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8455" windowHeight="11745"/>
  </bookViews>
  <sheets>
    <sheet name="1.3 " sheetId="4" r:id="rId1"/>
  </sheets>
  <calcPr calcId="124519"/>
</workbook>
</file>

<file path=xl/calcChain.xml><?xml version="1.0" encoding="utf-8"?>
<calcChain xmlns="http://schemas.openxmlformats.org/spreadsheetml/2006/main">
  <c r="B184" i="4"/>
  <c r="H41"/>
  <c r="G41"/>
  <c r="H40"/>
  <c r="H39"/>
  <c r="G38"/>
  <c r="H38" s="1"/>
  <c r="H37"/>
  <c r="H35"/>
  <c r="H34"/>
  <c r="H33"/>
  <c r="G33"/>
  <c r="H32"/>
  <c r="G32"/>
  <c r="G31"/>
  <c r="H31" s="1"/>
  <c r="G30"/>
  <c r="H30" s="1"/>
  <c r="G29"/>
  <c r="H29" s="1"/>
  <c r="G28"/>
  <c r="H28" s="1"/>
  <c r="G27"/>
  <c r="H27" s="1"/>
  <c r="H26"/>
  <c r="G26"/>
  <c r="H25"/>
  <c r="G25"/>
  <c r="H24"/>
  <c r="G24"/>
  <c r="G23"/>
  <c r="H23" s="1"/>
  <c r="G22"/>
  <c r="H22" s="1"/>
  <c r="G21"/>
  <c r="H21" s="1"/>
  <c r="G20"/>
  <c r="H20" s="1"/>
  <c r="H19"/>
  <c r="G18"/>
  <c r="H18" s="1"/>
  <c r="G17"/>
  <c r="H17" s="1"/>
  <c r="G16"/>
  <c r="H16" s="1"/>
  <c r="H15"/>
  <c r="G15"/>
  <c r="H14"/>
  <c r="G14"/>
  <c r="H13"/>
  <c r="G13"/>
  <c r="G12"/>
  <c r="H12" s="1"/>
  <c r="H11"/>
  <c r="G11"/>
  <c r="G10"/>
  <c r="H10" s="1"/>
  <c r="G9"/>
  <c r="H9" s="1"/>
  <c r="G8"/>
  <c r="H8" s="1"/>
  <c r="H7"/>
  <c r="G7"/>
  <c r="H6"/>
  <c r="G6"/>
  <c r="H5"/>
  <c r="I19" l="1"/>
  <c r="I39"/>
  <c r="I29"/>
  <c r="I5"/>
  <c r="I15"/>
  <c r="I25"/>
  <c r="I18"/>
  <c r="I38"/>
  <c r="I33"/>
  <c r="I41"/>
  <c r="I9"/>
  <c r="H42"/>
  <c r="I20" s="1"/>
  <c r="I31" l="1"/>
  <c r="I14"/>
  <c r="I6"/>
  <c r="I23"/>
  <c r="I12"/>
  <c r="I21"/>
  <c r="I30"/>
  <c r="I28"/>
  <c r="I17"/>
  <c r="I26"/>
  <c r="I10"/>
  <c r="I8"/>
  <c r="I24"/>
  <c r="B43"/>
  <c r="C43"/>
  <c r="I35"/>
  <c r="D43"/>
  <c r="I42"/>
  <c r="E43"/>
  <c r="I34"/>
  <c r="F43"/>
  <c r="I11"/>
  <c r="G43"/>
  <c r="H43"/>
  <c r="I22"/>
  <c r="I32"/>
  <c r="I37"/>
  <c r="I40"/>
  <c r="I27"/>
  <c r="I13"/>
  <c r="I16"/>
  <c r="I7"/>
</calcChain>
</file>

<file path=xl/sharedStrings.xml><?xml version="1.0" encoding="utf-8"?>
<sst xmlns="http://schemas.openxmlformats.org/spreadsheetml/2006/main" count="164" uniqueCount="55">
  <si>
    <t xml:space="preserve">Table 1.3 :Sourcewise and Statewise Estimated Potential of Renewable Power in India as on 31.03.2017                </t>
  </si>
  <si>
    <t xml:space="preserve">  (in MW)</t>
  </si>
  <si>
    <t>States/ UTs</t>
  </si>
  <si>
    <t>Wind Power</t>
  </si>
  <si>
    <t>Small Hydro Power</t>
  </si>
  <si>
    <t>Biomass Power</t>
  </si>
  <si>
    <t>Cogeneration-bagasse</t>
  </si>
  <si>
    <t>Waste to Energy</t>
  </si>
  <si>
    <t>Solar Energy</t>
  </si>
  <si>
    <t>Total</t>
  </si>
  <si>
    <t>@ 100 m</t>
  </si>
  <si>
    <t>Estimated Reserves</t>
  </si>
  <si>
    <t>Distribution (%)</t>
  </si>
  <si>
    <t>Andhra Pradesh</t>
  </si>
  <si>
    <t>Arunachal Pradesh</t>
  </si>
  <si>
    <t>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</si>
  <si>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</si>
  <si>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</si>
  <si>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</si>
  <si>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</si>
  <si>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</si>
  <si>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</si>
  <si>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</si>
  <si>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</si>
  <si>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</si>
  <si>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</si>
  <si>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</si>
  <si>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</si>
  <si>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</si>
  <si>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</si>
  <si>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</si>
  <si>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</si>
  <si>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</si>
  <si>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</si>
  <si>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</si>
  <si>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</si>
  <si>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</si>
  <si>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</si>
  <si>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</si>
  <si>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</si>
  <si>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</si>
  <si>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</si>
  <si>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</si>
  <si>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Andaman &amp; Nicobar</t>
  </si>
  <si>
    <t>Chandigarh</t>
  </si>
  <si>
    <t>Dadar &amp; Nagar Haveli</t>
  </si>
  <si>
    <t>Daman &amp; Diu</t>
  </si>
  <si>
    <t>Delhi</t>
  </si>
  <si>
    <t>Lakshadweep</t>
  </si>
  <si>
    <t>Puducherry</t>
  </si>
  <si>
    <t>Others*</t>
  </si>
  <si>
    <t>All India Total</t>
  </si>
  <si>
    <t>* Industrial waste</t>
  </si>
  <si>
    <t>Source: Ministry of New and Renewable Energy</t>
  </si>
  <si>
    <t>others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</si>
</sst>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General_)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7"/>
      <color indexed="4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5"/>
      </top>
      <bottom style="thin">
        <color indexed="45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165" fontId="16" fillId="0" borderId="11">
      <alignment horizontal="right" vertical="center"/>
    </xf>
  </cellStyleXfs>
  <cellXfs count="80">
    <xf numFmtId="0" fontId="0" fillId="0" borderId="0" xfId="0"/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0" fillId="0" borderId="0" xfId="0" applyNumberFormat="1" applyBorder="1"/>
    <xf numFmtId="0" fontId="6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49" fontId="6" fillId="2" borderId="7" xfId="0" applyNumberFormat="1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2" borderId="0" xfId="0" applyFont="1" applyFill="1" applyBorder="1" applyAlignment="1">
      <alignment horizontal="right" vertical="center"/>
    </xf>
    <xf numFmtId="0" fontId="9" fillId="0" borderId="9" xfId="0" applyFont="1" applyBorder="1" applyAlignment="1"/>
    <xf numFmtId="0" fontId="9" fillId="2" borderId="10" xfId="0" applyFont="1" applyFill="1" applyBorder="1" applyAlignment="1">
      <alignment horizontal="right"/>
    </xf>
    <xf numFmtId="1" fontId="9" fillId="2" borderId="10" xfId="0" applyNumberFormat="1" applyFont="1" applyFill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" fontId="9" fillId="0" borderId="9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1" fontId="0" fillId="0" borderId="0" xfId="0" applyNumberFormat="1"/>
    <xf numFmtId="0" fontId="6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1" fontId="9" fillId="0" borderId="9" xfId="0" applyNumberFormat="1" applyFont="1" applyFill="1" applyBorder="1" applyAlignment="1">
      <alignment horizontal="right"/>
    </xf>
    <xf numFmtId="0" fontId="6" fillId="0" borderId="3" xfId="0" applyFont="1" applyBorder="1" applyAlignment="1"/>
    <xf numFmtId="1" fontId="6" fillId="0" borderId="3" xfId="0" applyNumberFormat="1" applyFont="1" applyBorder="1" applyAlignment="1">
      <alignment horizontal="right"/>
    </xf>
    <xf numFmtId="1" fontId="6" fillId="2" borderId="7" xfId="0" applyNumberFormat="1" applyFont="1" applyFill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2" fontId="6" fillId="0" borderId="7" xfId="0" applyNumberFormat="1" applyFont="1" applyBorder="1" applyAlignment="1">
      <alignment horizontal="right"/>
    </xf>
    <xf numFmtId="0" fontId="6" fillId="0" borderId="3" xfId="0" applyFont="1" applyFill="1" applyBorder="1" applyAlignment="1">
      <alignment horizontal="left" wrapText="1"/>
    </xf>
    <xf numFmtId="2" fontId="6" fillId="0" borderId="3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" fontId="0" fillId="0" borderId="0" xfId="0" applyNumberFormat="1" applyAlignment="1"/>
    <xf numFmtId="0" fontId="0" fillId="0" borderId="0" xfId="0" applyFill="1" applyBorder="1" applyAlignment="1"/>
    <xf numFmtId="0" fontId="9" fillId="0" borderId="0" xfId="0" applyFont="1" applyFill="1" applyBorder="1" applyAlignment="1"/>
    <xf numFmtId="2" fontId="9" fillId="0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/>
    <xf numFmtId="0" fontId="9" fillId="0" borderId="0" xfId="0" applyFont="1" applyBorder="1"/>
    <xf numFmtId="2" fontId="9" fillId="2" borderId="0" xfId="0" applyNumberFormat="1" applyFont="1" applyFill="1" applyBorder="1" applyAlignment="1">
      <alignment horizontal="right" vertical="center"/>
    </xf>
    <xf numFmtId="2" fontId="0" fillId="0" borderId="0" xfId="0" applyNumberFormat="1" applyBorder="1"/>
    <xf numFmtId="0" fontId="9" fillId="0" borderId="0" xfId="0" applyFont="1" applyFill="1" applyBorder="1"/>
    <xf numFmtId="2" fontId="0" fillId="0" borderId="0" xfId="0" applyNumberFormat="1" applyAlignment="1"/>
  </cellXfs>
  <cellStyles count="6">
    <cellStyle name="Comma 2" xfId="1"/>
    <cellStyle name="Comma 2 2" xfId="2"/>
    <cellStyle name="Normal" xfId="0" builtinId="0"/>
    <cellStyle name="Normal 2 10" xfId="3"/>
    <cellStyle name="Normal 3" xfId="4"/>
    <cellStyle name="X12_Total Figs 1 dec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Statewise Estimated Potential of Renewable Power in  India as on 31.03.2017 </a:t>
            </a:r>
            <a:endParaRPr lang="en-US">
              <a:effectLst/>
            </a:endParaRPr>
          </a:p>
        </c:rich>
      </c:tx>
      <c:layout/>
    </c:title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7815155030420297E-2"/>
                  <c:y val="1.5270381279453318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7.4241014550784371E-2"/>
                  <c:y val="7.9805563287462383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5.6251245058140796E-2"/>
                  <c:y val="-5.3891498340091631E-2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-3.425403292521785E-2"/>
                  <c:y val="2.5886666517955438E-2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-1.4566532385332724E-2"/>
                  <c:y val="-4.3982238058891621E-2"/>
                </c:manualLayout>
              </c:layout>
              <c:dLblPos val="bestFit"/>
              <c:showVal val="1"/>
              <c:showCatName val="1"/>
            </c:dLbl>
            <c:dLbl>
              <c:idx val="16"/>
              <c:showCatName val="1"/>
              <c:showPercent val="1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CatName val="1"/>
            <c:showLeaderLines val="1"/>
          </c:dLbls>
          <c:cat>
            <c:strRef>
              <c:f>'1.3 '!$A$171:$A$183</c:f>
              <c:strCache>
                <c:ptCount val="13"/>
                <c:pt idx="0">
                  <c:v>Andhra Pradesh</c:v>
                </c:pt>
                <c:pt idx="1">
                  <c:v>Gujarat</c:v>
                </c:pt>
                <c:pt idx="2">
                  <c:v>Himachal Pradesh</c:v>
                </c:pt>
                <c:pt idx="3">
                  <c:v>Jammu &amp; Kashmir</c:v>
                </c:pt>
                <c:pt idx="4">
                  <c:v>Karnataka</c:v>
                </c:pt>
                <c:pt idx="5">
                  <c:v>Madhya Pradesh</c:v>
                </c:pt>
                <c:pt idx="6">
                  <c:v>Maharashtra</c:v>
                </c:pt>
                <c:pt idx="7">
                  <c:v>Odisha</c:v>
                </c:pt>
                <c:pt idx="8">
                  <c:v>Rajasthan</c:v>
                </c:pt>
                <c:pt idx="9">
                  <c:v>Tamil Nadu</c:v>
                </c:pt>
                <c:pt idx="10">
                  <c:v>Telangana</c:v>
                </c:pt>
                <c:pt idx="11">
                  <c:v>Uttar Pradesh</c:v>
                </c:pt>
                <c:pt idx="12">
                  <c:v>others</c:v>
                </c:pt>
              </c:strCache>
            </c:strRef>
          </c:cat>
          <c:val>
            <c:numRef>
              <c:f>'1.3 '!$B$171:$B$183</c:f>
              <c:numCache>
                <c:formatCode>0.00</c:formatCode>
                <c:ptCount val="13"/>
                <c:pt idx="0">
                  <c:v>4.9533531201279537</c:v>
                </c:pt>
                <c:pt idx="1">
                  <c:v>12.165331708293431</c:v>
                </c:pt>
                <c:pt idx="2">
                  <c:v>3.7401688571962417</c:v>
                </c:pt>
                <c:pt idx="3">
                  <c:v>11.267256634622349</c:v>
                </c:pt>
                <c:pt idx="4">
                  <c:v>8.6807294628000928</c:v>
                </c:pt>
                <c:pt idx="5">
                  <c:v>7.4344456797789586</c:v>
                </c:pt>
                <c:pt idx="6">
                  <c:v>5.0644133621734753</c:v>
                </c:pt>
                <c:pt idx="7">
                  <c:v>2.9580424901666844</c:v>
                </c:pt>
                <c:pt idx="8">
                  <c:v>16.214197016150731</c:v>
                </c:pt>
                <c:pt idx="9">
                  <c:v>5.4028181728701314</c:v>
                </c:pt>
                <c:pt idx="10">
                  <c:v>2.4829634411770174</c:v>
                </c:pt>
                <c:pt idx="11">
                  <c:v>2.7030042801334337</c:v>
                </c:pt>
                <c:pt idx="12">
                  <c:v>16.933275774509482</c:v>
                </c:pt>
              </c:numCache>
            </c:numRef>
          </c:val>
        </c:ser>
        <c:firstSliceAng val="0"/>
      </c:pieChart>
      <c:spPr>
        <a:solidFill>
          <a:schemeClr val="bg2">
            <a:lumMod val="75000"/>
          </a:schemeClr>
        </a:solidFill>
      </c:spPr>
    </c:plotArea>
    <c:plotVisOnly val="1"/>
    <c:dispBlanksAs val="zero"/>
  </c:chart>
  <c:spPr>
    <a:solidFill>
      <a:schemeClr val="bg2">
        <a:lumMod val="75000"/>
      </a:schemeClr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169</xdr:row>
      <xdr:rowOff>47625</xdr:rowOff>
    </xdr:from>
    <xdr:to>
      <xdr:col>15</xdr:col>
      <xdr:colOff>57150</xdr:colOff>
      <xdr:row>190</xdr:row>
      <xdr:rowOff>171450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W184"/>
  <sheetViews>
    <sheetView showGridLines="0" tabSelected="1" topLeftCell="A7" workbookViewId="0">
      <selection activeCell="L38" sqref="L38"/>
    </sheetView>
  </sheetViews>
  <sheetFormatPr defaultRowHeight="15" customHeight="1"/>
  <cols>
    <col min="1" max="1" width="18.7109375" style="66" customWidth="1"/>
    <col min="2" max="2" width="12.28515625" style="66" customWidth="1"/>
    <col min="3" max="3" width="7.42578125" style="66" customWidth="1"/>
    <col min="4" max="4" width="7.7109375" style="66" customWidth="1"/>
    <col min="5" max="5" width="11.7109375" style="66" customWidth="1"/>
    <col min="6" max="6" width="7.5703125" style="66" customWidth="1"/>
    <col min="7" max="7" width="10.5703125" style="66" customWidth="1"/>
    <col min="8" max="8" width="8.42578125" style="66" customWidth="1"/>
    <col min="9" max="9" width="10.7109375" style="66" customWidth="1"/>
    <col min="13" max="13" width="20.7109375" customWidth="1"/>
    <col min="14" max="14" width="10.28515625" bestFit="1" customWidth="1"/>
    <col min="15" max="15" width="9.5703125" bestFit="1" customWidth="1"/>
    <col min="17" max="17" width="19.7109375" customWidth="1"/>
    <col min="18" max="18" width="14.7109375" customWidth="1"/>
    <col min="257" max="257" width="18.7109375" customWidth="1"/>
    <col min="258" max="258" width="12.28515625" customWidth="1"/>
    <col min="259" max="259" width="7.42578125" customWidth="1"/>
    <col min="260" max="260" width="7.7109375" customWidth="1"/>
    <col min="261" max="261" width="11.7109375" customWidth="1"/>
    <col min="262" max="262" width="7.5703125" customWidth="1"/>
    <col min="263" max="263" width="10.5703125" customWidth="1"/>
    <col min="264" max="264" width="8.42578125" customWidth="1"/>
    <col min="265" max="265" width="10.7109375" customWidth="1"/>
    <col min="269" max="269" width="20.7109375" customWidth="1"/>
    <col min="270" max="270" width="10.28515625" bestFit="1" customWidth="1"/>
    <col min="271" max="271" width="9.5703125" bestFit="1" customWidth="1"/>
    <col min="273" max="273" width="19.7109375" customWidth="1"/>
    <col min="274" max="274" width="14.7109375" customWidth="1"/>
    <col min="513" max="513" width="18.7109375" customWidth="1"/>
    <col min="514" max="514" width="12.28515625" customWidth="1"/>
    <col min="515" max="515" width="7.42578125" customWidth="1"/>
    <col min="516" max="516" width="7.7109375" customWidth="1"/>
    <col min="517" max="517" width="11.7109375" customWidth="1"/>
    <col min="518" max="518" width="7.5703125" customWidth="1"/>
    <col min="519" max="519" width="10.5703125" customWidth="1"/>
    <col min="520" max="520" width="8.42578125" customWidth="1"/>
    <col min="521" max="521" width="10.7109375" customWidth="1"/>
    <col min="525" max="525" width="20.7109375" customWidth="1"/>
    <col min="526" max="526" width="10.28515625" bestFit="1" customWidth="1"/>
    <col min="527" max="527" width="9.5703125" bestFit="1" customWidth="1"/>
    <col min="529" max="529" width="19.7109375" customWidth="1"/>
    <col min="530" max="530" width="14.7109375" customWidth="1"/>
    <col min="769" max="769" width="18.7109375" customWidth="1"/>
    <col min="770" max="770" width="12.28515625" customWidth="1"/>
    <col min="771" max="771" width="7.42578125" customWidth="1"/>
    <col min="772" max="772" width="7.7109375" customWidth="1"/>
    <col min="773" max="773" width="11.7109375" customWidth="1"/>
    <col min="774" max="774" width="7.5703125" customWidth="1"/>
    <col min="775" max="775" width="10.5703125" customWidth="1"/>
    <col min="776" max="776" width="8.42578125" customWidth="1"/>
    <col min="777" max="777" width="10.7109375" customWidth="1"/>
    <col min="781" max="781" width="20.7109375" customWidth="1"/>
    <col min="782" max="782" width="10.28515625" bestFit="1" customWidth="1"/>
    <col min="783" max="783" width="9.5703125" bestFit="1" customWidth="1"/>
    <col min="785" max="785" width="19.7109375" customWidth="1"/>
    <col min="786" max="786" width="14.7109375" customWidth="1"/>
    <col min="1025" max="1025" width="18.7109375" customWidth="1"/>
    <col min="1026" max="1026" width="12.28515625" customWidth="1"/>
    <col min="1027" max="1027" width="7.42578125" customWidth="1"/>
    <col min="1028" max="1028" width="7.7109375" customWidth="1"/>
    <col min="1029" max="1029" width="11.7109375" customWidth="1"/>
    <col min="1030" max="1030" width="7.5703125" customWidth="1"/>
    <col min="1031" max="1031" width="10.5703125" customWidth="1"/>
    <col min="1032" max="1032" width="8.42578125" customWidth="1"/>
    <col min="1033" max="1033" width="10.7109375" customWidth="1"/>
    <col min="1037" max="1037" width="20.7109375" customWidth="1"/>
    <col min="1038" max="1038" width="10.28515625" bestFit="1" customWidth="1"/>
    <col min="1039" max="1039" width="9.5703125" bestFit="1" customWidth="1"/>
    <col min="1041" max="1041" width="19.7109375" customWidth="1"/>
    <col min="1042" max="1042" width="14.7109375" customWidth="1"/>
    <col min="1281" max="1281" width="18.7109375" customWidth="1"/>
    <col min="1282" max="1282" width="12.28515625" customWidth="1"/>
    <col min="1283" max="1283" width="7.42578125" customWidth="1"/>
    <col min="1284" max="1284" width="7.7109375" customWidth="1"/>
    <col min="1285" max="1285" width="11.7109375" customWidth="1"/>
    <col min="1286" max="1286" width="7.5703125" customWidth="1"/>
    <col min="1287" max="1287" width="10.5703125" customWidth="1"/>
    <col min="1288" max="1288" width="8.42578125" customWidth="1"/>
    <col min="1289" max="1289" width="10.7109375" customWidth="1"/>
    <col min="1293" max="1293" width="20.7109375" customWidth="1"/>
    <col min="1294" max="1294" width="10.28515625" bestFit="1" customWidth="1"/>
    <col min="1295" max="1295" width="9.5703125" bestFit="1" customWidth="1"/>
    <col min="1297" max="1297" width="19.7109375" customWidth="1"/>
    <col min="1298" max="1298" width="14.7109375" customWidth="1"/>
    <col min="1537" max="1537" width="18.7109375" customWidth="1"/>
    <col min="1538" max="1538" width="12.28515625" customWidth="1"/>
    <col min="1539" max="1539" width="7.42578125" customWidth="1"/>
    <col min="1540" max="1540" width="7.7109375" customWidth="1"/>
    <col min="1541" max="1541" width="11.7109375" customWidth="1"/>
    <col min="1542" max="1542" width="7.5703125" customWidth="1"/>
    <col min="1543" max="1543" width="10.5703125" customWidth="1"/>
    <col min="1544" max="1544" width="8.42578125" customWidth="1"/>
    <col min="1545" max="1545" width="10.7109375" customWidth="1"/>
    <col min="1549" max="1549" width="20.7109375" customWidth="1"/>
    <col min="1550" max="1550" width="10.28515625" bestFit="1" customWidth="1"/>
    <col min="1551" max="1551" width="9.5703125" bestFit="1" customWidth="1"/>
    <col min="1553" max="1553" width="19.7109375" customWidth="1"/>
    <col min="1554" max="1554" width="14.7109375" customWidth="1"/>
    <col min="1793" max="1793" width="18.7109375" customWidth="1"/>
    <col min="1794" max="1794" width="12.28515625" customWidth="1"/>
    <col min="1795" max="1795" width="7.42578125" customWidth="1"/>
    <col min="1796" max="1796" width="7.7109375" customWidth="1"/>
    <col min="1797" max="1797" width="11.7109375" customWidth="1"/>
    <col min="1798" max="1798" width="7.5703125" customWidth="1"/>
    <col min="1799" max="1799" width="10.5703125" customWidth="1"/>
    <col min="1800" max="1800" width="8.42578125" customWidth="1"/>
    <col min="1801" max="1801" width="10.7109375" customWidth="1"/>
    <col min="1805" max="1805" width="20.7109375" customWidth="1"/>
    <col min="1806" max="1806" width="10.28515625" bestFit="1" customWidth="1"/>
    <col min="1807" max="1807" width="9.5703125" bestFit="1" customWidth="1"/>
    <col min="1809" max="1809" width="19.7109375" customWidth="1"/>
    <col min="1810" max="1810" width="14.7109375" customWidth="1"/>
    <col min="2049" max="2049" width="18.7109375" customWidth="1"/>
    <col min="2050" max="2050" width="12.28515625" customWidth="1"/>
    <col min="2051" max="2051" width="7.42578125" customWidth="1"/>
    <col min="2052" max="2052" width="7.7109375" customWidth="1"/>
    <col min="2053" max="2053" width="11.7109375" customWidth="1"/>
    <col min="2054" max="2054" width="7.5703125" customWidth="1"/>
    <col min="2055" max="2055" width="10.5703125" customWidth="1"/>
    <col min="2056" max="2056" width="8.42578125" customWidth="1"/>
    <col min="2057" max="2057" width="10.7109375" customWidth="1"/>
    <col min="2061" max="2061" width="20.7109375" customWidth="1"/>
    <col min="2062" max="2062" width="10.28515625" bestFit="1" customWidth="1"/>
    <col min="2063" max="2063" width="9.5703125" bestFit="1" customWidth="1"/>
    <col min="2065" max="2065" width="19.7109375" customWidth="1"/>
    <col min="2066" max="2066" width="14.7109375" customWidth="1"/>
    <col min="2305" max="2305" width="18.7109375" customWidth="1"/>
    <col min="2306" max="2306" width="12.28515625" customWidth="1"/>
    <col min="2307" max="2307" width="7.42578125" customWidth="1"/>
    <col min="2308" max="2308" width="7.7109375" customWidth="1"/>
    <col min="2309" max="2309" width="11.7109375" customWidth="1"/>
    <col min="2310" max="2310" width="7.5703125" customWidth="1"/>
    <col min="2311" max="2311" width="10.5703125" customWidth="1"/>
    <col min="2312" max="2312" width="8.42578125" customWidth="1"/>
    <col min="2313" max="2313" width="10.7109375" customWidth="1"/>
    <col min="2317" max="2317" width="20.7109375" customWidth="1"/>
    <col min="2318" max="2318" width="10.28515625" bestFit="1" customWidth="1"/>
    <col min="2319" max="2319" width="9.5703125" bestFit="1" customWidth="1"/>
    <col min="2321" max="2321" width="19.7109375" customWidth="1"/>
    <col min="2322" max="2322" width="14.7109375" customWidth="1"/>
    <col min="2561" max="2561" width="18.7109375" customWidth="1"/>
    <col min="2562" max="2562" width="12.28515625" customWidth="1"/>
    <col min="2563" max="2563" width="7.42578125" customWidth="1"/>
    <col min="2564" max="2564" width="7.7109375" customWidth="1"/>
    <col min="2565" max="2565" width="11.7109375" customWidth="1"/>
    <col min="2566" max="2566" width="7.5703125" customWidth="1"/>
    <col min="2567" max="2567" width="10.5703125" customWidth="1"/>
    <col min="2568" max="2568" width="8.42578125" customWidth="1"/>
    <col min="2569" max="2569" width="10.7109375" customWidth="1"/>
    <col min="2573" max="2573" width="20.7109375" customWidth="1"/>
    <col min="2574" max="2574" width="10.28515625" bestFit="1" customWidth="1"/>
    <col min="2575" max="2575" width="9.5703125" bestFit="1" customWidth="1"/>
    <col min="2577" max="2577" width="19.7109375" customWidth="1"/>
    <col min="2578" max="2578" width="14.7109375" customWidth="1"/>
    <col min="2817" max="2817" width="18.7109375" customWidth="1"/>
    <col min="2818" max="2818" width="12.28515625" customWidth="1"/>
    <col min="2819" max="2819" width="7.42578125" customWidth="1"/>
    <col min="2820" max="2820" width="7.7109375" customWidth="1"/>
    <col min="2821" max="2821" width="11.7109375" customWidth="1"/>
    <col min="2822" max="2822" width="7.5703125" customWidth="1"/>
    <col min="2823" max="2823" width="10.5703125" customWidth="1"/>
    <col min="2824" max="2824" width="8.42578125" customWidth="1"/>
    <col min="2825" max="2825" width="10.7109375" customWidth="1"/>
    <col min="2829" max="2829" width="20.7109375" customWidth="1"/>
    <col min="2830" max="2830" width="10.28515625" bestFit="1" customWidth="1"/>
    <col min="2831" max="2831" width="9.5703125" bestFit="1" customWidth="1"/>
    <col min="2833" max="2833" width="19.7109375" customWidth="1"/>
    <col min="2834" max="2834" width="14.7109375" customWidth="1"/>
    <col min="3073" max="3073" width="18.7109375" customWidth="1"/>
    <col min="3074" max="3074" width="12.28515625" customWidth="1"/>
    <col min="3075" max="3075" width="7.42578125" customWidth="1"/>
    <col min="3076" max="3076" width="7.7109375" customWidth="1"/>
    <col min="3077" max="3077" width="11.7109375" customWidth="1"/>
    <col min="3078" max="3078" width="7.5703125" customWidth="1"/>
    <col min="3079" max="3079" width="10.5703125" customWidth="1"/>
    <col min="3080" max="3080" width="8.42578125" customWidth="1"/>
    <col min="3081" max="3081" width="10.7109375" customWidth="1"/>
    <col min="3085" max="3085" width="20.7109375" customWidth="1"/>
    <col min="3086" max="3086" width="10.28515625" bestFit="1" customWidth="1"/>
    <col min="3087" max="3087" width="9.5703125" bestFit="1" customWidth="1"/>
    <col min="3089" max="3089" width="19.7109375" customWidth="1"/>
    <col min="3090" max="3090" width="14.7109375" customWidth="1"/>
    <col min="3329" max="3329" width="18.7109375" customWidth="1"/>
    <col min="3330" max="3330" width="12.28515625" customWidth="1"/>
    <col min="3331" max="3331" width="7.42578125" customWidth="1"/>
    <col min="3332" max="3332" width="7.7109375" customWidth="1"/>
    <col min="3333" max="3333" width="11.7109375" customWidth="1"/>
    <col min="3334" max="3334" width="7.5703125" customWidth="1"/>
    <col min="3335" max="3335" width="10.5703125" customWidth="1"/>
    <col min="3336" max="3336" width="8.42578125" customWidth="1"/>
    <col min="3337" max="3337" width="10.7109375" customWidth="1"/>
    <col min="3341" max="3341" width="20.7109375" customWidth="1"/>
    <col min="3342" max="3342" width="10.28515625" bestFit="1" customWidth="1"/>
    <col min="3343" max="3343" width="9.5703125" bestFit="1" customWidth="1"/>
    <col min="3345" max="3345" width="19.7109375" customWidth="1"/>
    <col min="3346" max="3346" width="14.7109375" customWidth="1"/>
    <col min="3585" max="3585" width="18.7109375" customWidth="1"/>
    <col min="3586" max="3586" width="12.28515625" customWidth="1"/>
    <col min="3587" max="3587" width="7.42578125" customWidth="1"/>
    <col min="3588" max="3588" width="7.7109375" customWidth="1"/>
    <col min="3589" max="3589" width="11.7109375" customWidth="1"/>
    <col min="3590" max="3590" width="7.5703125" customWidth="1"/>
    <col min="3591" max="3591" width="10.5703125" customWidth="1"/>
    <col min="3592" max="3592" width="8.42578125" customWidth="1"/>
    <col min="3593" max="3593" width="10.7109375" customWidth="1"/>
    <col min="3597" max="3597" width="20.7109375" customWidth="1"/>
    <col min="3598" max="3598" width="10.28515625" bestFit="1" customWidth="1"/>
    <col min="3599" max="3599" width="9.5703125" bestFit="1" customWidth="1"/>
    <col min="3601" max="3601" width="19.7109375" customWidth="1"/>
    <col min="3602" max="3602" width="14.7109375" customWidth="1"/>
    <col min="3841" max="3841" width="18.7109375" customWidth="1"/>
    <col min="3842" max="3842" width="12.28515625" customWidth="1"/>
    <col min="3843" max="3843" width="7.42578125" customWidth="1"/>
    <col min="3844" max="3844" width="7.7109375" customWidth="1"/>
    <col min="3845" max="3845" width="11.7109375" customWidth="1"/>
    <col min="3846" max="3846" width="7.5703125" customWidth="1"/>
    <col min="3847" max="3847" width="10.5703125" customWidth="1"/>
    <col min="3848" max="3848" width="8.42578125" customWidth="1"/>
    <col min="3849" max="3849" width="10.7109375" customWidth="1"/>
    <col min="3853" max="3853" width="20.7109375" customWidth="1"/>
    <col min="3854" max="3854" width="10.28515625" bestFit="1" customWidth="1"/>
    <col min="3855" max="3855" width="9.5703125" bestFit="1" customWidth="1"/>
    <col min="3857" max="3857" width="19.7109375" customWidth="1"/>
    <col min="3858" max="3858" width="14.7109375" customWidth="1"/>
    <col min="4097" max="4097" width="18.7109375" customWidth="1"/>
    <col min="4098" max="4098" width="12.28515625" customWidth="1"/>
    <col min="4099" max="4099" width="7.42578125" customWidth="1"/>
    <col min="4100" max="4100" width="7.7109375" customWidth="1"/>
    <col min="4101" max="4101" width="11.7109375" customWidth="1"/>
    <col min="4102" max="4102" width="7.5703125" customWidth="1"/>
    <col min="4103" max="4103" width="10.5703125" customWidth="1"/>
    <col min="4104" max="4104" width="8.42578125" customWidth="1"/>
    <col min="4105" max="4105" width="10.7109375" customWidth="1"/>
    <col min="4109" max="4109" width="20.7109375" customWidth="1"/>
    <col min="4110" max="4110" width="10.28515625" bestFit="1" customWidth="1"/>
    <col min="4111" max="4111" width="9.5703125" bestFit="1" customWidth="1"/>
    <col min="4113" max="4113" width="19.7109375" customWidth="1"/>
    <col min="4114" max="4114" width="14.7109375" customWidth="1"/>
    <col min="4353" max="4353" width="18.7109375" customWidth="1"/>
    <col min="4354" max="4354" width="12.28515625" customWidth="1"/>
    <col min="4355" max="4355" width="7.42578125" customWidth="1"/>
    <col min="4356" max="4356" width="7.7109375" customWidth="1"/>
    <col min="4357" max="4357" width="11.7109375" customWidth="1"/>
    <col min="4358" max="4358" width="7.5703125" customWidth="1"/>
    <col min="4359" max="4359" width="10.5703125" customWidth="1"/>
    <col min="4360" max="4360" width="8.42578125" customWidth="1"/>
    <col min="4361" max="4361" width="10.7109375" customWidth="1"/>
    <col min="4365" max="4365" width="20.7109375" customWidth="1"/>
    <col min="4366" max="4366" width="10.28515625" bestFit="1" customWidth="1"/>
    <col min="4367" max="4367" width="9.5703125" bestFit="1" customWidth="1"/>
    <col min="4369" max="4369" width="19.7109375" customWidth="1"/>
    <col min="4370" max="4370" width="14.7109375" customWidth="1"/>
    <col min="4609" max="4609" width="18.7109375" customWidth="1"/>
    <col min="4610" max="4610" width="12.28515625" customWidth="1"/>
    <col min="4611" max="4611" width="7.42578125" customWidth="1"/>
    <col min="4612" max="4612" width="7.7109375" customWidth="1"/>
    <col min="4613" max="4613" width="11.7109375" customWidth="1"/>
    <col min="4614" max="4614" width="7.5703125" customWidth="1"/>
    <col min="4615" max="4615" width="10.5703125" customWidth="1"/>
    <col min="4616" max="4616" width="8.42578125" customWidth="1"/>
    <col min="4617" max="4617" width="10.7109375" customWidth="1"/>
    <col min="4621" max="4621" width="20.7109375" customWidth="1"/>
    <col min="4622" max="4622" width="10.28515625" bestFit="1" customWidth="1"/>
    <col min="4623" max="4623" width="9.5703125" bestFit="1" customWidth="1"/>
    <col min="4625" max="4625" width="19.7109375" customWidth="1"/>
    <col min="4626" max="4626" width="14.7109375" customWidth="1"/>
    <col min="4865" max="4865" width="18.7109375" customWidth="1"/>
    <col min="4866" max="4866" width="12.28515625" customWidth="1"/>
    <col min="4867" max="4867" width="7.42578125" customWidth="1"/>
    <col min="4868" max="4868" width="7.7109375" customWidth="1"/>
    <col min="4869" max="4869" width="11.7109375" customWidth="1"/>
    <col min="4870" max="4870" width="7.5703125" customWidth="1"/>
    <col min="4871" max="4871" width="10.5703125" customWidth="1"/>
    <col min="4872" max="4872" width="8.42578125" customWidth="1"/>
    <col min="4873" max="4873" width="10.7109375" customWidth="1"/>
    <col min="4877" max="4877" width="20.7109375" customWidth="1"/>
    <col min="4878" max="4878" width="10.28515625" bestFit="1" customWidth="1"/>
    <col min="4879" max="4879" width="9.5703125" bestFit="1" customWidth="1"/>
    <col min="4881" max="4881" width="19.7109375" customWidth="1"/>
    <col min="4882" max="4882" width="14.7109375" customWidth="1"/>
    <col min="5121" max="5121" width="18.7109375" customWidth="1"/>
    <col min="5122" max="5122" width="12.28515625" customWidth="1"/>
    <col min="5123" max="5123" width="7.42578125" customWidth="1"/>
    <col min="5124" max="5124" width="7.7109375" customWidth="1"/>
    <col min="5125" max="5125" width="11.7109375" customWidth="1"/>
    <col min="5126" max="5126" width="7.5703125" customWidth="1"/>
    <col min="5127" max="5127" width="10.5703125" customWidth="1"/>
    <col min="5128" max="5128" width="8.42578125" customWidth="1"/>
    <col min="5129" max="5129" width="10.7109375" customWidth="1"/>
    <col min="5133" max="5133" width="20.7109375" customWidth="1"/>
    <col min="5134" max="5134" width="10.28515625" bestFit="1" customWidth="1"/>
    <col min="5135" max="5135" width="9.5703125" bestFit="1" customWidth="1"/>
    <col min="5137" max="5137" width="19.7109375" customWidth="1"/>
    <col min="5138" max="5138" width="14.7109375" customWidth="1"/>
    <col min="5377" max="5377" width="18.7109375" customWidth="1"/>
    <col min="5378" max="5378" width="12.28515625" customWidth="1"/>
    <col min="5379" max="5379" width="7.42578125" customWidth="1"/>
    <col min="5380" max="5380" width="7.7109375" customWidth="1"/>
    <col min="5381" max="5381" width="11.7109375" customWidth="1"/>
    <col min="5382" max="5382" width="7.5703125" customWidth="1"/>
    <col min="5383" max="5383" width="10.5703125" customWidth="1"/>
    <col min="5384" max="5384" width="8.42578125" customWidth="1"/>
    <col min="5385" max="5385" width="10.7109375" customWidth="1"/>
    <col min="5389" max="5389" width="20.7109375" customWidth="1"/>
    <col min="5390" max="5390" width="10.28515625" bestFit="1" customWidth="1"/>
    <col min="5391" max="5391" width="9.5703125" bestFit="1" customWidth="1"/>
    <col min="5393" max="5393" width="19.7109375" customWidth="1"/>
    <col min="5394" max="5394" width="14.7109375" customWidth="1"/>
    <col min="5633" max="5633" width="18.7109375" customWidth="1"/>
    <col min="5634" max="5634" width="12.28515625" customWidth="1"/>
    <col min="5635" max="5635" width="7.42578125" customWidth="1"/>
    <col min="5636" max="5636" width="7.7109375" customWidth="1"/>
    <col min="5637" max="5637" width="11.7109375" customWidth="1"/>
    <col min="5638" max="5638" width="7.5703125" customWidth="1"/>
    <col min="5639" max="5639" width="10.5703125" customWidth="1"/>
    <col min="5640" max="5640" width="8.42578125" customWidth="1"/>
    <col min="5641" max="5641" width="10.7109375" customWidth="1"/>
    <col min="5645" max="5645" width="20.7109375" customWidth="1"/>
    <col min="5646" max="5646" width="10.28515625" bestFit="1" customWidth="1"/>
    <col min="5647" max="5647" width="9.5703125" bestFit="1" customWidth="1"/>
    <col min="5649" max="5649" width="19.7109375" customWidth="1"/>
    <col min="5650" max="5650" width="14.7109375" customWidth="1"/>
    <col min="5889" max="5889" width="18.7109375" customWidth="1"/>
    <col min="5890" max="5890" width="12.28515625" customWidth="1"/>
    <col min="5891" max="5891" width="7.42578125" customWidth="1"/>
    <col min="5892" max="5892" width="7.7109375" customWidth="1"/>
    <col min="5893" max="5893" width="11.7109375" customWidth="1"/>
    <col min="5894" max="5894" width="7.5703125" customWidth="1"/>
    <col min="5895" max="5895" width="10.5703125" customWidth="1"/>
    <col min="5896" max="5896" width="8.42578125" customWidth="1"/>
    <col min="5897" max="5897" width="10.7109375" customWidth="1"/>
    <col min="5901" max="5901" width="20.7109375" customWidth="1"/>
    <col min="5902" max="5902" width="10.28515625" bestFit="1" customWidth="1"/>
    <col min="5903" max="5903" width="9.5703125" bestFit="1" customWidth="1"/>
    <col min="5905" max="5905" width="19.7109375" customWidth="1"/>
    <col min="5906" max="5906" width="14.7109375" customWidth="1"/>
    <col min="6145" max="6145" width="18.7109375" customWidth="1"/>
    <col min="6146" max="6146" width="12.28515625" customWidth="1"/>
    <col min="6147" max="6147" width="7.42578125" customWidth="1"/>
    <col min="6148" max="6148" width="7.7109375" customWidth="1"/>
    <col min="6149" max="6149" width="11.7109375" customWidth="1"/>
    <col min="6150" max="6150" width="7.5703125" customWidth="1"/>
    <col min="6151" max="6151" width="10.5703125" customWidth="1"/>
    <col min="6152" max="6152" width="8.42578125" customWidth="1"/>
    <col min="6153" max="6153" width="10.7109375" customWidth="1"/>
    <col min="6157" max="6157" width="20.7109375" customWidth="1"/>
    <col min="6158" max="6158" width="10.28515625" bestFit="1" customWidth="1"/>
    <col min="6159" max="6159" width="9.5703125" bestFit="1" customWidth="1"/>
    <col min="6161" max="6161" width="19.7109375" customWidth="1"/>
    <col min="6162" max="6162" width="14.7109375" customWidth="1"/>
    <col min="6401" max="6401" width="18.7109375" customWidth="1"/>
    <col min="6402" max="6402" width="12.28515625" customWidth="1"/>
    <col min="6403" max="6403" width="7.42578125" customWidth="1"/>
    <col min="6404" max="6404" width="7.7109375" customWidth="1"/>
    <col min="6405" max="6405" width="11.7109375" customWidth="1"/>
    <col min="6406" max="6406" width="7.5703125" customWidth="1"/>
    <col min="6407" max="6407" width="10.5703125" customWidth="1"/>
    <col min="6408" max="6408" width="8.42578125" customWidth="1"/>
    <col min="6409" max="6409" width="10.7109375" customWidth="1"/>
    <col min="6413" max="6413" width="20.7109375" customWidth="1"/>
    <col min="6414" max="6414" width="10.28515625" bestFit="1" customWidth="1"/>
    <col min="6415" max="6415" width="9.5703125" bestFit="1" customWidth="1"/>
    <col min="6417" max="6417" width="19.7109375" customWidth="1"/>
    <col min="6418" max="6418" width="14.7109375" customWidth="1"/>
    <col min="6657" max="6657" width="18.7109375" customWidth="1"/>
    <col min="6658" max="6658" width="12.28515625" customWidth="1"/>
    <col min="6659" max="6659" width="7.42578125" customWidth="1"/>
    <col min="6660" max="6660" width="7.7109375" customWidth="1"/>
    <col min="6661" max="6661" width="11.7109375" customWidth="1"/>
    <col min="6662" max="6662" width="7.5703125" customWidth="1"/>
    <col min="6663" max="6663" width="10.5703125" customWidth="1"/>
    <col min="6664" max="6664" width="8.42578125" customWidth="1"/>
    <col min="6665" max="6665" width="10.7109375" customWidth="1"/>
    <col min="6669" max="6669" width="20.7109375" customWidth="1"/>
    <col min="6670" max="6670" width="10.28515625" bestFit="1" customWidth="1"/>
    <col min="6671" max="6671" width="9.5703125" bestFit="1" customWidth="1"/>
    <col min="6673" max="6673" width="19.7109375" customWidth="1"/>
    <col min="6674" max="6674" width="14.7109375" customWidth="1"/>
    <col min="6913" max="6913" width="18.7109375" customWidth="1"/>
    <col min="6914" max="6914" width="12.28515625" customWidth="1"/>
    <col min="6915" max="6915" width="7.42578125" customWidth="1"/>
    <col min="6916" max="6916" width="7.7109375" customWidth="1"/>
    <col min="6917" max="6917" width="11.7109375" customWidth="1"/>
    <col min="6918" max="6918" width="7.5703125" customWidth="1"/>
    <col min="6919" max="6919" width="10.5703125" customWidth="1"/>
    <col min="6920" max="6920" width="8.42578125" customWidth="1"/>
    <col min="6921" max="6921" width="10.7109375" customWidth="1"/>
    <col min="6925" max="6925" width="20.7109375" customWidth="1"/>
    <col min="6926" max="6926" width="10.28515625" bestFit="1" customWidth="1"/>
    <col min="6927" max="6927" width="9.5703125" bestFit="1" customWidth="1"/>
    <col min="6929" max="6929" width="19.7109375" customWidth="1"/>
    <col min="6930" max="6930" width="14.7109375" customWidth="1"/>
    <col min="7169" max="7169" width="18.7109375" customWidth="1"/>
    <col min="7170" max="7170" width="12.28515625" customWidth="1"/>
    <col min="7171" max="7171" width="7.42578125" customWidth="1"/>
    <col min="7172" max="7172" width="7.7109375" customWidth="1"/>
    <col min="7173" max="7173" width="11.7109375" customWidth="1"/>
    <col min="7174" max="7174" width="7.5703125" customWidth="1"/>
    <col min="7175" max="7175" width="10.5703125" customWidth="1"/>
    <col min="7176" max="7176" width="8.42578125" customWidth="1"/>
    <col min="7177" max="7177" width="10.7109375" customWidth="1"/>
    <col min="7181" max="7181" width="20.7109375" customWidth="1"/>
    <col min="7182" max="7182" width="10.28515625" bestFit="1" customWidth="1"/>
    <col min="7183" max="7183" width="9.5703125" bestFit="1" customWidth="1"/>
    <col min="7185" max="7185" width="19.7109375" customWidth="1"/>
    <col min="7186" max="7186" width="14.7109375" customWidth="1"/>
    <col min="7425" max="7425" width="18.7109375" customWidth="1"/>
    <col min="7426" max="7426" width="12.28515625" customWidth="1"/>
    <col min="7427" max="7427" width="7.42578125" customWidth="1"/>
    <col min="7428" max="7428" width="7.7109375" customWidth="1"/>
    <col min="7429" max="7429" width="11.7109375" customWidth="1"/>
    <col min="7430" max="7430" width="7.5703125" customWidth="1"/>
    <col min="7431" max="7431" width="10.5703125" customWidth="1"/>
    <col min="7432" max="7432" width="8.42578125" customWidth="1"/>
    <col min="7433" max="7433" width="10.7109375" customWidth="1"/>
    <col min="7437" max="7437" width="20.7109375" customWidth="1"/>
    <col min="7438" max="7438" width="10.28515625" bestFit="1" customWidth="1"/>
    <col min="7439" max="7439" width="9.5703125" bestFit="1" customWidth="1"/>
    <col min="7441" max="7441" width="19.7109375" customWidth="1"/>
    <col min="7442" max="7442" width="14.7109375" customWidth="1"/>
    <col min="7681" max="7681" width="18.7109375" customWidth="1"/>
    <col min="7682" max="7682" width="12.28515625" customWidth="1"/>
    <col min="7683" max="7683" width="7.42578125" customWidth="1"/>
    <col min="7684" max="7684" width="7.7109375" customWidth="1"/>
    <col min="7685" max="7685" width="11.7109375" customWidth="1"/>
    <col min="7686" max="7686" width="7.5703125" customWidth="1"/>
    <col min="7687" max="7687" width="10.5703125" customWidth="1"/>
    <col min="7688" max="7688" width="8.42578125" customWidth="1"/>
    <col min="7689" max="7689" width="10.7109375" customWidth="1"/>
    <col min="7693" max="7693" width="20.7109375" customWidth="1"/>
    <col min="7694" max="7694" width="10.28515625" bestFit="1" customWidth="1"/>
    <col min="7695" max="7695" width="9.5703125" bestFit="1" customWidth="1"/>
    <col min="7697" max="7697" width="19.7109375" customWidth="1"/>
    <col min="7698" max="7698" width="14.7109375" customWidth="1"/>
    <col min="7937" max="7937" width="18.7109375" customWidth="1"/>
    <col min="7938" max="7938" width="12.28515625" customWidth="1"/>
    <col min="7939" max="7939" width="7.42578125" customWidth="1"/>
    <col min="7940" max="7940" width="7.7109375" customWidth="1"/>
    <col min="7941" max="7941" width="11.7109375" customWidth="1"/>
    <col min="7942" max="7942" width="7.5703125" customWidth="1"/>
    <col min="7943" max="7943" width="10.5703125" customWidth="1"/>
    <col min="7944" max="7944" width="8.42578125" customWidth="1"/>
    <col min="7945" max="7945" width="10.7109375" customWidth="1"/>
    <col min="7949" max="7949" width="20.7109375" customWidth="1"/>
    <col min="7950" max="7950" width="10.28515625" bestFit="1" customWidth="1"/>
    <col min="7951" max="7951" width="9.5703125" bestFit="1" customWidth="1"/>
    <col min="7953" max="7953" width="19.7109375" customWidth="1"/>
    <col min="7954" max="7954" width="14.7109375" customWidth="1"/>
    <col min="8193" max="8193" width="18.7109375" customWidth="1"/>
    <col min="8194" max="8194" width="12.28515625" customWidth="1"/>
    <col min="8195" max="8195" width="7.42578125" customWidth="1"/>
    <col min="8196" max="8196" width="7.7109375" customWidth="1"/>
    <col min="8197" max="8197" width="11.7109375" customWidth="1"/>
    <col min="8198" max="8198" width="7.5703125" customWidth="1"/>
    <col min="8199" max="8199" width="10.5703125" customWidth="1"/>
    <col min="8200" max="8200" width="8.42578125" customWidth="1"/>
    <col min="8201" max="8201" width="10.7109375" customWidth="1"/>
    <col min="8205" max="8205" width="20.7109375" customWidth="1"/>
    <col min="8206" max="8206" width="10.28515625" bestFit="1" customWidth="1"/>
    <col min="8207" max="8207" width="9.5703125" bestFit="1" customWidth="1"/>
    <col min="8209" max="8209" width="19.7109375" customWidth="1"/>
    <col min="8210" max="8210" width="14.7109375" customWidth="1"/>
    <col min="8449" max="8449" width="18.7109375" customWidth="1"/>
    <col min="8450" max="8450" width="12.28515625" customWidth="1"/>
    <col min="8451" max="8451" width="7.42578125" customWidth="1"/>
    <col min="8452" max="8452" width="7.7109375" customWidth="1"/>
    <col min="8453" max="8453" width="11.7109375" customWidth="1"/>
    <col min="8454" max="8454" width="7.5703125" customWidth="1"/>
    <col min="8455" max="8455" width="10.5703125" customWidth="1"/>
    <col min="8456" max="8456" width="8.42578125" customWidth="1"/>
    <col min="8457" max="8457" width="10.7109375" customWidth="1"/>
    <col min="8461" max="8461" width="20.7109375" customWidth="1"/>
    <col min="8462" max="8462" width="10.28515625" bestFit="1" customWidth="1"/>
    <col min="8463" max="8463" width="9.5703125" bestFit="1" customWidth="1"/>
    <col min="8465" max="8465" width="19.7109375" customWidth="1"/>
    <col min="8466" max="8466" width="14.7109375" customWidth="1"/>
    <col min="8705" max="8705" width="18.7109375" customWidth="1"/>
    <col min="8706" max="8706" width="12.28515625" customWidth="1"/>
    <col min="8707" max="8707" width="7.42578125" customWidth="1"/>
    <col min="8708" max="8708" width="7.7109375" customWidth="1"/>
    <col min="8709" max="8709" width="11.7109375" customWidth="1"/>
    <col min="8710" max="8710" width="7.5703125" customWidth="1"/>
    <col min="8711" max="8711" width="10.5703125" customWidth="1"/>
    <col min="8712" max="8712" width="8.42578125" customWidth="1"/>
    <col min="8713" max="8713" width="10.7109375" customWidth="1"/>
    <col min="8717" max="8717" width="20.7109375" customWidth="1"/>
    <col min="8718" max="8718" width="10.28515625" bestFit="1" customWidth="1"/>
    <col min="8719" max="8719" width="9.5703125" bestFit="1" customWidth="1"/>
    <col min="8721" max="8721" width="19.7109375" customWidth="1"/>
    <col min="8722" max="8722" width="14.7109375" customWidth="1"/>
    <col min="8961" max="8961" width="18.7109375" customWidth="1"/>
    <col min="8962" max="8962" width="12.28515625" customWidth="1"/>
    <col min="8963" max="8963" width="7.42578125" customWidth="1"/>
    <col min="8964" max="8964" width="7.7109375" customWidth="1"/>
    <col min="8965" max="8965" width="11.7109375" customWidth="1"/>
    <col min="8966" max="8966" width="7.5703125" customWidth="1"/>
    <col min="8967" max="8967" width="10.5703125" customWidth="1"/>
    <col min="8968" max="8968" width="8.42578125" customWidth="1"/>
    <col min="8969" max="8969" width="10.7109375" customWidth="1"/>
    <col min="8973" max="8973" width="20.7109375" customWidth="1"/>
    <col min="8974" max="8974" width="10.28515625" bestFit="1" customWidth="1"/>
    <col min="8975" max="8975" width="9.5703125" bestFit="1" customWidth="1"/>
    <col min="8977" max="8977" width="19.7109375" customWidth="1"/>
    <col min="8978" max="8978" width="14.7109375" customWidth="1"/>
    <col min="9217" max="9217" width="18.7109375" customWidth="1"/>
    <col min="9218" max="9218" width="12.28515625" customWidth="1"/>
    <col min="9219" max="9219" width="7.42578125" customWidth="1"/>
    <col min="9220" max="9220" width="7.7109375" customWidth="1"/>
    <col min="9221" max="9221" width="11.7109375" customWidth="1"/>
    <col min="9222" max="9222" width="7.5703125" customWidth="1"/>
    <col min="9223" max="9223" width="10.5703125" customWidth="1"/>
    <col min="9224" max="9224" width="8.42578125" customWidth="1"/>
    <col min="9225" max="9225" width="10.7109375" customWidth="1"/>
    <col min="9229" max="9229" width="20.7109375" customWidth="1"/>
    <col min="9230" max="9230" width="10.28515625" bestFit="1" customWidth="1"/>
    <col min="9231" max="9231" width="9.5703125" bestFit="1" customWidth="1"/>
    <col min="9233" max="9233" width="19.7109375" customWidth="1"/>
    <col min="9234" max="9234" width="14.7109375" customWidth="1"/>
    <col min="9473" max="9473" width="18.7109375" customWidth="1"/>
    <col min="9474" max="9474" width="12.28515625" customWidth="1"/>
    <col min="9475" max="9475" width="7.42578125" customWidth="1"/>
    <col min="9476" max="9476" width="7.7109375" customWidth="1"/>
    <col min="9477" max="9477" width="11.7109375" customWidth="1"/>
    <col min="9478" max="9478" width="7.5703125" customWidth="1"/>
    <col min="9479" max="9479" width="10.5703125" customWidth="1"/>
    <col min="9480" max="9480" width="8.42578125" customWidth="1"/>
    <col min="9481" max="9481" width="10.7109375" customWidth="1"/>
    <col min="9485" max="9485" width="20.7109375" customWidth="1"/>
    <col min="9486" max="9486" width="10.28515625" bestFit="1" customWidth="1"/>
    <col min="9487" max="9487" width="9.5703125" bestFit="1" customWidth="1"/>
    <col min="9489" max="9489" width="19.7109375" customWidth="1"/>
    <col min="9490" max="9490" width="14.7109375" customWidth="1"/>
    <col min="9729" max="9729" width="18.7109375" customWidth="1"/>
    <col min="9730" max="9730" width="12.28515625" customWidth="1"/>
    <col min="9731" max="9731" width="7.42578125" customWidth="1"/>
    <col min="9732" max="9732" width="7.7109375" customWidth="1"/>
    <col min="9733" max="9733" width="11.7109375" customWidth="1"/>
    <col min="9734" max="9734" width="7.5703125" customWidth="1"/>
    <col min="9735" max="9735" width="10.5703125" customWidth="1"/>
    <col min="9736" max="9736" width="8.42578125" customWidth="1"/>
    <col min="9737" max="9737" width="10.7109375" customWidth="1"/>
    <col min="9741" max="9741" width="20.7109375" customWidth="1"/>
    <col min="9742" max="9742" width="10.28515625" bestFit="1" customWidth="1"/>
    <col min="9743" max="9743" width="9.5703125" bestFit="1" customWidth="1"/>
    <col min="9745" max="9745" width="19.7109375" customWidth="1"/>
    <col min="9746" max="9746" width="14.7109375" customWidth="1"/>
    <col min="9985" max="9985" width="18.7109375" customWidth="1"/>
    <col min="9986" max="9986" width="12.28515625" customWidth="1"/>
    <col min="9987" max="9987" width="7.42578125" customWidth="1"/>
    <col min="9988" max="9988" width="7.7109375" customWidth="1"/>
    <col min="9989" max="9989" width="11.7109375" customWidth="1"/>
    <col min="9990" max="9990" width="7.5703125" customWidth="1"/>
    <col min="9991" max="9991" width="10.5703125" customWidth="1"/>
    <col min="9992" max="9992" width="8.42578125" customWidth="1"/>
    <col min="9993" max="9993" width="10.7109375" customWidth="1"/>
    <col min="9997" max="9997" width="20.7109375" customWidth="1"/>
    <col min="9998" max="9998" width="10.28515625" bestFit="1" customWidth="1"/>
    <col min="9999" max="9999" width="9.5703125" bestFit="1" customWidth="1"/>
    <col min="10001" max="10001" width="19.7109375" customWidth="1"/>
    <col min="10002" max="10002" width="14.7109375" customWidth="1"/>
    <col min="10241" max="10241" width="18.7109375" customWidth="1"/>
    <col min="10242" max="10242" width="12.28515625" customWidth="1"/>
    <col min="10243" max="10243" width="7.42578125" customWidth="1"/>
    <col min="10244" max="10244" width="7.7109375" customWidth="1"/>
    <col min="10245" max="10245" width="11.7109375" customWidth="1"/>
    <col min="10246" max="10246" width="7.5703125" customWidth="1"/>
    <col min="10247" max="10247" width="10.5703125" customWidth="1"/>
    <col min="10248" max="10248" width="8.42578125" customWidth="1"/>
    <col min="10249" max="10249" width="10.7109375" customWidth="1"/>
    <col min="10253" max="10253" width="20.7109375" customWidth="1"/>
    <col min="10254" max="10254" width="10.28515625" bestFit="1" customWidth="1"/>
    <col min="10255" max="10255" width="9.5703125" bestFit="1" customWidth="1"/>
    <col min="10257" max="10257" width="19.7109375" customWidth="1"/>
    <col min="10258" max="10258" width="14.7109375" customWidth="1"/>
    <col min="10497" max="10497" width="18.7109375" customWidth="1"/>
    <col min="10498" max="10498" width="12.28515625" customWidth="1"/>
    <col min="10499" max="10499" width="7.42578125" customWidth="1"/>
    <col min="10500" max="10500" width="7.7109375" customWidth="1"/>
    <col min="10501" max="10501" width="11.7109375" customWidth="1"/>
    <col min="10502" max="10502" width="7.5703125" customWidth="1"/>
    <col min="10503" max="10503" width="10.5703125" customWidth="1"/>
    <col min="10504" max="10504" width="8.42578125" customWidth="1"/>
    <col min="10505" max="10505" width="10.7109375" customWidth="1"/>
    <col min="10509" max="10509" width="20.7109375" customWidth="1"/>
    <col min="10510" max="10510" width="10.28515625" bestFit="1" customWidth="1"/>
    <col min="10511" max="10511" width="9.5703125" bestFit="1" customWidth="1"/>
    <col min="10513" max="10513" width="19.7109375" customWidth="1"/>
    <col min="10514" max="10514" width="14.7109375" customWidth="1"/>
    <col min="10753" max="10753" width="18.7109375" customWidth="1"/>
    <col min="10754" max="10754" width="12.28515625" customWidth="1"/>
    <col min="10755" max="10755" width="7.42578125" customWidth="1"/>
    <col min="10756" max="10756" width="7.7109375" customWidth="1"/>
    <col min="10757" max="10757" width="11.7109375" customWidth="1"/>
    <col min="10758" max="10758" width="7.5703125" customWidth="1"/>
    <col min="10759" max="10759" width="10.5703125" customWidth="1"/>
    <col min="10760" max="10760" width="8.42578125" customWidth="1"/>
    <col min="10761" max="10761" width="10.7109375" customWidth="1"/>
    <col min="10765" max="10765" width="20.7109375" customWidth="1"/>
    <col min="10766" max="10766" width="10.28515625" bestFit="1" customWidth="1"/>
    <col min="10767" max="10767" width="9.5703125" bestFit="1" customWidth="1"/>
    <col min="10769" max="10769" width="19.7109375" customWidth="1"/>
    <col min="10770" max="10770" width="14.7109375" customWidth="1"/>
    <col min="11009" max="11009" width="18.7109375" customWidth="1"/>
    <col min="11010" max="11010" width="12.28515625" customWidth="1"/>
    <col min="11011" max="11011" width="7.42578125" customWidth="1"/>
    <col min="11012" max="11012" width="7.7109375" customWidth="1"/>
    <col min="11013" max="11013" width="11.7109375" customWidth="1"/>
    <col min="11014" max="11014" width="7.5703125" customWidth="1"/>
    <col min="11015" max="11015" width="10.5703125" customWidth="1"/>
    <col min="11016" max="11016" width="8.42578125" customWidth="1"/>
    <col min="11017" max="11017" width="10.7109375" customWidth="1"/>
    <col min="11021" max="11021" width="20.7109375" customWidth="1"/>
    <col min="11022" max="11022" width="10.28515625" bestFit="1" customWidth="1"/>
    <col min="11023" max="11023" width="9.5703125" bestFit="1" customWidth="1"/>
    <col min="11025" max="11025" width="19.7109375" customWidth="1"/>
    <col min="11026" max="11026" width="14.7109375" customWidth="1"/>
    <col min="11265" max="11265" width="18.7109375" customWidth="1"/>
    <col min="11266" max="11266" width="12.28515625" customWidth="1"/>
    <col min="11267" max="11267" width="7.42578125" customWidth="1"/>
    <col min="11268" max="11268" width="7.7109375" customWidth="1"/>
    <col min="11269" max="11269" width="11.7109375" customWidth="1"/>
    <col min="11270" max="11270" width="7.5703125" customWidth="1"/>
    <col min="11271" max="11271" width="10.5703125" customWidth="1"/>
    <col min="11272" max="11272" width="8.42578125" customWidth="1"/>
    <col min="11273" max="11273" width="10.7109375" customWidth="1"/>
    <col min="11277" max="11277" width="20.7109375" customWidth="1"/>
    <col min="11278" max="11278" width="10.28515625" bestFit="1" customWidth="1"/>
    <col min="11279" max="11279" width="9.5703125" bestFit="1" customWidth="1"/>
    <col min="11281" max="11281" width="19.7109375" customWidth="1"/>
    <col min="11282" max="11282" width="14.7109375" customWidth="1"/>
    <col min="11521" max="11521" width="18.7109375" customWidth="1"/>
    <col min="11522" max="11522" width="12.28515625" customWidth="1"/>
    <col min="11523" max="11523" width="7.42578125" customWidth="1"/>
    <col min="11524" max="11524" width="7.7109375" customWidth="1"/>
    <col min="11525" max="11525" width="11.7109375" customWidth="1"/>
    <col min="11526" max="11526" width="7.5703125" customWidth="1"/>
    <col min="11527" max="11527" width="10.5703125" customWidth="1"/>
    <col min="11528" max="11528" width="8.42578125" customWidth="1"/>
    <col min="11529" max="11529" width="10.7109375" customWidth="1"/>
    <col min="11533" max="11533" width="20.7109375" customWidth="1"/>
    <col min="11534" max="11534" width="10.28515625" bestFit="1" customWidth="1"/>
    <col min="11535" max="11535" width="9.5703125" bestFit="1" customWidth="1"/>
    <col min="11537" max="11537" width="19.7109375" customWidth="1"/>
    <col min="11538" max="11538" width="14.7109375" customWidth="1"/>
    <col min="11777" max="11777" width="18.7109375" customWidth="1"/>
    <col min="11778" max="11778" width="12.28515625" customWidth="1"/>
    <col min="11779" max="11779" width="7.42578125" customWidth="1"/>
    <col min="11780" max="11780" width="7.7109375" customWidth="1"/>
    <col min="11781" max="11781" width="11.7109375" customWidth="1"/>
    <col min="11782" max="11782" width="7.5703125" customWidth="1"/>
    <col min="11783" max="11783" width="10.5703125" customWidth="1"/>
    <col min="11784" max="11784" width="8.42578125" customWidth="1"/>
    <col min="11785" max="11785" width="10.7109375" customWidth="1"/>
    <col min="11789" max="11789" width="20.7109375" customWidth="1"/>
    <col min="11790" max="11790" width="10.28515625" bestFit="1" customWidth="1"/>
    <col min="11791" max="11791" width="9.5703125" bestFit="1" customWidth="1"/>
    <col min="11793" max="11793" width="19.7109375" customWidth="1"/>
    <col min="11794" max="11794" width="14.7109375" customWidth="1"/>
    <col min="12033" max="12033" width="18.7109375" customWidth="1"/>
    <col min="12034" max="12034" width="12.28515625" customWidth="1"/>
    <col min="12035" max="12035" width="7.42578125" customWidth="1"/>
    <col min="12036" max="12036" width="7.7109375" customWidth="1"/>
    <col min="12037" max="12037" width="11.7109375" customWidth="1"/>
    <col min="12038" max="12038" width="7.5703125" customWidth="1"/>
    <col min="12039" max="12039" width="10.5703125" customWidth="1"/>
    <col min="12040" max="12040" width="8.42578125" customWidth="1"/>
    <col min="12041" max="12041" width="10.7109375" customWidth="1"/>
    <col min="12045" max="12045" width="20.7109375" customWidth="1"/>
    <col min="12046" max="12046" width="10.28515625" bestFit="1" customWidth="1"/>
    <col min="12047" max="12047" width="9.5703125" bestFit="1" customWidth="1"/>
    <col min="12049" max="12049" width="19.7109375" customWidth="1"/>
    <col min="12050" max="12050" width="14.7109375" customWidth="1"/>
    <col min="12289" max="12289" width="18.7109375" customWidth="1"/>
    <col min="12290" max="12290" width="12.28515625" customWidth="1"/>
    <col min="12291" max="12291" width="7.42578125" customWidth="1"/>
    <col min="12292" max="12292" width="7.7109375" customWidth="1"/>
    <col min="12293" max="12293" width="11.7109375" customWidth="1"/>
    <col min="12294" max="12294" width="7.5703125" customWidth="1"/>
    <col min="12295" max="12295" width="10.5703125" customWidth="1"/>
    <col min="12296" max="12296" width="8.42578125" customWidth="1"/>
    <col min="12297" max="12297" width="10.7109375" customWidth="1"/>
    <col min="12301" max="12301" width="20.7109375" customWidth="1"/>
    <col min="12302" max="12302" width="10.28515625" bestFit="1" customWidth="1"/>
    <col min="12303" max="12303" width="9.5703125" bestFit="1" customWidth="1"/>
    <col min="12305" max="12305" width="19.7109375" customWidth="1"/>
    <col min="12306" max="12306" width="14.7109375" customWidth="1"/>
    <col min="12545" max="12545" width="18.7109375" customWidth="1"/>
    <col min="12546" max="12546" width="12.28515625" customWidth="1"/>
    <col min="12547" max="12547" width="7.42578125" customWidth="1"/>
    <col min="12548" max="12548" width="7.7109375" customWidth="1"/>
    <col min="12549" max="12549" width="11.7109375" customWidth="1"/>
    <col min="12550" max="12550" width="7.5703125" customWidth="1"/>
    <col min="12551" max="12551" width="10.5703125" customWidth="1"/>
    <col min="12552" max="12552" width="8.42578125" customWidth="1"/>
    <col min="12553" max="12553" width="10.7109375" customWidth="1"/>
    <col min="12557" max="12557" width="20.7109375" customWidth="1"/>
    <col min="12558" max="12558" width="10.28515625" bestFit="1" customWidth="1"/>
    <col min="12559" max="12559" width="9.5703125" bestFit="1" customWidth="1"/>
    <col min="12561" max="12561" width="19.7109375" customWidth="1"/>
    <col min="12562" max="12562" width="14.7109375" customWidth="1"/>
    <col min="12801" max="12801" width="18.7109375" customWidth="1"/>
    <col min="12802" max="12802" width="12.28515625" customWidth="1"/>
    <col min="12803" max="12803" width="7.42578125" customWidth="1"/>
    <col min="12804" max="12804" width="7.7109375" customWidth="1"/>
    <col min="12805" max="12805" width="11.7109375" customWidth="1"/>
    <col min="12806" max="12806" width="7.5703125" customWidth="1"/>
    <col min="12807" max="12807" width="10.5703125" customWidth="1"/>
    <col min="12808" max="12808" width="8.42578125" customWidth="1"/>
    <col min="12809" max="12809" width="10.7109375" customWidth="1"/>
    <col min="12813" max="12813" width="20.7109375" customWidth="1"/>
    <col min="12814" max="12814" width="10.28515625" bestFit="1" customWidth="1"/>
    <col min="12815" max="12815" width="9.5703125" bestFit="1" customWidth="1"/>
    <col min="12817" max="12817" width="19.7109375" customWidth="1"/>
    <col min="12818" max="12818" width="14.7109375" customWidth="1"/>
    <col min="13057" max="13057" width="18.7109375" customWidth="1"/>
    <col min="13058" max="13058" width="12.28515625" customWidth="1"/>
    <col min="13059" max="13059" width="7.42578125" customWidth="1"/>
    <col min="13060" max="13060" width="7.7109375" customWidth="1"/>
    <col min="13061" max="13061" width="11.7109375" customWidth="1"/>
    <col min="13062" max="13062" width="7.5703125" customWidth="1"/>
    <col min="13063" max="13063" width="10.5703125" customWidth="1"/>
    <col min="13064" max="13064" width="8.42578125" customWidth="1"/>
    <col min="13065" max="13065" width="10.7109375" customWidth="1"/>
    <col min="13069" max="13069" width="20.7109375" customWidth="1"/>
    <col min="13070" max="13070" width="10.28515625" bestFit="1" customWidth="1"/>
    <col min="13071" max="13071" width="9.5703125" bestFit="1" customWidth="1"/>
    <col min="13073" max="13073" width="19.7109375" customWidth="1"/>
    <col min="13074" max="13074" width="14.7109375" customWidth="1"/>
    <col min="13313" max="13313" width="18.7109375" customWidth="1"/>
    <col min="13314" max="13314" width="12.28515625" customWidth="1"/>
    <col min="13315" max="13315" width="7.42578125" customWidth="1"/>
    <col min="13316" max="13316" width="7.7109375" customWidth="1"/>
    <col min="13317" max="13317" width="11.7109375" customWidth="1"/>
    <col min="13318" max="13318" width="7.5703125" customWidth="1"/>
    <col min="13319" max="13319" width="10.5703125" customWidth="1"/>
    <col min="13320" max="13320" width="8.42578125" customWidth="1"/>
    <col min="13321" max="13321" width="10.7109375" customWidth="1"/>
    <col min="13325" max="13325" width="20.7109375" customWidth="1"/>
    <col min="13326" max="13326" width="10.28515625" bestFit="1" customWidth="1"/>
    <col min="13327" max="13327" width="9.5703125" bestFit="1" customWidth="1"/>
    <col min="13329" max="13329" width="19.7109375" customWidth="1"/>
    <col min="13330" max="13330" width="14.7109375" customWidth="1"/>
    <col min="13569" max="13569" width="18.7109375" customWidth="1"/>
    <col min="13570" max="13570" width="12.28515625" customWidth="1"/>
    <col min="13571" max="13571" width="7.42578125" customWidth="1"/>
    <col min="13572" max="13572" width="7.7109375" customWidth="1"/>
    <col min="13573" max="13573" width="11.7109375" customWidth="1"/>
    <col min="13574" max="13574" width="7.5703125" customWidth="1"/>
    <col min="13575" max="13575" width="10.5703125" customWidth="1"/>
    <col min="13576" max="13576" width="8.42578125" customWidth="1"/>
    <col min="13577" max="13577" width="10.7109375" customWidth="1"/>
    <col min="13581" max="13581" width="20.7109375" customWidth="1"/>
    <col min="13582" max="13582" width="10.28515625" bestFit="1" customWidth="1"/>
    <col min="13583" max="13583" width="9.5703125" bestFit="1" customWidth="1"/>
    <col min="13585" max="13585" width="19.7109375" customWidth="1"/>
    <col min="13586" max="13586" width="14.7109375" customWidth="1"/>
    <col min="13825" max="13825" width="18.7109375" customWidth="1"/>
    <col min="13826" max="13826" width="12.28515625" customWidth="1"/>
    <col min="13827" max="13827" width="7.42578125" customWidth="1"/>
    <col min="13828" max="13828" width="7.7109375" customWidth="1"/>
    <col min="13829" max="13829" width="11.7109375" customWidth="1"/>
    <col min="13830" max="13830" width="7.5703125" customWidth="1"/>
    <col min="13831" max="13831" width="10.5703125" customWidth="1"/>
    <col min="13832" max="13832" width="8.42578125" customWidth="1"/>
    <col min="13833" max="13833" width="10.7109375" customWidth="1"/>
    <col min="13837" max="13837" width="20.7109375" customWidth="1"/>
    <col min="13838" max="13838" width="10.28515625" bestFit="1" customWidth="1"/>
    <col min="13839" max="13839" width="9.5703125" bestFit="1" customWidth="1"/>
    <col min="13841" max="13841" width="19.7109375" customWidth="1"/>
    <col min="13842" max="13842" width="14.7109375" customWidth="1"/>
    <col min="14081" max="14081" width="18.7109375" customWidth="1"/>
    <col min="14082" max="14082" width="12.28515625" customWidth="1"/>
    <col min="14083" max="14083" width="7.42578125" customWidth="1"/>
    <col min="14084" max="14084" width="7.7109375" customWidth="1"/>
    <col min="14085" max="14085" width="11.7109375" customWidth="1"/>
    <col min="14086" max="14086" width="7.5703125" customWidth="1"/>
    <col min="14087" max="14087" width="10.5703125" customWidth="1"/>
    <col min="14088" max="14088" width="8.42578125" customWidth="1"/>
    <col min="14089" max="14089" width="10.7109375" customWidth="1"/>
    <col min="14093" max="14093" width="20.7109375" customWidth="1"/>
    <col min="14094" max="14094" width="10.28515625" bestFit="1" customWidth="1"/>
    <col min="14095" max="14095" width="9.5703125" bestFit="1" customWidth="1"/>
    <col min="14097" max="14097" width="19.7109375" customWidth="1"/>
    <col min="14098" max="14098" width="14.7109375" customWidth="1"/>
    <col min="14337" max="14337" width="18.7109375" customWidth="1"/>
    <col min="14338" max="14338" width="12.28515625" customWidth="1"/>
    <col min="14339" max="14339" width="7.42578125" customWidth="1"/>
    <col min="14340" max="14340" width="7.7109375" customWidth="1"/>
    <col min="14341" max="14341" width="11.7109375" customWidth="1"/>
    <col min="14342" max="14342" width="7.5703125" customWidth="1"/>
    <col min="14343" max="14343" width="10.5703125" customWidth="1"/>
    <col min="14344" max="14344" width="8.42578125" customWidth="1"/>
    <col min="14345" max="14345" width="10.7109375" customWidth="1"/>
    <col min="14349" max="14349" width="20.7109375" customWidth="1"/>
    <col min="14350" max="14350" width="10.28515625" bestFit="1" customWidth="1"/>
    <col min="14351" max="14351" width="9.5703125" bestFit="1" customWidth="1"/>
    <col min="14353" max="14353" width="19.7109375" customWidth="1"/>
    <col min="14354" max="14354" width="14.7109375" customWidth="1"/>
    <col min="14593" max="14593" width="18.7109375" customWidth="1"/>
    <col min="14594" max="14594" width="12.28515625" customWidth="1"/>
    <col min="14595" max="14595" width="7.42578125" customWidth="1"/>
    <col min="14596" max="14596" width="7.7109375" customWidth="1"/>
    <col min="14597" max="14597" width="11.7109375" customWidth="1"/>
    <col min="14598" max="14598" width="7.5703125" customWidth="1"/>
    <col min="14599" max="14599" width="10.5703125" customWidth="1"/>
    <col min="14600" max="14600" width="8.42578125" customWidth="1"/>
    <col min="14601" max="14601" width="10.7109375" customWidth="1"/>
    <col min="14605" max="14605" width="20.7109375" customWidth="1"/>
    <col min="14606" max="14606" width="10.28515625" bestFit="1" customWidth="1"/>
    <col min="14607" max="14607" width="9.5703125" bestFit="1" customWidth="1"/>
    <col min="14609" max="14609" width="19.7109375" customWidth="1"/>
    <col min="14610" max="14610" width="14.7109375" customWidth="1"/>
    <col min="14849" max="14849" width="18.7109375" customWidth="1"/>
    <col min="14850" max="14850" width="12.28515625" customWidth="1"/>
    <col min="14851" max="14851" width="7.42578125" customWidth="1"/>
    <col min="14852" max="14852" width="7.7109375" customWidth="1"/>
    <col min="14853" max="14853" width="11.7109375" customWidth="1"/>
    <col min="14854" max="14854" width="7.5703125" customWidth="1"/>
    <col min="14855" max="14855" width="10.5703125" customWidth="1"/>
    <col min="14856" max="14856" width="8.42578125" customWidth="1"/>
    <col min="14857" max="14857" width="10.7109375" customWidth="1"/>
    <col min="14861" max="14861" width="20.7109375" customWidth="1"/>
    <col min="14862" max="14862" width="10.28515625" bestFit="1" customWidth="1"/>
    <col min="14863" max="14863" width="9.5703125" bestFit="1" customWidth="1"/>
    <col min="14865" max="14865" width="19.7109375" customWidth="1"/>
    <col min="14866" max="14866" width="14.7109375" customWidth="1"/>
    <col min="15105" max="15105" width="18.7109375" customWidth="1"/>
    <col min="15106" max="15106" width="12.28515625" customWidth="1"/>
    <col min="15107" max="15107" width="7.42578125" customWidth="1"/>
    <col min="15108" max="15108" width="7.7109375" customWidth="1"/>
    <col min="15109" max="15109" width="11.7109375" customWidth="1"/>
    <col min="15110" max="15110" width="7.5703125" customWidth="1"/>
    <col min="15111" max="15111" width="10.5703125" customWidth="1"/>
    <col min="15112" max="15112" width="8.42578125" customWidth="1"/>
    <col min="15113" max="15113" width="10.7109375" customWidth="1"/>
    <col min="15117" max="15117" width="20.7109375" customWidth="1"/>
    <col min="15118" max="15118" width="10.28515625" bestFit="1" customWidth="1"/>
    <col min="15119" max="15119" width="9.5703125" bestFit="1" customWidth="1"/>
    <col min="15121" max="15121" width="19.7109375" customWidth="1"/>
    <col min="15122" max="15122" width="14.7109375" customWidth="1"/>
    <col min="15361" max="15361" width="18.7109375" customWidth="1"/>
    <col min="15362" max="15362" width="12.28515625" customWidth="1"/>
    <col min="15363" max="15363" width="7.42578125" customWidth="1"/>
    <col min="15364" max="15364" width="7.7109375" customWidth="1"/>
    <col min="15365" max="15365" width="11.7109375" customWidth="1"/>
    <col min="15366" max="15366" width="7.5703125" customWidth="1"/>
    <col min="15367" max="15367" width="10.5703125" customWidth="1"/>
    <col min="15368" max="15368" width="8.42578125" customWidth="1"/>
    <col min="15369" max="15369" width="10.7109375" customWidth="1"/>
    <col min="15373" max="15373" width="20.7109375" customWidth="1"/>
    <col min="15374" max="15374" width="10.28515625" bestFit="1" customWidth="1"/>
    <col min="15375" max="15375" width="9.5703125" bestFit="1" customWidth="1"/>
    <col min="15377" max="15377" width="19.7109375" customWidth="1"/>
    <col min="15378" max="15378" width="14.7109375" customWidth="1"/>
    <col min="15617" max="15617" width="18.7109375" customWidth="1"/>
    <col min="15618" max="15618" width="12.28515625" customWidth="1"/>
    <col min="15619" max="15619" width="7.42578125" customWidth="1"/>
    <col min="15620" max="15620" width="7.7109375" customWidth="1"/>
    <col min="15621" max="15621" width="11.7109375" customWidth="1"/>
    <col min="15622" max="15622" width="7.5703125" customWidth="1"/>
    <col min="15623" max="15623" width="10.5703125" customWidth="1"/>
    <col min="15624" max="15624" width="8.42578125" customWidth="1"/>
    <col min="15625" max="15625" width="10.7109375" customWidth="1"/>
    <col min="15629" max="15629" width="20.7109375" customWidth="1"/>
    <col min="15630" max="15630" width="10.28515625" bestFit="1" customWidth="1"/>
    <col min="15631" max="15631" width="9.5703125" bestFit="1" customWidth="1"/>
    <col min="15633" max="15633" width="19.7109375" customWidth="1"/>
    <col min="15634" max="15634" width="14.7109375" customWidth="1"/>
    <col min="15873" max="15873" width="18.7109375" customWidth="1"/>
    <col min="15874" max="15874" width="12.28515625" customWidth="1"/>
    <col min="15875" max="15875" width="7.42578125" customWidth="1"/>
    <col min="15876" max="15876" width="7.7109375" customWidth="1"/>
    <col min="15877" max="15877" width="11.7109375" customWidth="1"/>
    <col min="15878" max="15878" width="7.5703125" customWidth="1"/>
    <col min="15879" max="15879" width="10.5703125" customWidth="1"/>
    <col min="15880" max="15880" width="8.42578125" customWidth="1"/>
    <col min="15881" max="15881" width="10.7109375" customWidth="1"/>
    <col min="15885" max="15885" width="20.7109375" customWidth="1"/>
    <col min="15886" max="15886" width="10.28515625" bestFit="1" customWidth="1"/>
    <col min="15887" max="15887" width="9.5703125" bestFit="1" customWidth="1"/>
    <col min="15889" max="15889" width="19.7109375" customWidth="1"/>
    <col min="15890" max="15890" width="14.7109375" customWidth="1"/>
    <col min="16129" max="16129" width="18.7109375" customWidth="1"/>
    <col min="16130" max="16130" width="12.28515625" customWidth="1"/>
    <col min="16131" max="16131" width="7.42578125" customWidth="1"/>
    <col min="16132" max="16132" width="7.7109375" customWidth="1"/>
    <col min="16133" max="16133" width="11.7109375" customWidth="1"/>
    <col min="16134" max="16134" width="7.5703125" customWidth="1"/>
    <col min="16135" max="16135" width="10.5703125" customWidth="1"/>
    <col min="16136" max="16136" width="8.42578125" customWidth="1"/>
    <col min="16137" max="16137" width="10.7109375" customWidth="1"/>
    <col min="16141" max="16141" width="20.7109375" customWidth="1"/>
    <col min="16142" max="16142" width="10.28515625" bestFit="1" customWidth="1"/>
    <col min="16143" max="16143" width="9.5703125" bestFit="1" customWidth="1"/>
    <col min="16145" max="16145" width="19.7109375" customWidth="1"/>
    <col min="16146" max="16146" width="14.7109375" customWidth="1"/>
  </cols>
  <sheetData>
    <row r="1" spans="1:20" ht="5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A2" s="3"/>
      <c r="B2" s="3"/>
      <c r="C2" s="3"/>
      <c r="D2" s="3"/>
      <c r="E2" s="3"/>
      <c r="F2" s="3"/>
      <c r="G2" s="3"/>
      <c r="H2" s="3"/>
      <c r="I2" s="4" t="s">
        <v>1</v>
      </c>
      <c r="K2" s="2"/>
      <c r="L2" s="2"/>
      <c r="M2" s="5"/>
      <c r="N2" s="6"/>
      <c r="O2" s="7"/>
      <c r="P2" s="2"/>
      <c r="Q2" s="2"/>
      <c r="R2" s="2"/>
      <c r="S2" s="2"/>
      <c r="T2" s="2"/>
    </row>
    <row r="3" spans="1:20" ht="15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3"/>
      <c r="K3" s="2"/>
      <c r="L3" s="14"/>
      <c r="M3" s="15"/>
      <c r="N3" s="16"/>
      <c r="O3" s="7"/>
      <c r="P3" s="17"/>
      <c r="Q3" s="17"/>
      <c r="R3" s="17"/>
      <c r="S3" s="2"/>
      <c r="T3" s="2"/>
    </row>
    <row r="4" spans="1:20" ht="30" customHeight="1">
      <c r="A4" s="18"/>
      <c r="B4" s="19" t="s">
        <v>10</v>
      </c>
      <c r="C4" s="20"/>
      <c r="D4" s="21"/>
      <c r="E4" s="21"/>
      <c r="F4" s="22"/>
      <c r="G4" s="22"/>
      <c r="H4" s="23" t="s">
        <v>11</v>
      </c>
      <c r="I4" s="24" t="s">
        <v>12</v>
      </c>
      <c r="K4" s="2"/>
      <c r="L4" s="25"/>
      <c r="M4" s="5"/>
      <c r="N4" s="26"/>
      <c r="O4" s="2"/>
      <c r="P4" s="26"/>
      <c r="Q4" s="27"/>
      <c r="R4" s="28"/>
      <c r="S4" s="29"/>
      <c r="T4" s="2"/>
    </row>
    <row r="5" spans="1:20" s="37" customFormat="1" ht="15" customHeight="1">
      <c r="A5" s="30" t="s">
        <v>13</v>
      </c>
      <c r="B5" s="31">
        <v>44229</v>
      </c>
      <c r="C5" s="32">
        <v>409.32</v>
      </c>
      <c r="D5" s="33">
        <v>738.3</v>
      </c>
      <c r="E5" s="34">
        <v>250</v>
      </c>
      <c r="F5" s="35">
        <v>123</v>
      </c>
      <c r="G5" s="35">
        <v>3840</v>
      </c>
      <c r="H5" s="33">
        <f>B5+C5+D5+E5+F5+G5</f>
        <v>49589.62</v>
      </c>
      <c r="I5" s="36">
        <f t="shared" ref="I5:I35" si="0">H5/$H$42*100</f>
        <v>5.0454288440841069</v>
      </c>
      <c r="K5" s="38"/>
      <c r="L5" s="39"/>
      <c r="M5" s="15"/>
      <c r="N5" s="40"/>
      <c r="O5" s="2"/>
      <c r="P5" s="40"/>
      <c r="Q5" s="27"/>
      <c r="R5" s="28"/>
      <c r="S5" s="29"/>
      <c r="T5" s="38"/>
    </row>
    <row r="6" spans="1:20" ht="15" customHeight="1">
      <c r="A6" s="30" t="s">
        <v>14</v>
      </c>
      <c r="B6" s="31" t="s">
        <v>15</v>
      </c>
      <c r="C6" s="32">
        <v>2064.92</v>
      </c>
      <c r="D6" s="33">
        <v>9.3000000000000007</v>
      </c>
      <c r="E6" s="34" t="s">
        <v>15</v>
      </c>
      <c r="F6" s="35" t="s">
        <v>15</v>
      </c>
      <c r="G6" s="35">
        <f>8.65*1000</f>
        <v>8650</v>
      </c>
      <c r="H6" s="33">
        <f>C6+D6+G6</f>
        <v>10724.220000000001</v>
      </c>
      <c r="I6" s="36">
        <f t="shared" si="0"/>
        <v>1.0911212652628444</v>
      </c>
      <c r="J6" s="41"/>
      <c r="K6" s="39"/>
      <c r="L6" s="25"/>
      <c r="M6" s="42"/>
      <c r="N6" s="28"/>
      <c r="O6" s="2"/>
      <c r="P6" s="28"/>
      <c r="Q6" s="27"/>
      <c r="R6" s="28"/>
      <c r="S6" s="29"/>
      <c r="T6" s="2"/>
    </row>
    <row r="7" spans="1:20" ht="15" customHeight="1">
      <c r="A7" s="30" t="s">
        <v>16</v>
      </c>
      <c r="B7" s="31" t="s">
        <v>15</v>
      </c>
      <c r="C7" s="32">
        <v>201.99</v>
      </c>
      <c r="D7" s="33">
        <v>278.7</v>
      </c>
      <c r="E7" s="34" t="s">
        <v>15</v>
      </c>
      <c r="F7" s="35">
        <v>8</v>
      </c>
      <c r="G7" s="35">
        <f>13.76*1000</f>
        <v>13760</v>
      </c>
      <c r="H7" s="33">
        <f>C7+D7+F7+G7</f>
        <v>14248.69</v>
      </c>
      <c r="I7" s="36">
        <f t="shared" si="0"/>
        <v>1.44971370049645</v>
      </c>
      <c r="K7" s="39"/>
      <c r="L7" s="25"/>
      <c r="M7" s="15"/>
      <c r="N7" s="16"/>
      <c r="O7" s="2"/>
      <c r="P7" s="16"/>
      <c r="Q7" s="27"/>
      <c r="R7" s="28"/>
      <c r="S7" s="29"/>
      <c r="T7" s="2"/>
    </row>
    <row r="8" spans="1:20" ht="15" customHeight="1">
      <c r="A8" s="30" t="s">
        <v>17</v>
      </c>
      <c r="B8" s="31" t="s">
        <v>15</v>
      </c>
      <c r="C8" s="32">
        <v>526.98</v>
      </c>
      <c r="D8" s="33">
        <v>645.9</v>
      </c>
      <c r="E8" s="34">
        <v>200</v>
      </c>
      <c r="F8" s="35">
        <v>73</v>
      </c>
      <c r="G8" s="35">
        <f>11.2*1000</f>
        <v>11200</v>
      </c>
      <c r="H8" s="33">
        <f>G8+F8+E8+D8+C8</f>
        <v>12645.88</v>
      </c>
      <c r="I8" s="36">
        <f t="shared" si="0"/>
        <v>1.2866379639696031</v>
      </c>
      <c r="K8" s="39"/>
      <c r="L8" s="25"/>
      <c r="M8" s="43"/>
      <c r="N8" s="43"/>
      <c r="O8" s="17"/>
      <c r="P8" s="43"/>
      <c r="Q8" s="7"/>
      <c r="R8" s="2"/>
      <c r="S8" s="29"/>
      <c r="T8" s="2"/>
    </row>
    <row r="9" spans="1:20" ht="15" customHeight="1">
      <c r="A9" s="30" t="s">
        <v>18</v>
      </c>
      <c r="B9" s="31">
        <v>77</v>
      </c>
      <c r="C9" s="32">
        <v>1098.2</v>
      </c>
      <c r="D9" s="33">
        <v>245.6</v>
      </c>
      <c r="E9" s="34">
        <v>10</v>
      </c>
      <c r="F9" s="35">
        <v>24</v>
      </c>
      <c r="G9" s="35">
        <f>18.27*$K$2</f>
        <v>0</v>
      </c>
      <c r="H9" s="33">
        <f>G9+B9+C9+D9+F9</f>
        <v>1444.8</v>
      </c>
      <c r="I9" s="36">
        <f t="shared" si="0"/>
        <v>0.14699922269887764</v>
      </c>
      <c r="K9" s="39"/>
      <c r="L9" s="25"/>
      <c r="M9" s="2"/>
      <c r="N9" s="2"/>
      <c r="O9" s="43"/>
      <c r="P9" s="43"/>
      <c r="Q9" s="2"/>
      <c r="R9" s="2"/>
      <c r="S9" s="29"/>
      <c r="T9" s="2"/>
    </row>
    <row r="10" spans="1:20" ht="15" customHeight="1">
      <c r="A10" s="30" t="s">
        <v>19</v>
      </c>
      <c r="B10" s="31">
        <v>1</v>
      </c>
      <c r="C10" s="32">
        <v>4.7</v>
      </c>
      <c r="D10" s="33">
        <v>26.1</v>
      </c>
      <c r="E10" s="34" t="s">
        <v>15</v>
      </c>
      <c r="F10" s="35" t="s">
        <v>15</v>
      </c>
      <c r="G10" s="35">
        <f>0.88*100</f>
        <v>88</v>
      </c>
      <c r="H10" s="33">
        <f>B10+C10+D10+G10</f>
        <v>119.8</v>
      </c>
      <c r="I10" s="36">
        <f t="shared" si="0"/>
        <v>1.2188889036078031E-2</v>
      </c>
      <c r="K10" s="39"/>
      <c r="L10" s="25"/>
      <c r="M10" s="2"/>
      <c r="N10" s="2"/>
      <c r="O10" s="43"/>
      <c r="P10" s="43"/>
      <c r="Q10" s="2"/>
      <c r="R10" s="7"/>
      <c r="S10" s="29"/>
      <c r="T10" s="2"/>
    </row>
    <row r="11" spans="1:20" ht="15" customHeight="1">
      <c r="A11" s="30" t="s">
        <v>20</v>
      </c>
      <c r="B11" s="31">
        <v>84431</v>
      </c>
      <c r="C11" s="32">
        <v>201.97</v>
      </c>
      <c r="D11" s="33">
        <v>1226.0999999999999</v>
      </c>
      <c r="E11" s="34">
        <v>50</v>
      </c>
      <c r="F11" s="35">
        <v>112</v>
      </c>
      <c r="G11" s="35">
        <f>35.77*1000</f>
        <v>35770</v>
      </c>
      <c r="H11" s="33">
        <f>SUM(B11:G11)</f>
        <v>121791.07</v>
      </c>
      <c r="I11" s="36">
        <f t="shared" si="0"/>
        <v>12.391467761395761</v>
      </c>
      <c r="K11" s="39"/>
      <c r="L11" s="25"/>
      <c r="M11" s="2"/>
      <c r="N11" s="2"/>
      <c r="O11" s="43"/>
      <c r="P11" s="43"/>
      <c r="Q11" s="2"/>
      <c r="R11" s="2"/>
      <c r="S11" s="29"/>
      <c r="T11" s="2"/>
    </row>
    <row r="12" spans="1:20" ht="15" customHeight="1">
      <c r="A12" s="30" t="s">
        <v>21</v>
      </c>
      <c r="B12" s="31" t="s">
        <v>15</v>
      </c>
      <c r="C12" s="32">
        <v>107.4</v>
      </c>
      <c r="D12" s="33">
        <v>1375.1</v>
      </c>
      <c r="E12" s="34">
        <v>100</v>
      </c>
      <c r="F12" s="35">
        <v>24</v>
      </c>
      <c r="G12" s="35">
        <f>4.56*1000</f>
        <v>4560</v>
      </c>
      <c r="H12" s="33">
        <f>G12+F12+E12+D12+C12</f>
        <v>6166.5</v>
      </c>
      <c r="I12" s="36">
        <f t="shared" si="0"/>
        <v>0.62740220568426697</v>
      </c>
      <c r="K12" s="39"/>
      <c r="L12" s="25"/>
      <c r="M12" s="2"/>
      <c r="N12" s="2"/>
      <c r="O12" s="43"/>
      <c r="P12" s="43"/>
      <c r="Q12" s="2"/>
      <c r="R12" s="2"/>
      <c r="S12" s="29"/>
      <c r="T12" s="2"/>
    </row>
    <row r="13" spans="1:20" ht="15" customHeight="1">
      <c r="A13" s="30" t="s">
        <v>22</v>
      </c>
      <c r="B13" s="31" t="s">
        <v>15</v>
      </c>
      <c r="C13" s="32">
        <v>3460.34</v>
      </c>
      <c r="D13" s="33">
        <v>142.19999999999999</v>
      </c>
      <c r="E13" s="34" t="s">
        <v>15</v>
      </c>
      <c r="F13" s="35">
        <v>1.5</v>
      </c>
      <c r="G13" s="35">
        <f>33.84*1000</f>
        <v>33840</v>
      </c>
      <c r="H13" s="33">
        <f>G13+F13+D13+C13</f>
        <v>37444.039999999994</v>
      </c>
      <c r="I13" s="36">
        <f t="shared" si="0"/>
        <v>3.8096932272326143</v>
      </c>
      <c r="K13" s="39"/>
      <c r="L13" s="25"/>
      <c r="M13" s="43"/>
      <c r="N13" s="43"/>
      <c r="O13" s="43"/>
      <c r="P13" s="43"/>
      <c r="Q13" s="2"/>
      <c r="R13" s="2"/>
      <c r="S13" s="29"/>
      <c r="T13" s="2"/>
    </row>
    <row r="14" spans="1:20" ht="15" customHeight="1">
      <c r="A14" s="30" t="s">
        <v>23</v>
      </c>
      <c r="B14" s="31" t="s">
        <v>15</v>
      </c>
      <c r="C14" s="32">
        <v>1707.45</v>
      </c>
      <c r="D14" s="33">
        <v>42.7</v>
      </c>
      <c r="E14" s="34" t="s">
        <v>15</v>
      </c>
      <c r="F14" s="35" t="s">
        <v>15</v>
      </c>
      <c r="G14" s="35">
        <f>111.05*1000</f>
        <v>111050</v>
      </c>
      <c r="H14" s="33">
        <f>G14+D14+C14</f>
        <v>112800.15</v>
      </c>
      <c r="I14" s="36">
        <f t="shared" si="0"/>
        <v>11.476698761293468</v>
      </c>
      <c r="K14" s="39"/>
      <c r="L14" s="25"/>
      <c r="M14" s="43"/>
      <c r="N14" s="43"/>
      <c r="O14" s="43"/>
      <c r="P14" s="43"/>
      <c r="Q14" s="2"/>
      <c r="R14" s="2"/>
      <c r="S14" s="29"/>
      <c r="T14" s="2"/>
    </row>
    <row r="15" spans="1:20" ht="15" customHeight="1">
      <c r="A15" s="30" t="s">
        <v>24</v>
      </c>
      <c r="B15" s="31" t="s">
        <v>15</v>
      </c>
      <c r="C15" s="32">
        <v>227.96</v>
      </c>
      <c r="D15" s="33">
        <v>107</v>
      </c>
      <c r="E15" s="34" t="s">
        <v>15</v>
      </c>
      <c r="F15" s="35">
        <v>10</v>
      </c>
      <c r="G15" s="35">
        <f>18.18*1000</f>
        <v>18180</v>
      </c>
      <c r="H15" s="33">
        <f>G15+F15+D15+C15</f>
        <v>18524.96</v>
      </c>
      <c r="I15" s="36">
        <f t="shared" si="0"/>
        <v>1.8847970103320875</v>
      </c>
      <c r="K15" s="39"/>
      <c r="L15" s="25"/>
      <c r="M15" s="43"/>
      <c r="N15" s="44"/>
      <c r="O15" s="43"/>
      <c r="P15" s="43"/>
      <c r="Q15" s="2"/>
      <c r="R15" s="2"/>
      <c r="S15" s="29"/>
      <c r="T15" s="2"/>
    </row>
    <row r="16" spans="1:20" ht="15" customHeight="1">
      <c r="A16" s="30" t="s">
        <v>25</v>
      </c>
      <c r="B16" s="31">
        <v>55857</v>
      </c>
      <c r="C16" s="32">
        <v>3726.49</v>
      </c>
      <c r="D16" s="33">
        <v>1222.0999999999999</v>
      </c>
      <c r="E16" s="34">
        <v>1400</v>
      </c>
      <c r="F16" s="35" t="s">
        <v>15</v>
      </c>
      <c r="G16" s="35">
        <f>24.7*1000</f>
        <v>24700</v>
      </c>
      <c r="H16" s="33">
        <f>G16+E16+D16+C16+B16</f>
        <v>86905.59</v>
      </c>
      <c r="I16" s="36">
        <f t="shared" si="0"/>
        <v>8.8420917623112913</v>
      </c>
      <c r="K16" s="39"/>
      <c r="L16" s="25"/>
      <c r="M16" s="43"/>
      <c r="N16" s="43"/>
      <c r="O16" s="43"/>
      <c r="P16" s="43"/>
      <c r="Q16" s="2"/>
      <c r="R16" s="2"/>
      <c r="S16" s="29"/>
      <c r="T16" s="2"/>
    </row>
    <row r="17" spans="1:20" ht="15" customHeight="1">
      <c r="A17" s="30" t="s">
        <v>26</v>
      </c>
      <c r="B17" s="31">
        <v>1700</v>
      </c>
      <c r="C17" s="32">
        <v>647.15</v>
      </c>
      <c r="D17" s="33">
        <v>864.4</v>
      </c>
      <c r="E17" s="34" t="s">
        <v>15</v>
      </c>
      <c r="F17" s="35">
        <v>36</v>
      </c>
      <c r="G17" s="35">
        <f>6.11*1000</f>
        <v>6110</v>
      </c>
      <c r="H17" s="33">
        <f>G17+F17+D17+C17+B17</f>
        <v>9357.5499999999993</v>
      </c>
      <c r="I17" s="36">
        <f t="shared" si="0"/>
        <v>0.95207127378590972</v>
      </c>
      <c r="K17" s="39"/>
      <c r="L17" s="25"/>
      <c r="M17" s="43"/>
      <c r="N17" s="43"/>
      <c r="O17" s="43"/>
      <c r="P17" s="43"/>
      <c r="Q17" s="2"/>
      <c r="R17" s="2"/>
      <c r="S17" s="29"/>
      <c r="T17" s="2"/>
    </row>
    <row r="18" spans="1:20" ht="15" customHeight="1">
      <c r="A18" s="30" t="s">
        <v>27</v>
      </c>
      <c r="B18" s="31">
        <v>10484</v>
      </c>
      <c r="C18" s="32">
        <v>820.44</v>
      </c>
      <c r="D18" s="33">
        <v>1386.2</v>
      </c>
      <c r="E18" s="34" t="s">
        <v>15</v>
      </c>
      <c r="F18" s="35">
        <v>78</v>
      </c>
      <c r="G18" s="35">
        <f>61.66*1000</f>
        <v>61660</v>
      </c>
      <c r="H18" s="33">
        <f>G18+F18+D18+C18+B18</f>
        <v>74428.639999999999</v>
      </c>
      <c r="I18" s="36">
        <f t="shared" si="0"/>
        <v>7.5726413528063352</v>
      </c>
      <c r="K18" s="39"/>
      <c r="L18" s="25"/>
      <c r="M18" s="43"/>
      <c r="N18" s="44"/>
      <c r="O18" s="43"/>
      <c r="P18" s="43"/>
      <c r="Q18" s="2"/>
      <c r="R18" s="2"/>
      <c r="S18" s="29"/>
      <c r="T18" s="2"/>
    </row>
    <row r="19" spans="1:20" ht="15" customHeight="1">
      <c r="A19" s="30" t="s">
        <v>28</v>
      </c>
      <c r="B19" s="31">
        <v>45394</v>
      </c>
      <c r="C19" s="32">
        <v>786.46</v>
      </c>
      <c r="D19" s="33">
        <v>1969.7</v>
      </c>
      <c r="E19" s="34">
        <v>2200</v>
      </c>
      <c r="F19" s="35">
        <v>287</v>
      </c>
      <c r="G19" s="35">
        <v>64.319999999999993</v>
      </c>
      <c r="H19" s="33">
        <f>SUM(B19:G19)</f>
        <v>50701.479999999996</v>
      </c>
      <c r="I19" s="36">
        <f t="shared" si="0"/>
        <v>5.1585535366020832</v>
      </c>
      <c r="K19" s="39"/>
      <c r="L19" s="25"/>
      <c r="M19" s="45"/>
      <c r="N19" s="45"/>
      <c r="O19" s="43"/>
      <c r="P19" s="43"/>
      <c r="Q19" s="2"/>
      <c r="R19" s="2"/>
      <c r="S19" s="29"/>
      <c r="T19" s="2"/>
    </row>
    <row r="20" spans="1:20" ht="15" customHeight="1">
      <c r="A20" s="30" t="s">
        <v>29</v>
      </c>
      <c r="B20" s="31" t="s">
        <v>15</v>
      </c>
      <c r="C20" s="32">
        <v>99.95</v>
      </c>
      <c r="D20" s="33">
        <v>15.3</v>
      </c>
      <c r="E20" s="34" t="s">
        <v>15</v>
      </c>
      <c r="F20" s="35">
        <v>2</v>
      </c>
      <c r="G20" s="35">
        <f>10.63*1000</f>
        <v>10630</v>
      </c>
      <c r="H20" s="33">
        <f>G20+F20+D20+C20</f>
        <v>10747.25</v>
      </c>
      <c r="I20" s="36">
        <f t="shared" si="0"/>
        <v>1.0934644214773759</v>
      </c>
      <c r="K20" s="39"/>
      <c r="L20" s="14"/>
      <c r="M20" s="45"/>
      <c r="N20" s="45"/>
      <c r="O20" s="45"/>
      <c r="P20" s="43"/>
      <c r="Q20" s="2"/>
      <c r="R20" s="2"/>
      <c r="S20" s="29"/>
      <c r="T20" s="2"/>
    </row>
    <row r="21" spans="1:20" ht="15" customHeight="1">
      <c r="A21" s="30" t="s">
        <v>30</v>
      </c>
      <c r="B21" s="31" t="s">
        <v>15</v>
      </c>
      <c r="C21" s="32">
        <v>230.05</v>
      </c>
      <c r="D21" s="33">
        <v>11.4</v>
      </c>
      <c r="E21" s="34" t="s">
        <v>15</v>
      </c>
      <c r="F21" s="35">
        <v>2</v>
      </c>
      <c r="G21" s="35">
        <f>5.86*1000</f>
        <v>5860</v>
      </c>
      <c r="H21" s="33">
        <f>G21+F21+D21+C21</f>
        <v>6103.45</v>
      </c>
      <c r="I21" s="36">
        <f t="shared" si="0"/>
        <v>0.62098726867487863</v>
      </c>
      <c r="K21" s="39"/>
      <c r="L21" s="14"/>
      <c r="M21" s="46"/>
      <c r="N21" s="46"/>
      <c r="O21" s="45"/>
      <c r="P21" s="43"/>
      <c r="Q21" s="2"/>
      <c r="R21" s="2"/>
      <c r="S21" s="29"/>
      <c r="T21" s="2"/>
    </row>
    <row r="22" spans="1:20" ht="15" customHeight="1">
      <c r="A22" s="30" t="s">
        <v>31</v>
      </c>
      <c r="B22" s="31" t="s">
        <v>15</v>
      </c>
      <c r="C22" s="32">
        <v>168.9</v>
      </c>
      <c r="D22" s="33">
        <v>1.2</v>
      </c>
      <c r="E22" s="34" t="s">
        <v>15</v>
      </c>
      <c r="F22" s="35">
        <v>1.5</v>
      </c>
      <c r="G22" s="35">
        <f>9.09*1000</f>
        <v>9090</v>
      </c>
      <c r="H22" s="33">
        <f>G22+F22+D22+C22</f>
        <v>9261.6</v>
      </c>
      <c r="I22" s="36">
        <f t="shared" si="0"/>
        <v>0.94230897075576214</v>
      </c>
      <c r="K22" s="39"/>
      <c r="L22" s="47"/>
      <c r="M22" s="48"/>
      <c r="N22" s="2"/>
      <c r="O22" s="46"/>
      <c r="P22" s="43"/>
      <c r="Q22" s="2"/>
      <c r="R22" s="2"/>
      <c r="S22" s="29"/>
      <c r="T22" s="2"/>
    </row>
    <row r="23" spans="1:20" ht="15" customHeight="1">
      <c r="A23" s="30" t="s">
        <v>32</v>
      </c>
      <c r="B23" s="31" t="s">
        <v>15</v>
      </c>
      <c r="C23" s="32">
        <v>182.18</v>
      </c>
      <c r="D23" s="33">
        <v>10.199999999999999</v>
      </c>
      <c r="E23" s="34" t="s">
        <v>15</v>
      </c>
      <c r="F23" s="35" t="s">
        <v>15</v>
      </c>
      <c r="G23" s="35">
        <f>7.29*1000</f>
        <v>7290</v>
      </c>
      <c r="H23" s="33">
        <f>G23+D23+C23</f>
        <v>7482.38</v>
      </c>
      <c r="I23" s="36">
        <f t="shared" si="0"/>
        <v>0.76128463727687434</v>
      </c>
      <c r="K23" s="39"/>
      <c r="L23" s="46"/>
      <c r="M23" s="48"/>
      <c r="N23" s="2"/>
      <c r="O23" s="2"/>
      <c r="P23" s="2"/>
      <c r="Q23" s="2"/>
      <c r="R23" s="2"/>
      <c r="S23" s="29"/>
      <c r="T23" s="2"/>
    </row>
    <row r="24" spans="1:20" ht="15" customHeight="1">
      <c r="A24" s="30" t="s">
        <v>33</v>
      </c>
      <c r="B24" s="31">
        <v>3093</v>
      </c>
      <c r="C24" s="32">
        <v>286.22000000000003</v>
      </c>
      <c r="D24" s="33">
        <v>432.7</v>
      </c>
      <c r="E24" s="34" t="s">
        <v>15</v>
      </c>
      <c r="F24" s="35">
        <v>22</v>
      </c>
      <c r="G24" s="35">
        <f>25.78*1000</f>
        <v>25780</v>
      </c>
      <c r="H24" s="33">
        <f>SUM(B24:G24)</f>
        <v>29613.919999999998</v>
      </c>
      <c r="I24" s="36">
        <f t="shared" si="0"/>
        <v>3.0130282537837392</v>
      </c>
      <c r="K24" s="39"/>
      <c r="L24" s="46"/>
      <c r="M24" s="48"/>
      <c r="N24" s="2"/>
      <c r="O24" s="2"/>
      <c r="P24" s="2"/>
      <c r="Q24" s="2"/>
      <c r="R24" s="2"/>
      <c r="S24" s="29"/>
      <c r="T24" s="2"/>
    </row>
    <row r="25" spans="1:20" ht="15" customHeight="1">
      <c r="A25" s="30" t="s">
        <v>34</v>
      </c>
      <c r="B25" s="31" t="s">
        <v>15</v>
      </c>
      <c r="C25" s="32">
        <v>578.28</v>
      </c>
      <c r="D25" s="33">
        <v>3177.6</v>
      </c>
      <c r="E25" s="34">
        <v>160</v>
      </c>
      <c r="F25" s="35">
        <v>45</v>
      </c>
      <c r="G25" s="35">
        <f>2.81*1000</f>
        <v>2810</v>
      </c>
      <c r="H25" s="33">
        <f>SUM(C25:G25)</f>
        <v>6770.88</v>
      </c>
      <c r="I25" s="36">
        <f t="shared" si="0"/>
        <v>0.68889403169115215</v>
      </c>
      <c r="K25" s="39"/>
      <c r="L25" s="46"/>
      <c r="M25" s="48"/>
      <c r="N25" s="2"/>
      <c r="O25" s="2"/>
      <c r="P25" s="2"/>
      <c r="Q25" s="2"/>
      <c r="R25" s="2"/>
      <c r="S25" s="29"/>
      <c r="T25" s="2"/>
    </row>
    <row r="26" spans="1:20" ht="15" customHeight="1">
      <c r="A26" s="30" t="s">
        <v>35</v>
      </c>
      <c r="B26" s="31">
        <v>18770</v>
      </c>
      <c r="C26" s="32">
        <v>51.67</v>
      </c>
      <c r="D26" s="33">
        <v>1121.9000000000001</v>
      </c>
      <c r="E26" s="34">
        <v>10</v>
      </c>
      <c r="F26" s="35">
        <v>62</v>
      </c>
      <c r="G26" s="35">
        <f>142.31*1000</f>
        <v>142310</v>
      </c>
      <c r="H26" s="33">
        <f>SUM(B26:G26)</f>
        <v>162325.57</v>
      </c>
      <c r="I26" s="36">
        <f t="shared" si="0"/>
        <v>16.515595663172931</v>
      </c>
      <c r="K26" s="39"/>
      <c r="L26" s="46"/>
      <c r="M26" s="48"/>
      <c r="N26" s="2"/>
      <c r="O26" s="2"/>
      <c r="P26" s="2"/>
      <c r="Q26" s="2"/>
      <c r="R26" s="2"/>
      <c r="S26" s="29"/>
      <c r="T26" s="2"/>
    </row>
    <row r="27" spans="1:20" ht="15" customHeight="1">
      <c r="A27" s="30" t="s">
        <v>36</v>
      </c>
      <c r="B27" s="31" t="s">
        <v>15</v>
      </c>
      <c r="C27" s="32">
        <v>266.64</v>
      </c>
      <c r="D27" s="33">
        <v>2.4</v>
      </c>
      <c r="E27" s="34" t="s">
        <v>15</v>
      </c>
      <c r="F27" s="35" t="s">
        <v>15</v>
      </c>
      <c r="G27" s="35">
        <f>4.94*1000</f>
        <v>4940</v>
      </c>
      <c r="H27" s="33">
        <f>SUM(B27:G27)</f>
        <v>5209.04</v>
      </c>
      <c r="I27" s="36">
        <f t="shared" si="0"/>
        <v>0.52998673242480732</v>
      </c>
      <c r="K27" s="39"/>
      <c r="L27" s="46"/>
      <c r="M27" s="48"/>
      <c r="N27" s="2"/>
      <c r="O27" s="2"/>
      <c r="P27" s="2"/>
      <c r="Q27" s="2"/>
      <c r="R27" s="2"/>
      <c r="S27" s="29"/>
      <c r="T27" s="2"/>
    </row>
    <row r="28" spans="1:20" ht="15" customHeight="1">
      <c r="A28" s="30" t="s">
        <v>37</v>
      </c>
      <c r="B28" s="31">
        <v>33800</v>
      </c>
      <c r="C28" s="32">
        <v>604.46</v>
      </c>
      <c r="D28" s="33">
        <v>1163.9000000000001</v>
      </c>
      <c r="E28" s="34">
        <v>700</v>
      </c>
      <c r="F28" s="35">
        <v>151</v>
      </c>
      <c r="G28" s="35">
        <f>17.67*1000</f>
        <v>17670</v>
      </c>
      <c r="H28" s="33">
        <f>SUM(B28:G28)</f>
        <v>54089.36</v>
      </c>
      <c r="I28" s="36">
        <f t="shared" si="0"/>
        <v>5.5032488069488954</v>
      </c>
      <c r="K28" s="39"/>
      <c r="L28" s="46"/>
      <c r="M28" s="48"/>
      <c r="N28" s="2"/>
      <c r="O28" s="2"/>
      <c r="P28" s="2"/>
      <c r="Q28" s="2"/>
      <c r="R28" s="2"/>
      <c r="S28" s="29"/>
      <c r="T28" s="2"/>
    </row>
    <row r="29" spans="1:20" ht="15" customHeight="1">
      <c r="A29" s="30" t="s">
        <v>38</v>
      </c>
      <c r="B29" s="31">
        <v>4244</v>
      </c>
      <c r="C29" s="32">
        <v>102.25</v>
      </c>
      <c r="D29" s="33" t="s">
        <v>15</v>
      </c>
      <c r="E29" s="34">
        <v>100</v>
      </c>
      <c r="F29" s="35">
        <v>1.5</v>
      </c>
      <c r="G29" s="35">
        <f>20.41*1000</f>
        <v>20410</v>
      </c>
      <c r="H29" s="33">
        <f>SUM(B29:G29)</f>
        <v>24857.75</v>
      </c>
      <c r="I29" s="36">
        <f t="shared" si="0"/>
        <v>2.5291181672501559</v>
      </c>
      <c r="K29" s="39"/>
      <c r="L29" s="46"/>
      <c r="M29" s="48"/>
      <c r="N29" s="2"/>
      <c r="O29" s="2"/>
      <c r="P29" s="2"/>
      <c r="Q29" s="2"/>
      <c r="R29" s="2"/>
      <c r="S29" s="29"/>
      <c r="T29" s="2"/>
    </row>
    <row r="30" spans="1:20" ht="15" customHeight="1">
      <c r="A30" s="30" t="s">
        <v>39</v>
      </c>
      <c r="B30" s="31" t="s">
        <v>15</v>
      </c>
      <c r="C30" s="32">
        <v>46.86</v>
      </c>
      <c r="D30" s="33">
        <v>3</v>
      </c>
      <c r="E30" s="34" t="s">
        <v>15</v>
      </c>
      <c r="F30" s="35">
        <v>176</v>
      </c>
      <c r="G30" s="35">
        <f>2.08*1000</f>
        <v>2080</v>
      </c>
      <c r="H30" s="33">
        <f>SUM(C30:G30)</f>
        <v>2305.86</v>
      </c>
      <c r="I30" s="36">
        <f t="shared" si="0"/>
        <v>0.23460660828656837</v>
      </c>
      <c r="K30" s="39"/>
      <c r="L30" s="46"/>
      <c r="M30" s="48"/>
      <c r="N30" s="2"/>
      <c r="O30" s="2"/>
      <c r="P30" s="2"/>
      <c r="Q30" s="2"/>
      <c r="R30" s="2"/>
      <c r="S30" s="29"/>
      <c r="T30" s="2"/>
    </row>
    <row r="31" spans="1:20" ht="15" customHeight="1">
      <c r="A31" s="30" t="s">
        <v>40</v>
      </c>
      <c r="B31" s="31" t="s">
        <v>15</v>
      </c>
      <c r="C31" s="32">
        <v>460.75</v>
      </c>
      <c r="D31" s="33">
        <v>1764.9</v>
      </c>
      <c r="E31" s="34">
        <v>2000</v>
      </c>
      <c r="F31" s="35">
        <v>5</v>
      </c>
      <c r="G31" s="35">
        <f>22.83*1000</f>
        <v>22830</v>
      </c>
      <c r="H31" s="33">
        <f>SUM(B31:G31)</f>
        <v>27060.65</v>
      </c>
      <c r="I31" s="36">
        <f t="shared" si="0"/>
        <v>2.7532492495337646</v>
      </c>
      <c r="K31" s="39"/>
      <c r="L31" s="46"/>
      <c r="M31" s="48"/>
      <c r="N31" s="2"/>
      <c r="O31" s="2"/>
      <c r="P31" s="2"/>
      <c r="Q31" s="2"/>
      <c r="R31" s="2"/>
      <c r="S31" s="29"/>
      <c r="T31" s="2"/>
    </row>
    <row r="32" spans="1:20" ht="15" customHeight="1">
      <c r="A32" s="30" t="s">
        <v>41</v>
      </c>
      <c r="B32" s="31" t="s">
        <v>15</v>
      </c>
      <c r="C32" s="32">
        <v>1664.31</v>
      </c>
      <c r="D32" s="33">
        <v>88.3</v>
      </c>
      <c r="E32" s="34">
        <v>80</v>
      </c>
      <c r="F32" s="35">
        <v>148</v>
      </c>
      <c r="G32" s="35">
        <f>16.8*1000</f>
        <v>16800</v>
      </c>
      <c r="H32" s="33">
        <f>SUM(B32:G32)</f>
        <v>18780.61</v>
      </c>
      <c r="I32" s="36">
        <f t="shared" si="0"/>
        <v>1.9108077739554044</v>
      </c>
      <c r="K32" s="39"/>
      <c r="L32" s="46"/>
      <c r="M32" s="48"/>
      <c r="N32" s="2"/>
      <c r="O32" s="2"/>
      <c r="P32" s="2"/>
      <c r="Q32" s="2"/>
      <c r="R32" s="2"/>
      <c r="S32" s="29"/>
      <c r="T32" s="2"/>
    </row>
    <row r="33" spans="1:20" ht="15" customHeight="1">
      <c r="A33" s="30" t="s">
        <v>42</v>
      </c>
      <c r="B33" s="31">
        <v>2</v>
      </c>
      <c r="C33" s="32">
        <v>392.06</v>
      </c>
      <c r="D33" s="33">
        <v>529.20000000000005</v>
      </c>
      <c r="E33" s="34" t="s">
        <v>15</v>
      </c>
      <c r="F33" s="35" t="s">
        <v>15</v>
      </c>
      <c r="G33" s="35">
        <f>6.26*1000</f>
        <v>6260</v>
      </c>
      <c r="H33" s="33">
        <f>SUM(B33:G33)</f>
        <v>7183.26</v>
      </c>
      <c r="I33" s="36">
        <f t="shared" si="0"/>
        <v>0.7308510772729373</v>
      </c>
      <c r="K33" s="39"/>
      <c r="L33" s="46"/>
      <c r="M33" s="48"/>
      <c r="N33" s="2"/>
      <c r="O33" s="2"/>
      <c r="P33" s="2"/>
      <c r="Q33" s="2"/>
      <c r="R33" s="2"/>
      <c r="S33" s="29"/>
      <c r="T33" s="2"/>
    </row>
    <row r="34" spans="1:20" ht="15" customHeight="1">
      <c r="A34" s="30" t="s">
        <v>43</v>
      </c>
      <c r="B34" s="31">
        <v>8</v>
      </c>
      <c r="C34" s="32">
        <v>7.27</v>
      </c>
      <c r="D34" s="33" t="s">
        <v>15</v>
      </c>
      <c r="E34" s="34" t="s">
        <v>15</v>
      </c>
      <c r="F34" s="35">
        <v>6</v>
      </c>
      <c r="G34" s="35" t="s">
        <v>15</v>
      </c>
      <c r="H34" s="33">
        <f>SUM(B34:G34)</f>
        <v>21.27</v>
      </c>
      <c r="I34" s="36">
        <f t="shared" si="0"/>
        <v>2.1640873939681115E-3</v>
      </c>
      <c r="K34" s="49"/>
      <c r="L34" s="46"/>
      <c r="M34" s="2"/>
      <c r="N34" s="2"/>
      <c r="O34" s="2"/>
      <c r="P34" s="2"/>
      <c r="Q34" s="2"/>
      <c r="R34" s="2"/>
      <c r="S34" s="29"/>
      <c r="T34" s="2"/>
    </row>
    <row r="35" spans="1:20" ht="15" customHeight="1">
      <c r="A35" s="30" t="s">
        <v>44</v>
      </c>
      <c r="B35" s="31" t="s">
        <v>15</v>
      </c>
      <c r="C35" s="32" t="s">
        <v>15</v>
      </c>
      <c r="D35" s="33" t="s">
        <v>15</v>
      </c>
      <c r="E35" s="34" t="s">
        <v>15</v>
      </c>
      <c r="F35" s="35" t="s">
        <v>15</v>
      </c>
      <c r="G35" s="35" t="s">
        <v>15</v>
      </c>
      <c r="H35" s="33">
        <f>SUM(F35:G35)</f>
        <v>0</v>
      </c>
      <c r="I35" s="36">
        <f t="shared" si="0"/>
        <v>0</v>
      </c>
      <c r="K35" s="2"/>
      <c r="L35" s="2"/>
      <c r="M35" s="2"/>
      <c r="N35" s="2"/>
      <c r="O35" s="2"/>
      <c r="P35" s="2"/>
      <c r="Q35" s="2"/>
      <c r="R35" s="2"/>
      <c r="S35" s="29"/>
      <c r="T35" s="2"/>
    </row>
    <row r="36" spans="1:20" ht="15" customHeight="1">
      <c r="A36" s="30" t="s">
        <v>45</v>
      </c>
      <c r="B36" s="31" t="s">
        <v>15</v>
      </c>
      <c r="C36" s="32" t="s">
        <v>15</v>
      </c>
      <c r="D36" s="50" t="s">
        <v>15</v>
      </c>
      <c r="E36" s="51" t="s">
        <v>15</v>
      </c>
      <c r="F36" s="35" t="s">
        <v>15</v>
      </c>
      <c r="G36" s="35" t="s">
        <v>15</v>
      </c>
      <c r="H36" s="35" t="s">
        <v>15</v>
      </c>
      <c r="I36" s="36">
        <v>0</v>
      </c>
      <c r="K36" s="2"/>
      <c r="L36" s="2"/>
      <c r="M36" s="2"/>
      <c r="N36" s="2"/>
      <c r="O36" s="2"/>
      <c r="P36" s="2"/>
      <c r="Q36" s="2"/>
      <c r="R36" s="2"/>
      <c r="S36" s="29"/>
      <c r="T36" s="2"/>
    </row>
    <row r="37" spans="1:20" ht="15" customHeight="1">
      <c r="A37" s="30" t="s">
        <v>46</v>
      </c>
      <c r="B37" s="31" t="s">
        <v>15</v>
      </c>
      <c r="C37" s="32" t="s">
        <v>15</v>
      </c>
      <c r="D37" s="50" t="s">
        <v>15</v>
      </c>
      <c r="E37" s="51" t="s">
        <v>15</v>
      </c>
      <c r="F37" s="35">
        <v>131</v>
      </c>
      <c r="G37" s="35" t="s">
        <v>15</v>
      </c>
      <c r="H37" s="33">
        <f>SUM(B37:G37)</f>
        <v>131</v>
      </c>
      <c r="I37" s="36">
        <f t="shared" ref="I37:I42" si="1">H37/$H$42*100</f>
        <v>1.3328417894208867E-2</v>
      </c>
      <c r="K37" s="2"/>
      <c r="L37" s="2"/>
      <c r="M37" s="2"/>
      <c r="N37" s="2"/>
      <c r="O37" s="2"/>
      <c r="P37" s="2"/>
      <c r="Q37" s="2"/>
      <c r="R37" s="2"/>
      <c r="S37" s="52"/>
      <c r="T37" s="2"/>
    </row>
    <row r="38" spans="1:20" ht="15" customHeight="1">
      <c r="A38" s="30" t="s">
        <v>47</v>
      </c>
      <c r="B38" s="31" t="s">
        <v>15</v>
      </c>
      <c r="C38" s="32" t="s">
        <v>15</v>
      </c>
      <c r="D38" s="33" t="s">
        <v>15</v>
      </c>
      <c r="E38" s="51" t="s">
        <v>15</v>
      </c>
      <c r="F38" s="35" t="s">
        <v>15</v>
      </c>
      <c r="G38" s="35">
        <f>2.05*1000</f>
        <v>2050</v>
      </c>
      <c r="H38" s="33">
        <f>SUM(F38:G38)</f>
        <v>2050</v>
      </c>
      <c r="I38" s="36">
        <f t="shared" si="1"/>
        <v>0.20857447849716165</v>
      </c>
      <c r="K38" s="2"/>
      <c r="L38" s="2"/>
      <c r="M38" s="2"/>
      <c r="N38" s="2"/>
      <c r="O38" s="2"/>
      <c r="P38" s="2"/>
      <c r="Q38" s="2"/>
      <c r="R38" s="2"/>
      <c r="S38" s="29"/>
      <c r="T38" s="2"/>
    </row>
    <row r="39" spans="1:20" ht="15" customHeight="1">
      <c r="A39" s="30" t="s">
        <v>48</v>
      </c>
      <c r="B39" s="31">
        <v>8</v>
      </c>
      <c r="C39" s="32" t="s">
        <v>15</v>
      </c>
      <c r="D39" s="50" t="s">
        <v>15</v>
      </c>
      <c r="E39" s="51" t="s">
        <v>15</v>
      </c>
      <c r="F39" s="35">
        <v>2.5</v>
      </c>
      <c r="G39" s="35" t="s">
        <v>15</v>
      </c>
      <c r="H39" s="33">
        <f>SUM(B39:G39)</f>
        <v>10.5</v>
      </c>
      <c r="I39" s="36">
        <f t="shared" si="1"/>
        <v>1.0683083044976571E-3</v>
      </c>
      <c r="K39" s="2"/>
      <c r="L39" s="2"/>
      <c r="M39" s="2"/>
      <c r="N39" s="2"/>
      <c r="O39" s="2"/>
      <c r="P39" s="2"/>
      <c r="Q39" s="2"/>
      <c r="R39" s="2"/>
      <c r="S39" s="52"/>
      <c r="T39" s="2"/>
    </row>
    <row r="40" spans="1:20" ht="15" customHeight="1">
      <c r="A40" s="30" t="s">
        <v>49</v>
      </c>
      <c r="B40" s="31">
        <v>153</v>
      </c>
      <c r="C40" s="32" t="s">
        <v>15</v>
      </c>
      <c r="D40" s="33" t="s">
        <v>15</v>
      </c>
      <c r="E40" s="51" t="s">
        <v>15</v>
      </c>
      <c r="F40" s="53">
        <v>1022</v>
      </c>
      <c r="G40" s="53" t="s">
        <v>15</v>
      </c>
      <c r="H40" s="33">
        <f>SUM(B40:G40)</f>
        <v>1175</v>
      </c>
      <c r="I40" s="36">
        <f t="shared" si="1"/>
        <v>0.1195487864556902</v>
      </c>
      <c r="K40" s="2"/>
      <c r="L40" s="2"/>
      <c r="M40" s="2"/>
      <c r="N40" s="2"/>
      <c r="O40" s="2"/>
      <c r="P40" s="2"/>
      <c r="Q40" s="2"/>
      <c r="R40" s="2"/>
      <c r="S40" s="52"/>
      <c r="T40" s="2"/>
    </row>
    <row r="41" spans="1:20" ht="15" customHeight="1">
      <c r="A41" s="30" t="s">
        <v>50</v>
      </c>
      <c r="B41" s="31" t="s">
        <v>15</v>
      </c>
      <c r="C41" s="32" t="s">
        <v>15</v>
      </c>
      <c r="D41" s="33" t="s">
        <v>15</v>
      </c>
      <c r="E41" s="51" t="s">
        <v>15</v>
      </c>
      <c r="F41" s="53" t="s">
        <v>15</v>
      </c>
      <c r="G41" s="53">
        <f>0.79*1000</f>
        <v>790</v>
      </c>
      <c r="H41" s="33">
        <f>SUM(F41:G41)</f>
        <v>790</v>
      </c>
      <c r="I41" s="36">
        <f t="shared" si="1"/>
        <v>8.0377481957442778E-2</v>
      </c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 customHeight="1">
      <c r="A42" s="54" t="s">
        <v>51</v>
      </c>
      <c r="B42" s="55">
        <v>302251</v>
      </c>
      <c r="C42" s="56">
        <v>21133.620000000003</v>
      </c>
      <c r="D42" s="57">
        <v>18601.400000000001</v>
      </c>
      <c r="E42" s="58">
        <v>7260</v>
      </c>
      <c r="F42" s="55">
        <v>2554</v>
      </c>
      <c r="G42" s="55">
        <v>649342</v>
      </c>
      <c r="H42" s="57">
        <f>SUM(H5:H41)</f>
        <v>982862.34000000008</v>
      </c>
      <c r="I42" s="59">
        <f t="shared" si="1"/>
        <v>100</v>
      </c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 customHeight="1">
      <c r="A43" s="60" t="s">
        <v>12</v>
      </c>
      <c r="B43" s="61">
        <f t="shared" ref="B43:H43" si="2">B42/$H$42*100</f>
        <v>30.752119365973467</v>
      </c>
      <c r="C43" s="62">
        <f t="shared" si="2"/>
        <v>2.1502115952474079</v>
      </c>
      <c r="D43" s="61">
        <f t="shared" si="2"/>
        <v>1.8925742947888309</v>
      </c>
      <c r="E43" s="61">
        <f t="shared" si="2"/>
        <v>0.73865888482409436</v>
      </c>
      <c r="F43" s="61">
        <f t="shared" si="2"/>
        <v>0.25985327711304923</v>
      </c>
      <c r="G43" s="61">
        <f t="shared" si="2"/>
        <v>66.066423910392174</v>
      </c>
      <c r="H43" s="61">
        <f t="shared" si="2"/>
        <v>100</v>
      </c>
      <c r="I43" s="63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 customHeight="1">
      <c r="A44" s="64" t="s">
        <v>52</v>
      </c>
      <c r="B44" s="65"/>
      <c r="C44" s="65"/>
      <c r="D44" s="65"/>
      <c r="E44" s="65"/>
      <c r="F44" s="65"/>
      <c r="G44" s="65"/>
      <c r="H44" s="65"/>
      <c r="I44" s="65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 customHeight="1">
      <c r="A45" s="64" t="s">
        <v>53</v>
      </c>
      <c r="B45" s="65"/>
      <c r="C45" s="65"/>
      <c r="D45" s="17"/>
      <c r="E45" s="65"/>
      <c r="F45" s="65"/>
      <c r="G45" s="65"/>
      <c r="H45" s="65"/>
      <c r="I45" s="65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 customHeight="1">
      <c r="B46" s="67"/>
      <c r="C46" s="67"/>
      <c r="D46" s="67"/>
      <c r="E46" s="67"/>
      <c r="F46" s="67"/>
      <c r="G46" s="67"/>
      <c r="H46" s="67"/>
      <c r="I46" s="67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" customHeight="1">
      <c r="B47" s="67"/>
      <c r="C47" s="67"/>
      <c r="D47" s="67"/>
      <c r="E47" s="67"/>
      <c r="F47" s="67"/>
      <c r="G47" s="67"/>
      <c r="H47" s="67"/>
      <c r="I47" s="67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" customHeight="1"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customFormat="1" ht="15" customHeight="1">
      <c r="B49" s="68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5" customHeight="1"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5" customHeight="1"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5" customHeight="1"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5" customHeight="1"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5" customHeight="1"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5" customHeight="1"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5" customHeight="1"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5" customHeight="1"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5" customHeight="1"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5" customHeight="1"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5" customHeight="1"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5" customHeight="1"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ht="15" customHeight="1"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ht="15" customHeight="1"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ht="15" customHeight="1"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" customHeight="1"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 customHeight="1"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 customHeight="1"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 customHeight="1"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 customHeight="1">
      <c r="A69" s="69"/>
      <c r="B69" s="69"/>
      <c r="C69" s="69"/>
      <c r="D69" s="69"/>
      <c r="E69" s="69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 customHeight="1">
      <c r="A70" s="70"/>
      <c r="B70" s="71"/>
      <c r="C70" s="69"/>
      <c r="D70" s="69"/>
      <c r="E70" s="69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 customHeight="1">
      <c r="A71" s="70"/>
      <c r="B71" s="71"/>
      <c r="C71" s="69"/>
      <c r="D71" s="69"/>
      <c r="E71" s="69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 customHeight="1">
      <c r="A72" s="70"/>
      <c r="B72" s="71"/>
      <c r="C72" s="69"/>
      <c r="D72" s="69"/>
      <c r="E72" s="69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 customHeight="1">
      <c r="A73" s="70"/>
      <c r="B73" s="71"/>
      <c r="C73" s="69"/>
      <c r="D73" s="69"/>
      <c r="E73" s="69"/>
      <c r="G73" s="7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 customHeight="1">
      <c r="A74" s="70"/>
      <c r="B74" s="71"/>
      <c r="C74" s="69"/>
      <c r="D74" s="69"/>
      <c r="E74" s="69"/>
      <c r="K74" s="2"/>
      <c r="L74" s="2"/>
      <c r="M74" s="2"/>
      <c r="N74" s="73"/>
      <c r="O74" s="2"/>
      <c r="P74" s="2"/>
      <c r="Q74" s="2"/>
      <c r="R74" s="2"/>
      <c r="S74" s="2"/>
      <c r="T74" s="2"/>
    </row>
    <row r="75" spans="1:20" ht="15" customHeight="1">
      <c r="A75" s="70"/>
      <c r="B75" s="71"/>
      <c r="C75" s="69"/>
      <c r="D75" s="69"/>
      <c r="E75" s="69"/>
      <c r="K75" s="2"/>
      <c r="L75" s="2"/>
      <c r="M75" s="2"/>
      <c r="N75" s="73"/>
      <c r="O75" s="2"/>
      <c r="P75" s="2"/>
      <c r="Q75" s="2"/>
      <c r="R75" s="2"/>
      <c r="S75" s="2"/>
      <c r="T75" s="2"/>
    </row>
    <row r="76" spans="1:20" ht="15" customHeight="1">
      <c r="A76" s="70"/>
      <c r="B76" s="71"/>
      <c r="C76" s="69"/>
      <c r="D76" s="69"/>
      <c r="E76" s="69"/>
      <c r="K76" s="2"/>
      <c r="L76" s="2"/>
      <c r="M76" s="2"/>
      <c r="N76" s="73"/>
      <c r="O76" s="2"/>
      <c r="P76" s="2"/>
      <c r="Q76" s="2"/>
      <c r="R76" s="2"/>
      <c r="S76" s="2"/>
      <c r="T76" s="2"/>
    </row>
    <row r="77" spans="1:20" ht="15" customHeight="1">
      <c r="A77" s="70"/>
      <c r="B77" s="71"/>
      <c r="C77" s="69"/>
      <c r="D77" s="69"/>
      <c r="E77" s="69"/>
      <c r="K77" s="2"/>
      <c r="L77" s="2"/>
      <c r="M77" s="2"/>
      <c r="N77" s="73"/>
      <c r="O77" s="2"/>
      <c r="P77" s="2"/>
      <c r="Q77" s="2"/>
      <c r="R77" s="2"/>
      <c r="S77" s="2"/>
      <c r="T77" s="2"/>
    </row>
    <row r="78" spans="1:20" ht="15" customHeight="1">
      <c r="A78" s="70"/>
      <c r="B78" s="71"/>
      <c r="C78" s="69"/>
      <c r="D78" s="69"/>
      <c r="E78" s="69"/>
      <c r="K78" s="2"/>
      <c r="L78" s="2"/>
      <c r="M78" s="2"/>
      <c r="N78" s="73"/>
      <c r="O78" s="2"/>
      <c r="P78" s="2"/>
      <c r="Q78" s="2"/>
      <c r="R78" s="2"/>
      <c r="S78" s="2"/>
      <c r="T78" s="2"/>
    </row>
    <row r="79" spans="1:20" ht="15" customHeight="1">
      <c r="A79" s="70"/>
      <c r="B79" s="71"/>
      <c r="C79" s="69"/>
      <c r="D79" s="69"/>
      <c r="E79" s="69"/>
      <c r="K79" s="2"/>
      <c r="L79" s="2"/>
      <c r="M79" s="2"/>
      <c r="N79" s="73"/>
      <c r="O79" s="2"/>
      <c r="P79" s="2"/>
      <c r="Q79" s="2"/>
      <c r="R79" s="2"/>
      <c r="S79" s="2"/>
      <c r="T79" s="2"/>
    </row>
    <row r="80" spans="1:20" ht="15" customHeight="1">
      <c r="A80" s="70"/>
      <c r="B80" s="71"/>
      <c r="C80" s="69"/>
      <c r="D80" s="69"/>
      <c r="E80" s="69"/>
      <c r="K80" s="2"/>
      <c r="L80" s="2"/>
      <c r="M80" s="2"/>
      <c r="N80" s="73"/>
      <c r="O80" s="2"/>
      <c r="P80" s="2"/>
      <c r="Q80" s="2"/>
      <c r="R80" s="2"/>
      <c r="S80" s="2"/>
      <c r="T80" s="2"/>
    </row>
    <row r="81" spans="1:20" ht="15" customHeight="1">
      <c r="A81" s="70"/>
      <c r="B81" s="71"/>
      <c r="C81" s="69"/>
      <c r="D81" s="69"/>
      <c r="E81" s="69"/>
      <c r="K81" s="2"/>
      <c r="L81" s="2"/>
      <c r="M81" s="2"/>
      <c r="N81" s="73"/>
      <c r="O81" s="2"/>
      <c r="P81" s="2"/>
      <c r="Q81" s="2"/>
      <c r="R81" s="2"/>
      <c r="S81" s="2"/>
      <c r="T81" s="2"/>
    </row>
    <row r="82" spans="1:20" ht="15" customHeight="1">
      <c r="A82" s="70"/>
      <c r="B82" s="71"/>
      <c r="C82" s="69"/>
      <c r="D82" s="69"/>
      <c r="E82" s="69"/>
      <c r="K82" s="2"/>
      <c r="L82" s="2"/>
      <c r="M82" s="2"/>
      <c r="N82" s="73"/>
      <c r="O82" s="2"/>
      <c r="P82" s="2"/>
      <c r="Q82" s="2"/>
      <c r="R82" s="2"/>
      <c r="S82" s="2"/>
      <c r="T82" s="2"/>
    </row>
    <row r="83" spans="1:20" ht="15" customHeight="1">
      <c r="A83" s="70"/>
      <c r="B83" s="71"/>
      <c r="C83" s="69"/>
      <c r="D83" s="69"/>
      <c r="E83" s="69"/>
      <c r="K83" s="2"/>
      <c r="L83" s="2"/>
      <c r="M83" s="2"/>
      <c r="N83" s="73"/>
      <c r="O83" s="2"/>
      <c r="P83" s="2"/>
      <c r="Q83" s="2"/>
      <c r="R83" s="2"/>
      <c r="S83" s="2"/>
      <c r="T83" s="2"/>
    </row>
    <row r="84" spans="1:20" ht="15" customHeight="1">
      <c r="A84" s="70"/>
      <c r="B84" s="71"/>
      <c r="C84" s="69"/>
      <c r="D84" s="69"/>
      <c r="E84" s="69"/>
      <c r="K84" s="2"/>
      <c r="L84" s="2"/>
      <c r="M84" s="2"/>
      <c r="N84" s="73"/>
      <c r="O84" s="2"/>
      <c r="P84" s="2"/>
      <c r="Q84" s="2"/>
      <c r="R84" s="2"/>
      <c r="S84" s="2"/>
      <c r="T84" s="2"/>
    </row>
    <row r="85" spans="1:20" ht="15" customHeight="1">
      <c r="A85" s="70"/>
      <c r="B85" s="71"/>
      <c r="C85" s="69"/>
      <c r="D85" s="69"/>
      <c r="E85" s="69"/>
      <c r="K85" s="2"/>
      <c r="L85" s="2"/>
      <c r="M85" s="2"/>
      <c r="N85" s="73"/>
      <c r="O85" s="2"/>
      <c r="P85" s="2"/>
      <c r="Q85" s="2"/>
      <c r="R85" s="2"/>
      <c r="S85" s="2"/>
      <c r="T85" s="2"/>
    </row>
    <row r="86" spans="1:20" ht="15" customHeight="1">
      <c r="A86" s="70"/>
      <c r="B86" s="71"/>
      <c r="C86" s="69"/>
      <c r="D86" s="69"/>
      <c r="E86" s="69"/>
      <c r="K86" s="2"/>
      <c r="L86" s="2"/>
      <c r="M86" s="2"/>
      <c r="N86" s="73"/>
      <c r="O86" s="2"/>
      <c r="P86" s="2"/>
      <c r="Q86" s="2"/>
      <c r="R86" s="2"/>
      <c r="S86" s="2"/>
      <c r="T86" s="2"/>
    </row>
    <row r="87" spans="1:20" ht="15" customHeight="1">
      <c r="A87" s="70"/>
      <c r="B87" s="71"/>
      <c r="C87" s="69"/>
      <c r="D87" s="69"/>
      <c r="E87" s="69"/>
      <c r="K87" s="2"/>
      <c r="L87" s="2"/>
      <c r="M87" s="2"/>
      <c r="N87" s="73"/>
      <c r="O87" s="2"/>
      <c r="P87" s="2"/>
      <c r="Q87" s="2"/>
      <c r="R87" s="2"/>
      <c r="S87" s="2"/>
      <c r="T87" s="2"/>
    </row>
    <row r="88" spans="1:20" ht="15" customHeight="1">
      <c r="A88" s="70"/>
      <c r="B88" s="71"/>
      <c r="C88" s="69"/>
      <c r="D88" s="69"/>
      <c r="E88" s="69"/>
      <c r="K88" s="2"/>
      <c r="L88" s="2"/>
      <c r="M88" s="2"/>
      <c r="N88" s="73"/>
      <c r="O88" s="2"/>
      <c r="P88" s="2"/>
      <c r="Q88" s="2"/>
      <c r="R88" s="2"/>
      <c r="S88" s="2"/>
      <c r="T88" s="2"/>
    </row>
    <row r="89" spans="1:20" ht="15" customHeight="1">
      <c r="A89" s="70"/>
      <c r="B89" s="71"/>
      <c r="C89" s="69"/>
      <c r="D89" s="69"/>
      <c r="E89" s="69"/>
      <c r="K89" s="2"/>
      <c r="L89" s="2"/>
      <c r="M89" s="2"/>
      <c r="N89" s="73"/>
      <c r="O89" s="2"/>
      <c r="P89" s="2"/>
      <c r="Q89" s="2"/>
      <c r="R89" s="2"/>
      <c r="S89" s="2"/>
      <c r="T89" s="2"/>
    </row>
    <row r="90" spans="1:20" ht="15" customHeight="1">
      <c r="A90" s="70"/>
      <c r="B90" s="71"/>
      <c r="C90" s="69"/>
      <c r="D90" s="69"/>
      <c r="E90" s="69"/>
      <c r="N90" s="73"/>
    </row>
    <row r="91" spans="1:20" ht="15" customHeight="1">
      <c r="A91" s="70"/>
      <c r="B91" s="71"/>
      <c r="C91" s="69"/>
      <c r="D91" s="69"/>
      <c r="E91" s="69"/>
      <c r="N91" s="73"/>
    </row>
    <row r="92" spans="1:20" ht="15" customHeight="1">
      <c r="A92" s="70"/>
      <c r="B92" s="71"/>
      <c r="C92" s="69"/>
      <c r="D92" s="69"/>
      <c r="E92" s="69"/>
      <c r="N92" s="73"/>
    </row>
    <row r="93" spans="1:20" ht="15" customHeight="1">
      <c r="A93" s="70"/>
      <c r="B93" s="71"/>
      <c r="C93" s="69"/>
      <c r="D93" s="69"/>
      <c r="E93" s="69"/>
      <c r="N93" s="73"/>
    </row>
    <row r="94" spans="1:20" ht="15" customHeight="1">
      <c r="A94" s="70"/>
      <c r="B94" s="71"/>
      <c r="C94" s="69"/>
      <c r="D94" s="69"/>
      <c r="E94" s="69"/>
      <c r="N94" s="73"/>
    </row>
    <row r="95" spans="1:20" ht="15" customHeight="1">
      <c r="A95" s="70"/>
      <c r="B95" s="71"/>
      <c r="C95" s="69"/>
      <c r="D95" s="69"/>
      <c r="E95" s="69"/>
      <c r="N95" s="74"/>
    </row>
    <row r="96" spans="1:20" ht="15" customHeight="1">
      <c r="A96" s="70"/>
      <c r="B96" s="71"/>
      <c r="C96" s="69"/>
      <c r="D96" s="69"/>
      <c r="E96" s="69"/>
      <c r="N96" s="46"/>
    </row>
    <row r="97" spans="1:23" ht="15" customHeight="1">
      <c r="A97" s="70"/>
      <c r="B97" s="71"/>
      <c r="C97" s="69"/>
      <c r="D97" s="69"/>
      <c r="E97" s="69"/>
      <c r="N97" s="46"/>
    </row>
    <row r="98" spans="1:23" ht="15" customHeight="1">
      <c r="A98" s="70"/>
      <c r="B98" s="71"/>
      <c r="C98" s="69"/>
      <c r="D98" s="69"/>
      <c r="E98" s="69"/>
      <c r="N98" s="46"/>
    </row>
    <row r="99" spans="1:23" ht="15" customHeight="1">
      <c r="A99" s="70"/>
      <c r="B99" s="71"/>
      <c r="C99" s="69"/>
      <c r="D99" s="69"/>
      <c r="E99" s="69"/>
      <c r="N99" s="46"/>
    </row>
    <row r="100" spans="1:23" ht="15" customHeight="1">
      <c r="A100" s="70"/>
      <c r="B100" s="71"/>
      <c r="C100" s="69"/>
      <c r="D100" s="69"/>
      <c r="E100" s="69"/>
    </row>
    <row r="101" spans="1:23" ht="15" customHeight="1">
      <c r="A101" s="70"/>
      <c r="B101" s="71"/>
      <c r="C101" s="69"/>
      <c r="D101" s="69"/>
      <c r="E101" s="69"/>
    </row>
    <row r="102" spans="1:23" ht="15" customHeight="1">
      <c r="A102" s="70"/>
      <c r="B102" s="71"/>
      <c r="C102" s="69"/>
      <c r="D102" s="69"/>
      <c r="E102" s="69"/>
    </row>
    <row r="103" spans="1:23" ht="15" customHeight="1">
      <c r="A103" s="70"/>
      <c r="B103" s="71"/>
      <c r="C103" s="69"/>
      <c r="D103" s="69"/>
      <c r="E103" s="69"/>
    </row>
    <row r="104" spans="1:23" ht="15" customHeight="1">
      <c r="A104" s="70"/>
      <c r="B104" s="71"/>
      <c r="C104" s="69"/>
      <c r="D104" s="69"/>
      <c r="E104" s="69"/>
    </row>
    <row r="105" spans="1:23" ht="15" customHeight="1">
      <c r="A105" s="70"/>
      <c r="B105" s="71"/>
      <c r="C105" s="69"/>
      <c r="D105" s="69"/>
      <c r="E105" s="69"/>
    </row>
    <row r="106" spans="1:23" ht="15" customHeight="1">
      <c r="A106" s="70"/>
      <c r="B106" s="71"/>
      <c r="C106" s="69"/>
      <c r="D106" s="69"/>
      <c r="E106" s="69"/>
    </row>
    <row r="107" spans="1:23" ht="15" customHeight="1">
      <c r="A107" s="69"/>
      <c r="B107" s="71"/>
      <c r="C107" s="69"/>
      <c r="D107" s="69"/>
      <c r="E107" s="69"/>
    </row>
    <row r="108" spans="1:23" ht="15" customHeight="1">
      <c r="A108" s="69"/>
      <c r="B108" s="69"/>
      <c r="C108" s="69"/>
      <c r="D108" s="69"/>
      <c r="E108" s="69"/>
      <c r="Q108" s="2"/>
      <c r="R108" s="2"/>
      <c r="S108" s="2"/>
      <c r="T108" s="2"/>
      <c r="U108" s="2"/>
      <c r="V108" s="2"/>
      <c r="W108" s="2"/>
    </row>
    <row r="109" spans="1:23" ht="15" customHeight="1">
      <c r="A109" s="69"/>
      <c r="B109" s="69"/>
      <c r="C109" s="69"/>
      <c r="D109" s="69"/>
      <c r="E109" s="69"/>
      <c r="Q109" s="75"/>
      <c r="R109" s="76"/>
      <c r="S109" s="2"/>
      <c r="T109" s="2"/>
      <c r="U109" s="2"/>
      <c r="V109" s="2"/>
      <c r="W109" s="2"/>
    </row>
    <row r="110" spans="1:23" ht="15" customHeight="1">
      <c r="Q110" s="75"/>
      <c r="R110" s="76"/>
      <c r="S110" s="2"/>
      <c r="T110" s="2"/>
      <c r="U110" s="2"/>
      <c r="V110" s="2"/>
      <c r="W110" s="2"/>
    </row>
    <row r="111" spans="1:23" ht="15" customHeight="1">
      <c r="Q111" s="75"/>
      <c r="R111" s="76"/>
      <c r="S111" s="2"/>
      <c r="T111" s="2"/>
      <c r="U111" s="2"/>
      <c r="V111" s="2"/>
      <c r="W111" s="2"/>
    </row>
    <row r="112" spans="1:23" ht="15" customHeight="1">
      <c r="Q112" s="75"/>
      <c r="R112" s="76"/>
      <c r="S112" s="2"/>
      <c r="T112" s="2"/>
      <c r="U112" s="2"/>
      <c r="V112" s="2"/>
      <c r="W112" s="2"/>
    </row>
    <row r="113" spans="1:23" ht="15" customHeight="1">
      <c r="A113"/>
      <c r="B113"/>
      <c r="C113"/>
      <c r="D113"/>
      <c r="E113"/>
      <c r="F113"/>
      <c r="G113"/>
      <c r="H113"/>
      <c r="I113"/>
      <c r="Q113" s="75"/>
      <c r="R113" s="76"/>
      <c r="S113" s="2"/>
      <c r="T113" s="2"/>
      <c r="U113" s="2"/>
      <c r="V113" s="2"/>
      <c r="W113" s="2"/>
    </row>
    <row r="114" spans="1:23" ht="15" customHeight="1">
      <c r="A114"/>
      <c r="B114"/>
      <c r="C114"/>
      <c r="D114"/>
      <c r="E114"/>
      <c r="F114"/>
      <c r="G114"/>
      <c r="H114"/>
      <c r="I114"/>
      <c r="Q114" s="75"/>
      <c r="R114" s="76"/>
      <c r="S114" s="2"/>
      <c r="T114" s="2"/>
      <c r="U114" s="2"/>
      <c r="V114" s="2"/>
      <c r="W114" s="2"/>
    </row>
    <row r="115" spans="1:23" ht="15" customHeight="1">
      <c r="A115"/>
      <c r="B115"/>
      <c r="C115"/>
      <c r="D115"/>
      <c r="E115"/>
      <c r="F115"/>
      <c r="G115"/>
      <c r="H115"/>
      <c r="I115"/>
      <c r="Q115" s="75"/>
      <c r="R115" s="76"/>
      <c r="S115" s="2"/>
      <c r="T115" s="2"/>
      <c r="U115" s="2"/>
      <c r="V115" s="2"/>
      <c r="W115" s="2"/>
    </row>
    <row r="116" spans="1:23" ht="15" customHeight="1">
      <c r="A116"/>
      <c r="B116"/>
      <c r="C116"/>
      <c r="D116"/>
      <c r="E116"/>
      <c r="F116"/>
      <c r="G116"/>
      <c r="H116"/>
      <c r="I116"/>
      <c r="Q116" s="75"/>
      <c r="R116" s="77"/>
      <c r="S116" s="2"/>
      <c r="T116" s="2"/>
      <c r="U116" s="2"/>
      <c r="V116" s="2"/>
      <c r="W116" s="2"/>
    </row>
    <row r="117" spans="1:23" ht="15" customHeight="1">
      <c r="A117"/>
      <c r="B117"/>
      <c r="C117"/>
      <c r="D117"/>
      <c r="E117"/>
      <c r="F117"/>
      <c r="G117"/>
      <c r="H117"/>
      <c r="I117"/>
      <c r="Q117" s="75"/>
      <c r="R117" s="77"/>
      <c r="S117" s="2"/>
      <c r="T117" s="2"/>
      <c r="U117" s="2"/>
      <c r="V117" s="2"/>
      <c r="W117" s="2"/>
    </row>
    <row r="118" spans="1:23" ht="15" customHeight="1">
      <c r="A118"/>
      <c r="B118"/>
      <c r="C118"/>
      <c r="D118"/>
      <c r="E118"/>
      <c r="F118"/>
      <c r="G118"/>
      <c r="H118"/>
      <c r="I118"/>
      <c r="Q118" s="75"/>
      <c r="R118" s="77"/>
      <c r="S118" s="2"/>
      <c r="T118" s="2"/>
      <c r="U118" s="2"/>
      <c r="V118" s="2"/>
      <c r="W118" s="2"/>
    </row>
    <row r="119" spans="1:23" ht="15" customHeight="1">
      <c r="A119"/>
      <c r="B119"/>
      <c r="C119"/>
      <c r="D119"/>
      <c r="E119"/>
      <c r="F119"/>
      <c r="G119"/>
      <c r="H119"/>
      <c r="I119"/>
      <c r="Q119" s="75"/>
      <c r="R119" s="77"/>
      <c r="S119" s="2"/>
      <c r="T119" s="2"/>
      <c r="U119" s="2"/>
      <c r="V119" s="2"/>
      <c r="W119" s="2"/>
    </row>
    <row r="120" spans="1:23" ht="15" customHeight="1">
      <c r="A120"/>
      <c r="B120"/>
      <c r="C120"/>
      <c r="D120"/>
      <c r="E120"/>
      <c r="F120"/>
      <c r="G120"/>
      <c r="H120"/>
      <c r="I120"/>
      <c r="Q120" s="75"/>
      <c r="R120" s="77"/>
      <c r="S120" s="2"/>
      <c r="T120" s="2"/>
      <c r="U120" s="2"/>
      <c r="V120" s="2"/>
      <c r="W120" s="2"/>
    </row>
    <row r="121" spans="1:23" ht="15" customHeight="1">
      <c r="A121"/>
      <c r="B121"/>
      <c r="C121"/>
      <c r="D121"/>
      <c r="E121"/>
      <c r="F121"/>
      <c r="G121"/>
      <c r="H121"/>
      <c r="I121"/>
      <c r="Q121" s="78"/>
      <c r="R121" s="77"/>
      <c r="S121" s="2"/>
      <c r="T121" s="2"/>
      <c r="U121" s="2"/>
      <c r="V121" s="2"/>
      <c r="W121" s="2"/>
    </row>
    <row r="122" spans="1:23" ht="15" customHeight="1">
      <c r="Q122" s="2"/>
      <c r="R122" s="2"/>
      <c r="S122" s="2"/>
      <c r="T122" s="2"/>
      <c r="U122" s="2"/>
      <c r="V122" s="2"/>
      <c r="W122" s="2"/>
    </row>
    <row r="123" spans="1:23" ht="15" customHeight="1">
      <c r="Q123" s="2"/>
      <c r="R123" s="2"/>
      <c r="S123" s="2"/>
      <c r="T123" s="2"/>
      <c r="U123" s="2"/>
      <c r="V123" s="2"/>
      <c r="W123" s="2"/>
    </row>
    <row r="124" spans="1:23" ht="15" customHeight="1">
      <c r="Q124" s="2"/>
      <c r="R124" s="2"/>
      <c r="S124" s="2"/>
      <c r="T124" s="2"/>
      <c r="U124" s="2"/>
      <c r="V124" s="2"/>
      <c r="W124" s="2"/>
    </row>
    <row r="125" spans="1:23" ht="15" customHeight="1">
      <c r="Q125" s="2"/>
      <c r="R125" s="2"/>
      <c r="S125" s="2"/>
      <c r="T125" s="2"/>
      <c r="U125" s="2"/>
      <c r="V125" s="2"/>
      <c r="W125" s="2"/>
    </row>
    <row r="126" spans="1:23" ht="15" customHeight="1">
      <c r="Q126" s="2"/>
      <c r="R126" s="2"/>
      <c r="S126" s="2"/>
      <c r="T126" s="2"/>
      <c r="U126" s="2"/>
      <c r="V126" s="2"/>
      <c r="W126" s="2"/>
    </row>
    <row r="127" spans="1:23" ht="15" customHeight="1">
      <c r="Q127" s="2"/>
      <c r="R127" s="2"/>
      <c r="S127" s="2"/>
      <c r="T127" s="2"/>
      <c r="U127" s="2"/>
      <c r="V127" s="2"/>
      <c r="W127" s="2"/>
    </row>
    <row r="128" spans="1:23" ht="15" customHeight="1">
      <c r="Q128" s="2"/>
      <c r="R128" s="2"/>
      <c r="S128" s="2"/>
      <c r="T128" s="2"/>
      <c r="U128" s="2"/>
      <c r="V128" s="2"/>
      <c r="W128" s="2"/>
    </row>
    <row r="129" spans="1:23" ht="15" customHeight="1">
      <c r="Q129" s="2"/>
      <c r="R129" s="2"/>
      <c r="S129" s="2"/>
      <c r="T129" s="2"/>
      <c r="U129" s="2"/>
      <c r="V129" s="2"/>
      <c r="W129" s="2"/>
    </row>
    <row r="130" spans="1:23" ht="15" customHeight="1">
      <c r="A130"/>
      <c r="B130"/>
      <c r="C130"/>
      <c r="D130"/>
      <c r="E130"/>
      <c r="F130"/>
      <c r="G130"/>
      <c r="H130"/>
      <c r="I130"/>
      <c r="Q130" s="75"/>
      <c r="R130" s="2"/>
      <c r="S130" s="2"/>
      <c r="T130" s="2"/>
      <c r="U130" s="2"/>
      <c r="V130" s="2"/>
      <c r="W130" s="2"/>
    </row>
    <row r="131" spans="1:23" ht="15" customHeight="1">
      <c r="A131"/>
      <c r="B131"/>
      <c r="C131"/>
      <c r="D131"/>
      <c r="E131"/>
      <c r="F131"/>
      <c r="G131"/>
      <c r="H131"/>
      <c r="I131"/>
      <c r="Q131" s="75"/>
      <c r="R131" s="2"/>
      <c r="S131" s="2"/>
      <c r="T131" s="2"/>
      <c r="U131" s="2"/>
      <c r="V131" s="2"/>
      <c r="W131" s="2"/>
    </row>
    <row r="132" spans="1:23" ht="15" customHeight="1">
      <c r="A132"/>
      <c r="B132"/>
      <c r="C132"/>
      <c r="D132"/>
      <c r="E132"/>
      <c r="F132"/>
      <c r="G132"/>
      <c r="H132"/>
      <c r="I132"/>
      <c r="Q132" s="75"/>
      <c r="R132" s="2"/>
      <c r="S132" s="2"/>
      <c r="T132" s="2"/>
      <c r="U132" s="2"/>
      <c r="V132" s="2"/>
      <c r="W132" s="2"/>
    </row>
    <row r="133" spans="1:23" ht="15" customHeight="1">
      <c r="A133"/>
      <c r="B133"/>
      <c r="C133"/>
      <c r="D133"/>
      <c r="E133"/>
      <c r="F133"/>
      <c r="G133"/>
      <c r="H133"/>
      <c r="I133"/>
      <c r="Q133" s="75"/>
      <c r="R133" s="2"/>
      <c r="S133" s="2"/>
      <c r="T133" s="2"/>
      <c r="U133" s="2"/>
      <c r="V133" s="2"/>
      <c r="W133" s="2"/>
    </row>
    <row r="134" spans="1:23" ht="15" customHeight="1">
      <c r="A134"/>
      <c r="B134"/>
      <c r="C134"/>
      <c r="D134"/>
      <c r="E134"/>
      <c r="F134"/>
      <c r="G134"/>
      <c r="H134"/>
      <c r="I134"/>
      <c r="Q134" s="75"/>
      <c r="R134" s="2"/>
      <c r="S134" s="2"/>
      <c r="T134" s="2"/>
      <c r="U134" s="2"/>
      <c r="V134" s="2"/>
      <c r="W134" s="2"/>
    </row>
    <row r="135" spans="1:23" ht="15" customHeight="1">
      <c r="A135"/>
      <c r="B135"/>
      <c r="C135"/>
      <c r="D135"/>
      <c r="E135"/>
      <c r="F135"/>
      <c r="G135"/>
      <c r="H135"/>
      <c r="I135"/>
      <c r="Q135" s="75"/>
      <c r="R135" s="2"/>
      <c r="S135" s="2"/>
      <c r="T135" s="2"/>
      <c r="U135" s="2"/>
      <c r="V135" s="2"/>
      <c r="W135" s="2"/>
    </row>
    <row r="136" spans="1:23" ht="15" customHeight="1">
      <c r="A136"/>
      <c r="B136"/>
      <c r="C136"/>
      <c r="D136"/>
      <c r="E136"/>
      <c r="F136"/>
      <c r="G136"/>
      <c r="H136"/>
      <c r="I136"/>
      <c r="Q136" s="75"/>
      <c r="R136" s="2"/>
      <c r="S136" s="2"/>
      <c r="T136" s="2"/>
      <c r="U136" s="2"/>
      <c r="V136" s="2"/>
      <c r="W136" s="2"/>
    </row>
    <row r="137" spans="1:23" ht="15" customHeight="1">
      <c r="A137"/>
      <c r="B137"/>
      <c r="C137"/>
      <c r="D137"/>
      <c r="E137"/>
      <c r="F137"/>
      <c r="G137"/>
      <c r="H137"/>
      <c r="I137"/>
      <c r="Q137" s="75"/>
      <c r="R137" s="2"/>
      <c r="S137" s="2"/>
      <c r="T137" s="2"/>
      <c r="U137" s="2"/>
      <c r="V137" s="2"/>
      <c r="W137" s="2"/>
    </row>
    <row r="138" spans="1:23" ht="15" customHeight="1">
      <c r="A138"/>
      <c r="B138"/>
      <c r="C138"/>
      <c r="D138"/>
      <c r="E138"/>
      <c r="F138"/>
      <c r="G138"/>
      <c r="H138"/>
      <c r="I138"/>
      <c r="Q138" s="75"/>
      <c r="R138" s="2"/>
      <c r="S138" s="2"/>
      <c r="T138" s="2"/>
      <c r="U138" s="2"/>
      <c r="V138" s="2"/>
      <c r="W138" s="2"/>
    </row>
    <row r="139" spans="1:23" ht="15" customHeight="1">
      <c r="A139"/>
      <c r="B139"/>
      <c r="C139"/>
      <c r="D139"/>
      <c r="E139"/>
      <c r="F139"/>
      <c r="G139"/>
      <c r="H139"/>
      <c r="I139"/>
      <c r="Q139" s="75"/>
      <c r="R139" s="2"/>
      <c r="S139" s="2"/>
      <c r="T139" s="2"/>
      <c r="U139" s="2"/>
      <c r="V139" s="2"/>
      <c r="W139" s="2"/>
    </row>
    <row r="140" spans="1:23" ht="15" customHeight="1">
      <c r="A140"/>
      <c r="B140"/>
      <c r="C140"/>
      <c r="D140"/>
      <c r="E140"/>
      <c r="F140"/>
      <c r="G140"/>
      <c r="H140"/>
      <c r="I140"/>
      <c r="Q140" s="75"/>
      <c r="R140" s="2"/>
      <c r="S140" s="2"/>
      <c r="T140" s="2"/>
      <c r="U140" s="2"/>
      <c r="V140" s="2"/>
      <c r="W140" s="2"/>
    </row>
    <row r="141" spans="1:23" ht="15" customHeight="1">
      <c r="A141"/>
      <c r="B141"/>
      <c r="C141"/>
      <c r="D141"/>
      <c r="E141"/>
      <c r="F141"/>
      <c r="G141"/>
      <c r="H141"/>
      <c r="I141"/>
      <c r="Q141" s="75"/>
      <c r="R141" s="2"/>
      <c r="S141" s="2"/>
      <c r="T141" s="2"/>
      <c r="U141" s="2"/>
      <c r="V141" s="2"/>
      <c r="W141" s="2"/>
    </row>
    <row r="142" spans="1:23" ht="15" customHeight="1">
      <c r="A142"/>
      <c r="B142"/>
      <c r="C142"/>
      <c r="D142"/>
      <c r="E142"/>
      <c r="F142"/>
      <c r="G142"/>
      <c r="H142"/>
      <c r="I142"/>
      <c r="Q142" s="75"/>
      <c r="R142" s="2"/>
      <c r="S142" s="2"/>
      <c r="T142" s="2"/>
      <c r="U142" s="2"/>
      <c r="V142" s="2"/>
      <c r="W142" s="2"/>
    </row>
    <row r="143" spans="1:23" ht="15" customHeight="1">
      <c r="A143"/>
      <c r="B143"/>
      <c r="C143"/>
      <c r="D143"/>
      <c r="E143"/>
      <c r="F143"/>
      <c r="G143"/>
      <c r="H143"/>
      <c r="I143"/>
      <c r="Q143" s="75"/>
      <c r="R143" s="2"/>
      <c r="S143" s="2"/>
      <c r="T143" s="2"/>
      <c r="U143" s="2"/>
      <c r="V143" s="2"/>
      <c r="W143" s="2"/>
    </row>
    <row r="144" spans="1:23" ht="15" customHeight="1">
      <c r="A144"/>
      <c r="B144"/>
      <c r="C144"/>
      <c r="D144"/>
      <c r="E144"/>
      <c r="F144"/>
      <c r="G144"/>
      <c r="H144"/>
      <c r="I144"/>
      <c r="Q144" s="75"/>
      <c r="R144" s="2"/>
      <c r="S144" s="2"/>
      <c r="T144" s="2"/>
      <c r="U144" s="2"/>
      <c r="V144" s="2"/>
      <c r="W144" s="2"/>
    </row>
    <row r="145" spans="1:23" ht="15" customHeight="1">
      <c r="A145"/>
      <c r="B145"/>
      <c r="C145"/>
      <c r="D145"/>
      <c r="E145"/>
      <c r="F145"/>
      <c r="G145"/>
      <c r="H145"/>
      <c r="I145"/>
      <c r="Q145" s="75"/>
      <c r="R145" s="2"/>
      <c r="S145" s="2"/>
      <c r="T145" s="2"/>
      <c r="U145" s="2"/>
      <c r="V145" s="2"/>
      <c r="W145" s="2"/>
    </row>
    <row r="146" spans="1:23" ht="15" customHeight="1">
      <c r="A146"/>
      <c r="B146"/>
      <c r="C146"/>
      <c r="D146"/>
      <c r="E146"/>
      <c r="F146"/>
      <c r="G146"/>
      <c r="H146"/>
      <c r="I146"/>
      <c r="Q146" s="75"/>
      <c r="R146" s="2"/>
      <c r="S146" s="2"/>
      <c r="T146" s="2"/>
      <c r="U146" s="2"/>
      <c r="V146" s="2"/>
      <c r="W146" s="2"/>
    </row>
    <row r="147" spans="1:23" ht="15" customHeight="1">
      <c r="A147"/>
      <c r="B147"/>
      <c r="C147"/>
      <c r="D147"/>
      <c r="E147"/>
      <c r="F147"/>
      <c r="G147"/>
      <c r="H147"/>
      <c r="I147"/>
      <c r="Q147" s="75"/>
      <c r="R147" s="2"/>
      <c r="S147" s="2"/>
      <c r="T147" s="2"/>
      <c r="U147" s="2"/>
      <c r="V147" s="2"/>
      <c r="W147" s="2"/>
    </row>
    <row r="148" spans="1:23" ht="15" customHeight="1">
      <c r="A148"/>
      <c r="B148"/>
      <c r="C148"/>
      <c r="D148"/>
      <c r="E148"/>
      <c r="F148"/>
      <c r="G148"/>
      <c r="H148"/>
      <c r="I148"/>
      <c r="Q148" s="75"/>
      <c r="R148" s="2"/>
      <c r="S148" s="2"/>
      <c r="T148" s="2"/>
      <c r="U148" s="2"/>
      <c r="V148" s="2"/>
      <c r="W148" s="2"/>
    </row>
    <row r="149" spans="1:23" ht="15" customHeight="1">
      <c r="A149"/>
      <c r="B149"/>
      <c r="C149"/>
      <c r="D149"/>
      <c r="E149"/>
      <c r="F149"/>
      <c r="G149"/>
      <c r="H149"/>
      <c r="I149"/>
      <c r="Q149" s="75"/>
      <c r="R149" s="2"/>
      <c r="S149" s="2"/>
      <c r="T149" s="2"/>
      <c r="U149" s="2"/>
      <c r="V149" s="2"/>
      <c r="W149" s="2"/>
    </row>
    <row r="150" spans="1:23" ht="15" customHeight="1">
      <c r="A150" t="s">
        <v>19</v>
      </c>
      <c r="B150"/>
      <c r="C150"/>
      <c r="D150"/>
      <c r="E150"/>
      <c r="F150"/>
      <c r="G150"/>
      <c r="H150"/>
      <c r="I150"/>
      <c r="Q150" s="75"/>
      <c r="R150" s="2"/>
      <c r="S150" s="2"/>
      <c r="T150" s="2"/>
      <c r="U150" s="2"/>
      <c r="V150" s="2"/>
      <c r="W150" s="2"/>
    </row>
    <row r="151" spans="1:23" ht="15" customHeight="1">
      <c r="A151" t="s">
        <v>21</v>
      </c>
      <c r="B151"/>
      <c r="C151"/>
      <c r="D151"/>
      <c r="E151"/>
      <c r="F151"/>
      <c r="G151"/>
      <c r="H151"/>
      <c r="I151"/>
      <c r="Q151" s="75"/>
      <c r="R151" s="2"/>
      <c r="S151" s="2"/>
      <c r="T151" s="2"/>
      <c r="U151" s="2"/>
      <c r="V151" s="2"/>
      <c r="W151" s="2"/>
    </row>
    <row r="152" spans="1:23" ht="15" customHeight="1">
      <c r="A152" t="s">
        <v>26</v>
      </c>
      <c r="B152"/>
      <c r="C152"/>
      <c r="D152"/>
      <c r="E152"/>
      <c r="F152"/>
      <c r="G152"/>
      <c r="H152"/>
      <c r="I152"/>
      <c r="Q152" s="75"/>
      <c r="R152" s="2"/>
      <c r="S152" s="2"/>
      <c r="T152" s="2"/>
      <c r="U152" s="2"/>
      <c r="V152" s="2"/>
      <c r="W152" s="2"/>
    </row>
    <row r="153" spans="1:23" ht="15" customHeight="1">
      <c r="A153" t="s">
        <v>30</v>
      </c>
      <c r="B153"/>
      <c r="C153"/>
      <c r="D153"/>
      <c r="E153"/>
      <c r="F153"/>
      <c r="G153"/>
      <c r="H153"/>
      <c r="I153"/>
      <c r="Q153" s="75"/>
      <c r="R153" s="2"/>
      <c r="S153" s="2"/>
      <c r="T153" s="2"/>
      <c r="U153" s="2"/>
      <c r="V153" s="2"/>
      <c r="W153" s="2"/>
    </row>
    <row r="154" spans="1:23" ht="15" customHeight="1">
      <c r="A154" t="s">
        <v>31</v>
      </c>
      <c r="B154"/>
      <c r="C154"/>
      <c r="D154"/>
      <c r="E154"/>
      <c r="F154"/>
      <c r="G154"/>
      <c r="H154"/>
      <c r="I154"/>
      <c r="Q154" s="75"/>
      <c r="R154" s="2"/>
      <c r="S154" s="2"/>
      <c r="T154" s="2"/>
      <c r="U154" s="2"/>
      <c r="V154" s="2"/>
      <c r="W154" s="2"/>
    </row>
    <row r="155" spans="1:23" ht="15" customHeight="1">
      <c r="A155" t="s">
        <v>32</v>
      </c>
      <c r="B155"/>
      <c r="C155"/>
      <c r="D155"/>
      <c r="E155"/>
      <c r="F155"/>
      <c r="G155"/>
      <c r="H155"/>
      <c r="I155"/>
      <c r="Q155" s="75"/>
      <c r="R155" s="2"/>
      <c r="S155" s="2"/>
      <c r="T155" s="2"/>
      <c r="U155" s="2"/>
      <c r="V155" s="2"/>
      <c r="W155" s="2"/>
    </row>
    <row r="156" spans="1:23" ht="15" customHeight="1">
      <c r="A156" t="s">
        <v>34</v>
      </c>
      <c r="B156"/>
      <c r="C156"/>
      <c r="D156"/>
      <c r="E156"/>
      <c r="F156"/>
      <c r="G156"/>
      <c r="H156"/>
      <c r="I156"/>
      <c r="Q156" s="75"/>
      <c r="R156" s="2"/>
      <c r="S156" s="2"/>
      <c r="T156" s="2"/>
      <c r="U156" s="2"/>
      <c r="V156" s="2"/>
      <c r="W156" s="2"/>
    </row>
    <row r="157" spans="1:23" ht="15" customHeight="1">
      <c r="A157" t="s">
        <v>36</v>
      </c>
      <c r="B157"/>
      <c r="C157"/>
      <c r="D157"/>
      <c r="E157"/>
      <c r="F157"/>
      <c r="G157"/>
      <c r="H157"/>
      <c r="I157"/>
      <c r="Q157" s="75"/>
      <c r="R157" s="2"/>
      <c r="S157" s="2"/>
      <c r="T157" s="2"/>
      <c r="U157" s="2"/>
      <c r="V157" s="2"/>
      <c r="W157" s="2"/>
    </row>
    <row r="158" spans="1:23" ht="15" customHeight="1">
      <c r="A158" t="s">
        <v>39</v>
      </c>
      <c r="B158"/>
      <c r="C158"/>
      <c r="D158"/>
      <c r="E158"/>
      <c r="F158"/>
      <c r="G158"/>
      <c r="H158"/>
      <c r="I158"/>
      <c r="Q158" s="75"/>
      <c r="R158" s="2"/>
      <c r="S158" s="2"/>
      <c r="T158" s="2"/>
      <c r="U158" s="2"/>
      <c r="V158" s="2"/>
      <c r="W158" s="2"/>
    </row>
    <row r="159" spans="1:23" ht="15" customHeight="1">
      <c r="A159" t="s">
        <v>42</v>
      </c>
      <c r="B159"/>
      <c r="C159"/>
      <c r="D159"/>
      <c r="E159"/>
      <c r="F159"/>
      <c r="G159"/>
      <c r="H159"/>
      <c r="I159"/>
      <c r="Q159" s="75"/>
      <c r="R159" s="2"/>
      <c r="S159" s="2"/>
      <c r="T159" s="2"/>
      <c r="U159" s="2"/>
      <c r="V159" s="2"/>
      <c r="W159" s="2"/>
    </row>
    <row r="160" spans="1:23" ht="15" customHeight="1">
      <c r="A160" t="s">
        <v>43</v>
      </c>
      <c r="B160"/>
      <c r="C160"/>
      <c r="D160"/>
      <c r="E160"/>
      <c r="F160"/>
      <c r="G160"/>
      <c r="H160"/>
      <c r="I160"/>
      <c r="Q160" s="75"/>
      <c r="R160" s="2"/>
      <c r="S160" s="2"/>
      <c r="T160" s="2"/>
      <c r="U160" s="2"/>
      <c r="V160" s="2"/>
      <c r="W160" s="2"/>
    </row>
    <row r="161" spans="1:23" ht="15" customHeight="1">
      <c r="A161" t="s">
        <v>44</v>
      </c>
      <c r="B161"/>
      <c r="C161"/>
      <c r="D161"/>
      <c r="E161"/>
      <c r="F161"/>
      <c r="G161"/>
      <c r="H161"/>
      <c r="I161"/>
      <c r="Q161" s="75"/>
      <c r="R161" s="2"/>
      <c r="S161" s="2"/>
      <c r="T161" s="2"/>
      <c r="U161" s="2"/>
      <c r="V161" s="2"/>
      <c r="W161" s="2"/>
    </row>
    <row r="162" spans="1:23" ht="15" customHeight="1">
      <c r="A162" t="s">
        <v>45</v>
      </c>
      <c r="B162"/>
      <c r="C162"/>
      <c r="D162"/>
      <c r="E162"/>
      <c r="F162"/>
      <c r="G162"/>
      <c r="H162"/>
      <c r="I162"/>
      <c r="Q162" s="75"/>
      <c r="R162" s="2"/>
      <c r="S162" s="2"/>
      <c r="T162" s="2"/>
      <c r="U162" s="2"/>
      <c r="V162" s="2"/>
      <c r="W162" s="2"/>
    </row>
    <row r="163" spans="1:23" ht="15" customHeight="1">
      <c r="A163" t="s">
        <v>46</v>
      </c>
      <c r="B163"/>
      <c r="C163"/>
      <c r="D163"/>
      <c r="E163"/>
      <c r="F163"/>
      <c r="G163"/>
      <c r="H163"/>
      <c r="I163"/>
      <c r="Q163" s="75"/>
      <c r="R163" s="2"/>
      <c r="S163" s="2"/>
      <c r="T163" s="2"/>
      <c r="U163" s="2"/>
      <c r="V163" s="2"/>
      <c r="W163" s="2"/>
    </row>
    <row r="164" spans="1:23" ht="15" customHeight="1">
      <c r="A164" t="s">
        <v>47</v>
      </c>
      <c r="B164"/>
      <c r="C164"/>
      <c r="D164"/>
      <c r="E164"/>
      <c r="F164"/>
      <c r="G164"/>
      <c r="H164"/>
      <c r="I164"/>
      <c r="Q164" s="75"/>
      <c r="R164" s="2"/>
      <c r="S164" s="2"/>
      <c r="T164" s="2"/>
      <c r="U164" s="2"/>
      <c r="V164" s="2"/>
      <c r="W164" s="2"/>
    </row>
    <row r="165" spans="1:23" ht="15" customHeight="1">
      <c r="A165" t="s">
        <v>48</v>
      </c>
      <c r="B165"/>
      <c r="C165"/>
      <c r="D165"/>
      <c r="E165"/>
      <c r="F165"/>
      <c r="G165"/>
      <c r="H165"/>
      <c r="I165"/>
      <c r="Q165" s="75"/>
      <c r="R165" s="2"/>
      <c r="S165" s="2"/>
      <c r="T165" s="2"/>
      <c r="U165" s="2"/>
      <c r="V165" s="2"/>
      <c r="W165" s="2"/>
    </row>
    <row r="166" spans="1:23" ht="15" customHeight="1">
      <c r="A166" t="s">
        <v>49</v>
      </c>
      <c r="B166"/>
      <c r="C166"/>
      <c r="D166"/>
      <c r="E166"/>
      <c r="F166"/>
      <c r="G166"/>
      <c r="H166"/>
      <c r="I166"/>
      <c r="Q166" s="75"/>
      <c r="R166" s="2"/>
      <c r="S166" s="2"/>
      <c r="T166" s="2"/>
      <c r="U166" s="2"/>
      <c r="V166" s="2"/>
      <c r="W166" s="2"/>
    </row>
    <row r="167" spans="1:23" ht="15" customHeight="1">
      <c r="A167" s="66" t="s">
        <v>50</v>
      </c>
      <c r="Q167" s="2"/>
      <c r="R167" s="2"/>
      <c r="S167" s="2"/>
      <c r="T167" s="2"/>
      <c r="U167" s="2"/>
      <c r="V167" s="2"/>
      <c r="W167" s="2"/>
    </row>
    <row r="168" spans="1:23" ht="15" customHeight="1">
      <c r="Q168" s="2"/>
      <c r="R168" s="2"/>
      <c r="S168" s="2"/>
      <c r="T168" s="2"/>
      <c r="U168" s="2"/>
      <c r="V168" s="2"/>
      <c r="W168" s="2"/>
    </row>
    <row r="171" spans="1:23" ht="15" customHeight="1">
      <c r="A171" s="66" t="s">
        <v>13</v>
      </c>
      <c r="B171" s="79">
        <v>4.9533531201279537</v>
      </c>
    </row>
    <row r="172" spans="1:23" ht="15" customHeight="1">
      <c r="A172" s="66" t="s">
        <v>20</v>
      </c>
      <c r="B172" s="79">
        <v>12.165331708293431</v>
      </c>
    </row>
    <row r="173" spans="1:23" ht="15" customHeight="1">
      <c r="A173" s="66" t="s">
        <v>22</v>
      </c>
      <c r="B173" s="79">
        <v>3.7401688571962417</v>
      </c>
    </row>
    <row r="174" spans="1:23" ht="15" customHeight="1">
      <c r="A174" s="66" t="s">
        <v>23</v>
      </c>
      <c r="B174" s="79">
        <v>11.267256634622349</v>
      </c>
    </row>
    <row r="175" spans="1:23" ht="15" customHeight="1">
      <c r="A175" s="66" t="s">
        <v>25</v>
      </c>
      <c r="B175" s="79">
        <v>8.6807294628000928</v>
      </c>
    </row>
    <row r="176" spans="1:23" ht="15" customHeight="1">
      <c r="A176" s="66" t="s">
        <v>27</v>
      </c>
      <c r="B176" s="79">
        <v>7.4344456797789586</v>
      </c>
    </row>
    <row r="177" spans="1:2" ht="15" customHeight="1">
      <c r="A177" s="66" t="s">
        <v>28</v>
      </c>
      <c r="B177" s="79">
        <v>5.0644133621734753</v>
      </c>
    </row>
    <row r="178" spans="1:2" ht="15" customHeight="1">
      <c r="A178" s="66" t="s">
        <v>33</v>
      </c>
      <c r="B178" s="79">
        <v>2.9580424901666844</v>
      </c>
    </row>
    <row r="179" spans="1:2" ht="15" customHeight="1">
      <c r="A179" s="66" t="s">
        <v>35</v>
      </c>
      <c r="B179" s="79">
        <v>16.214197016150731</v>
      </c>
    </row>
    <row r="180" spans="1:2" ht="15" customHeight="1">
      <c r="A180" s="66" t="s">
        <v>37</v>
      </c>
      <c r="B180" s="79">
        <v>5.4028181728701314</v>
      </c>
    </row>
    <row r="181" spans="1:2" ht="15" customHeight="1">
      <c r="A181" s="66" t="s">
        <v>38</v>
      </c>
      <c r="B181" s="79">
        <v>2.4829634411770174</v>
      </c>
    </row>
    <row r="182" spans="1:2" ht="15" customHeight="1">
      <c r="A182" s="66" t="s">
        <v>40</v>
      </c>
      <c r="B182" s="79">
        <v>2.7030042801334337</v>
      </c>
    </row>
    <row r="183" spans="1:2" ht="15" customHeight="1">
      <c r="A183" s="66" t="s">
        <v>54</v>
      </c>
      <c r="B183" s="79">
        <v>16.933275774509482</v>
      </c>
    </row>
    <row r="184" spans="1:2" ht="15" customHeight="1">
      <c r="B184" s="66">
        <f>SUM(B171:B183)</f>
        <v>99.999999999999972</v>
      </c>
    </row>
  </sheetData>
  <mergeCells count="8">
    <mergeCell ref="A1:I1"/>
    <mergeCell ref="A3:A4"/>
    <mergeCell ref="C3:C4"/>
    <mergeCell ref="D3:D4"/>
    <mergeCell ref="E3:E4"/>
    <mergeCell ref="F3:F4"/>
    <mergeCell ref="G3:G4"/>
    <mergeCell ref="H3:I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Mroy</dc:creator>
  <cp:lastModifiedBy>Mroy</cp:lastModifiedBy>
  <dcterms:created xsi:type="dcterms:W3CDTF">2018-03-27T20:18:44Z</dcterms:created>
  <dcterms:modified xsi:type="dcterms:W3CDTF">2018-03-27T20:19:24Z</dcterms:modified>
</cp:coreProperties>
</file>