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les to be uploaded\Chapter-1\"/>
    </mc:Choice>
  </mc:AlternateContent>
  <xr:revisionPtr revIDLastSave="0" documentId="13_ncr:1_{28242E2C-FC1F-4224-9A8A-88ED2A5994E3}" xr6:coauthVersionLast="36" xr6:coauthVersionMax="36" xr10:uidLastSave="{00000000-0000-0000-0000-000000000000}"/>
  <bookViews>
    <workbookView xWindow="0" yWindow="0" windowWidth="28800" windowHeight="12105" tabRatio="751" xr2:uid="{00000000-000D-0000-FFFF-FFFF00000000}"/>
  </bookViews>
  <sheets>
    <sheet name="1.1" sheetId="101" r:id="rId1"/>
    <sheet name="1.1A" sheetId="103" r:id="rId2"/>
    <sheet name="1.2" sheetId="3" r:id="rId3"/>
    <sheet name="1.3" sheetId="4" r:id="rId4"/>
    <sheet name="2.7" sheetId="88" state="hidden" r:id="rId5"/>
    <sheet name="Aggregated Balance_1" sheetId="119" state="hidden" r:id="rId6"/>
    <sheet name="Disaggregated Balance_2" sheetId="125" state="hidden" r:id="rId7"/>
    <sheet name="Aggregated Balance_2" sheetId="126" state="hidden" r:id="rId8"/>
    <sheet name="Annexure I" sheetId="79" state="hidden" r:id="rId9"/>
    <sheet name="Annexure IV" sheetId="80" state="hidden" r:id="rId10"/>
  </sheets>
  <externalReferences>
    <externalReference r:id="rId11"/>
    <externalReference r:id="rId12"/>
  </externalReferences>
  <definedNames>
    <definedName name="\I">#REF!</definedName>
    <definedName name="\P">#REF!</definedName>
    <definedName name="aa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localSheetId="7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>'[1]Oil Consumption – barrels'!#REF!</definedName>
    <definedName name="BAL_Data">'Aggregated Balance_1'!$B$3:$O$70</definedName>
    <definedName name="bb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7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IGBAL">#REF!</definedName>
    <definedName name="CFHeadings">#REF!</definedName>
    <definedName name="ConversionFactors">OFFSET(#REF!,0,0,100,16)</definedName>
    <definedName name="ConversionFactors2">OFFSET(#REF!,0,0,100,16)</definedName>
    <definedName name="Countries">'[2]automatic MM'!$C$77:$C$114</definedName>
    <definedName name="CountryName">'[2]automatic MM'!$D$6</definedName>
    <definedName name="CountryName_1">'[2]automatic MM'!$D$6</definedName>
    <definedName name="DataYear">'[2]automatic MM'!$D$9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xceptions">OFFSET([2]Exceptions!$B$8,1,0,COUNTA([2]Exceptions!$B$8:$B$305)-1,6)</definedName>
    <definedName name="INIT">#REF!</definedName>
    <definedName name="LEAP">#REF!</definedName>
    <definedName name="MJ_per_toe">41868</definedName>
    <definedName name="NONLEAP">#REF!</definedName>
    <definedName name="_xlnm.Print_Area" localSheetId="5">'Aggregated Balance_1'!$A$2:$O$72</definedName>
    <definedName name="_xlnm.Print_Area" localSheetId="7">'Aggregated Balance_2'!$A$2:$O$72</definedName>
    <definedName name="Print1">#REF!</definedName>
    <definedName name="RawData">#REF!</definedName>
    <definedName name="RawData2">#REF!</definedName>
    <definedName name="RawDataHeadings">#REF!</definedName>
    <definedName name="RawDataHeadings2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7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</workbook>
</file>

<file path=xl/calcChain.xml><?xml version="1.0" encoding="utf-8"?>
<calcChain xmlns="http://schemas.openxmlformats.org/spreadsheetml/2006/main">
  <c r="H8" i="101" l="1"/>
  <c r="I8" i="101"/>
  <c r="I35" i="4" l="1"/>
  <c r="I36" i="4"/>
  <c r="H19" i="3"/>
  <c r="F19" i="3"/>
  <c r="D19" i="3"/>
  <c r="B19" i="3"/>
  <c r="I14" i="3" l="1"/>
  <c r="I17" i="3"/>
  <c r="I18" i="3"/>
  <c r="G14" i="3"/>
  <c r="G17" i="3"/>
  <c r="G18" i="3"/>
  <c r="E9" i="3"/>
  <c r="E17" i="3"/>
  <c r="E18" i="3"/>
  <c r="E10" i="3"/>
  <c r="C9" i="3"/>
  <c r="C18" i="3"/>
  <c r="C17" i="3"/>
  <c r="C7" i="3"/>
  <c r="C8" i="3"/>
  <c r="C10" i="3"/>
  <c r="C12" i="3"/>
  <c r="C13" i="3"/>
  <c r="C14" i="3"/>
  <c r="C11" i="3"/>
  <c r="H6" i="103" l="1"/>
  <c r="I6" i="103"/>
  <c r="H7" i="103"/>
  <c r="I7" i="103"/>
  <c r="H8" i="103"/>
  <c r="I8" i="103"/>
  <c r="H9" i="103"/>
  <c r="I9" i="103"/>
  <c r="H10" i="103"/>
  <c r="I10" i="103"/>
  <c r="H11" i="103"/>
  <c r="I11" i="103"/>
  <c r="I5" i="103"/>
  <c r="H5" i="103"/>
  <c r="I5" i="101"/>
  <c r="I6" i="101"/>
  <c r="I7" i="101"/>
  <c r="I9" i="101"/>
  <c r="I10" i="101"/>
  <c r="I11" i="101"/>
  <c r="I12" i="101"/>
  <c r="I13" i="101"/>
  <c r="I14" i="101"/>
  <c r="I15" i="101"/>
  <c r="I16" i="101"/>
  <c r="I17" i="101"/>
  <c r="I18" i="101"/>
  <c r="I19" i="101"/>
  <c r="H6" i="101"/>
  <c r="H7" i="101"/>
  <c r="H9" i="101"/>
  <c r="H10" i="101"/>
  <c r="H11" i="101"/>
  <c r="H12" i="101"/>
  <c r="H13" i="101"/>
  <c r="H14" i="101"/>
  <c r="H15" i="101"/>
  <c r="H16" i="101"/>
  <c r="H17" i="101"/>
  <c r="H18" i="101"/>
  <c r="H19" i="101"/>
  <c r="H5" i="101"/>
  <c r="BK98" i="125" l="1"/>
  <c r="BJ98" i="125"/>
  <c r="BK97" i="125"/>
  <c r="BJ97" i="125"/>
  <c r="BK96" i="125"/>
  <c r="BJ96" i="125"/>
  <c r="BK95" i="125"/>
  <c r="BJ95" i="125"/>
  <c r="BK94" i="125"/>
  <c r="BJ94" i="125"/>
  <c r="BK93" i="125"/>
  <c r="BJ93" i="125"/>
  <c r="BK92" i="125"/>
  <c r="BJ92" i="125"/>
  <c r="BK91" i="125"/>
  <c r="BJ91" i="125"/>
  <c r="BK23" i="125"/>
  <c r="BL6" i="125"/>
  <c r="BK6" i="125"/>
  <c r="BK22" i="125" s="1"/>
  <c r="BJ6" i="125"/>
  <c r="BJ47" i="125" s="1"/>
  <c r="BI6" i="125"/>
  <c r="BH6" i="125"/>
  <c r="BG6" i="125"/>
  <c r="BF6" i="125"/>
  <c r="BF67" i="125" s="1"/>
  <c r="BE6" i="125"/>
  <c r="BE20" i="125" s="1"/>
  <c r="BD6" i="125"/>
  <c r="BD17" i="125" s="1"/>
  <c r="BC6" i="125"/>
  <c r="BC20" i="125" s="1"/>
  <c r="BB6" i="125"/>
  <c r="BB18" i="125" s="1"/>
  <c r="BA6" i="125"/>
  <c r="BA74" i="125" s="1"/>
  <c r="AZ6" i="125"/>
  <c r="AY6" i="125"/>
  <c r="AY21" i="125" s="1"/>
  <c r="AX6" i="125"/>
  <c r="AX20" i="125" s="1"/>
  <c r="AW6" i="125"/>
  <c r="AV6" i="125"/>
  <c r="AU6" i="125"/>
  <c r="AT6" i="125"/>
  <c r="AT53" i="125" s="1"/>
  <c r="AS6" i="125"/>
  <c r="AS76" i="125" s="1"/>
  <c r="AR6" i="125"/>
  <c r="AR50" i="125" s="1"/>
  <c r="AQ6" i="125"/>
  <c r="AP6" i="125"/>
  <c r="AP54" i="125" s="1"/>
  <c r="AO6" i="125"/>
  <c r="AO73" i="125" s="1"/>
  <c r="AN6" i="125"/>
  <c r="AM6" i="125"/>
  <c r="AL6" i="125"/>
  <c r="AL22" i="125" s="1"/>
  <c r="AK6" i="125"/>
  <c r="AK69" i="125" s="1"/>
  <c r="AJ6" i="125"/>
  <c r="AI6" i="125"/>
  <c r="AI21" i="125" s="1"/>
  <c r="AH6" i="125"/>
  <c r="AH52" i="125" s="1"/>
  <c r="AG6" i="125"/>
  <c r="AG48" i="125" s="1"/>
  <c r="AF6" i="125"/>
  <c r="AF47" i="125" s="1"/>
  <c r="AE6" i="125"/>
  <c r="AD6" i="125"/>
  <c r="AD78" i="125" s="1"/>
  <c r="AC6" i="125"/>
  <c r="AC49" i="125" s="1"/>
  <c r="AB6" i="125"/>
  <c r="AA6" i="125"/>
  <c r="Z6" i="125"/>
  <c r="Z83" i="125" s="1"/>
  <c r="Y6" i="125"/>
  <c r="Y50" i="125" s="1"/>
  <c r="X6" i="125"/>
  <c r="W6" i="125"/>
  <c r="V6" i="125"/>
  <c r="V18" i="125" s="1"/>
  <c r="U6" i="125"/>
  <c r="U49" i="125" s="1"/>
  <c r="T6" i="125"/>
  <c r="S6" i="125"/>
  <c r="R6" i="125"/>
  <c r="R73" i="125" s="1"/>
  <c r="Q6" i="125"/>
  <c r="Q97" i="125" s="1"/>
  <c r="P6" i="125"/>
  <c r="O6" i="125"/>
  <c r="O26" i="125" s="1"/>
  <c r="N6" i="125"/>
  <c r="M6" i="125"/>
  <c r="L6" i="125"/>
  <c r="K6" i="125"/>
  <c r="J6" i="125"/>
  <c r="I6" i="125"/>
  <c r="I97" i="125" s="1"/>
  <c r="H6" i="125"/>
  <c r="G6" i="125"/>
  <c r="F6" i="125"/>
  <c r="X34" i="125" s="1"/>
  <c r="E6" i="125"/>
  <c r="E95" i="125" s="1"/>
  <c r="AZ94" i="125"/>
  <c r="X93" i="125"/>
  <c r="AC71" i="125"/>
  <c r="AW70" i="125"/>
  <c r="BA63" i="125"/>
  <c r="P63" i="125"/>
  <c r="AV62" i="125"/>
  <c r="AJ61" i="125"/>
  <c r="AC61" i="125"/>
  <c r="X60" i="125"/>
  <c r="AZ55" i="125"/>
  <c r="AK54" i="125"/>
  <c r="AO53" i="125"/>
  <c r="AD53" i="125"/>
  <c r="AX52" i="125"/>
  <c r="AW51" i="125"/>
  <c r="AZ50" i="125"/>
  <c r="AW50" i="125"/>
  <c r="AO50" i="125"/>
  <c r="AJ50" i="125"/>
  <c r="AB50" i="125"/>
  <c r="BA49" i="125"/>
  <c r="AV49" i="125"/>
  <c r="AN49" i="125"/>
  <c r="AK49" i="125"/>
  <c r="AF49" i="125"/>
  <c r="X49" i="125"/>
  <c r="AZ48" i="125"/>
  <c r="AW48" i="125"/>
  <c r="AO48" i="125"/>
  <c r="AJ48" i="125"/>
  <c r="AB48" i="125"/>
  <c r="Y48" i="125"/>
  <c r="BA47" i="125"/>
  <c r="AV47" i="125"/>
  <c r="AN47" i="125"/>
  <c r="X47" i="125"/>
  <c r="AZ46" i="125"/>
  <c r="AW46" i="125"/>
  <c r="AO46" i="125"/>
  <c r="AJ46" i="125"/>
  <c r="AG46" i="125"/>
  <c r="AB46" i="125"/>
  <c r="Y46" i="125"/>
  <c r="BJ45" i="125"/>
  <c r="BA45" i="125"/>
  <c r="AV45" i="125"/>
  <c r="AN45" i="125"/>
  <c r="AK45" i="125"/>
  <c r="AC45" i="125"/>
  <c r="X45" i="125"/>
  <c r="AZ44" i="125"/>
  <c r="AW44" i="125"/>
  <c r="AO44" i="125"/>
  <c r="AJ44" i="125"/>
  <c r="AB44" i="125"/>
  <c r="Y44" i="125"/>
  <c r="BJ43" i="125"/>
  <c r="BA43" i="125"/>
  <c r="AV43" i="125"/>
  <c r="AN43" i="125"/>
  <c r="AK43" i="125"/>
  <c r="AC43" i="125"/>
  <c r="X43" i="125"/>
  <c r="AZ42" i="125"/>
  <c r="AW42" i="125"/>
  <c r="AO42" i="125"/>
  <c r="AJ42" i="125"/>
  <c r="AB42" i="125"/>
  <c r="Y42" i="125"/>
  <c r="BA41" i="125"/>
  <c r="AV41" i="125"/>
  <c r="AN41" i="125"/>
  <c r="AK41" i="125"/>
  <c r="AC41" i="125"/>
  <c r="X41" i="125"/>
  <c r="AZ40" i="125"/>
  <c r="AW40" i="125"/>
  <c r="AR40" i="125"/>
  <c r="AO40" i="125"/>
  <c r="AJ40" i="125"/>
  <c r="AB40" i="125"/>
  <c r="Y40" i="125"/>
  <c r="P40" i="125"/>
  <c r="BA39" i="125"/>
  <c r="AV39" i="125"/>
  <c r="AN39" i="125"/>
  <c r="AK39" i="125"/>
  <c r="AF39" i="125"/>
  <c r="AC39" i="125"/>
  <c r="X39" i="125"/>
  <c r="AZ37" i="125"/>
  <c r="AW37" i="125"/>
  <c r="AO37" i="125"/>
  <c r="AJ37" i="125"/>
  <c r="AB37" i="125"/>
  <c r="Y37" i="125"/>
  <c r="P37" i="125"/>
  <c r="BA36" i="125"/>
  <c r="AV36" i="125"/>
  <c r="AN36" i="125"/>
  <c r="AK36" i="125"/>
  <c r="AC36" i="125"/>
  <c r="X36" i="125"/>
  <c r="AZ35" i="125"/>
  <c r="AW35" i="125"/>
  <c r="AR35" i="125"/>
  <c r="AO35" i="125"/>
  <c r="AJ35" i="125"/>
  <c r="AB35" i="125"/>
  <c r="Y35" i="125"/>
  <c r="P35" i="125"/>
  <c r="BA34" i="125"/>
  <c r="AV34" i="125"/>
  <c r="AN34" i="125"/>
  <c r="AK34" i="125"/>
  <c r="AF34" i="125"/>
  <c r="AC34" i="125"/>
  <c r="O34" i="125"/>
  <c r="AZ33" i="125"/>
  <c r="AW33" i="125"/>
  <c r="AO33" i="125"/>
  <c r="AJ33" i="125"/>
  <c r="AB33" i="125"/>
  <c r="Y33" i="125"/>
  <c r="P33" i="125"/>
  <c r="BA32" i="125"/>
  <c r="AV32" i="125"/>
  <c r="AN32" i="125"/>
  <c r="AK32" i="125"/>
  <c r="X32" i="125"/>
  <c r="O32" i="125"/>
  <c r="AZ31" i="125"/>
  <c r="AW31" i="125"/>
  <c r="AO31" i="125"/>
  <c r="AJ31" i="125"/>
  <c r="AB31" i="125"/>
  <c r="Y31" i="125"/>
  <c r="P31" i="125"/>
  <c r="BJ30" i="125"/>
  <c r="BA30" i="125"/>
  <c r="AV30" i="125"/>
  <c r="AN30" i="125"/>
  <c r="AK30" i="125"/>
  <c r="AF30" i="125"/>
  <c r="AC30" i="125"/>
  <c r="X30" i="125"/>
  <c r="AZ29" i="125"/>
  <c r="AW29" i="125"/>
  <c r="AO29" i="125"/>
  <c r="AJ29" i="125"/>
  <c r="AB29" i="125"/>
  <c r="Y29" i="125"/>
  <c r="P29" i="125"/>
  <c r="BJ28" i="125"/>
  <c r="BA28" i="125"/>
  <c r="AV28" i="125"/>
  <c r="AN28" i="125"/>
  <c r="AK28" i="125"/>
  <c r="AC28" i="125"/>
  <c r="X28" i="125"/>
  <c r="AZ27" i="125"/>
  <c r="AW27" i="125"/>
  <c r="AR27" i="125"/>
  <c r="AO27" i="125"/>
  <c r="AJ27" i="125"/>
  <c r="AB27" i="125"/>
  <c r="Y27" i="125"/>
  <c r="P27" i="125"/>
  <c r="BJ26" i="125"/>
  <c r="BA26" i="125"/>
  <c r="AV26" i="125"/>
  <c r="AN26" i="125"/>
  <c r="AK26" i="125"/>
  <c r="AC26" i="125"/>
  <c r="X26" i="125"/>
  <c r="AZ25" i="125"/>
  <c r="AW25" i="125"/>
  <c r="AO25" i="125"/>
  <c r="AJ25" i="125"/>
  <c r="AB25" i="125"/>
  <c r="Y25" i="125"/>
  <c r="P25" i="125"/>
  <c r="BA24" i="125"/>
  <c r="AV24" i="125"/>
  <c r="AN24" i="125"/>
  <c r="AK24" i="125"/>
  <c r="AC24" i="125"/>
  <c r="X24" i="125"/>
  <c r="AZ23" i="125"/>
  <c r="AW23" i="125"/>
  <c r="AO23" i="125"/>
  <c r="AJ23" i="125"/>
  <c r="AB23" i="125"/>
  <c r="Y23" i="125"/>
  <c r="P23" i="125"/>
  <c r="BB22" i="125"/>
  <c r="BI21" i="125"/>
  <c r="BD21" i="125"/>
  <c r="AW21" i="125"/>
  <c r="AO21" i="125"/>
  <c r="AN21" i="125"/>
  <c r="AC21" i="125"/>
  <c r="AB21" i="125"/>
  <c r="Y21" i="125"/>
  <c r="X21" i="125"/>
  <c r="R21" i="125"/>
  <c r="P21" i="125"/>
  <c r="BI20" i="125"/>
  <c r="AW20" i="125"/>
  <c r="AO20" i="125"/>
  <c r="AL20" i="125"/>
  <c r="AK20" i="125"/>
  <c r="AD20" i="125"/>
  <c r="AC20" i="125"/>
  <c r="Y20" i="125"/>
  <c r="Q20" i="125"/>
  <c r="P20" i="125"/>
  <c r="BI19" i="125"/>
  <c r="BH19" i="125"/>
  <c r="BA19" i="125"/>
  <c r="AZ19" i="125"/>
  <c r="AW19" i="125"/>
  <c r="AV19" i="125"/>
  <c r="AO19" i="125"/>
  <c r="AN19" i="125"/>
  <c r="AK19" i="125"/>
  <c r="AJ19" i="125"/>
  <c r="AC19" i="125"/>
  <c r="AB19" i="125"/>
  <c r="Y19" i="125"/>
  <c r="X19" i="125"/>
  <c r="BI18" i="125"/>
  <c r="BA18" i="125"/>
  <c r="AX18" i="125"/>
  <c r="AW18" i="125"/>
  <c r="AP18" i="125"/>
  <c r="AO18" i="125"/>
  <c r="AK18" i="125"/>
  <c r="AC18" i="125"/>
  <c r="Z18" i="125"/>
  <c r="Y18" i="125"/>
  <c r="Q18" i="125"/>
  <c r="P18" i="125"/>
  <c r="BI17" i="125"/>
  <c r="BA17" i="125"/>
  <c r="AZ17" i="125"/>
  <c r="AW17" i="125"/>
  <c r="AV17" i="125"/>
  <c r="AO17" i="125"/>
  <c r="AN17" i="125"/>
  <c r="AK17" i="125"/>
  <c r="AC17" i="125"/>
  <c r="Y17" i="125"/>
  <c r="X17" i="125"/>
  <c r="BJ14" i="125"/>
  <c r="BA14" i="125"/>
  <c r="AW14" i="125"/>
  <c r="AO14" i="125"/>
  <c r="AL14" i="125"/>
  <c r="AK14" i="125"/>
  <c r="AD14" i="125"/>
  <c r="AC14" i="125"/>
  <c r="Y14" i="125"/>
  <c r="Q14" i="125"/>
  <c r="P14" i="125"/>
  <c r="BA12" i="125"/>
  <c r="AZ12" i="125"/>
  <c r="AW12" i="125"/>
  <c r="AV12" i="125"/>
  <c r="AR12" i="125"/>
  <c r="AO12" i="125"/>
  <c r="AN12" i="125"/>
  <c r="AK12" i="125"/>
  <c r="AJ12" i="125"/>
  <c r="AC12" i="125"/>
  <c r="AB12" i="125"/>
  <c r="Y12" i="125"/>
  <c r="X12" i="125"/>
  <c r="BJ11" i="125"/>
  <c r="BA11" i="125"/>
  <c r="AZ11" i="125"/>
  <c r="AW11" i="125"/>
  <c r="AV11" i="125"/>
  <c r="AO11" i="125"/>
  <c r="AN11" i="125"/>
  <c r="AK11" i="125"/>
  <c r="AJ11" i="125"/>
  <c r="AG11" i="125"/>
  <c r="AF11" i="125"/>
  <c r="AC11" i="125"/>
  <c r="AB11" i="125"/>
  <c r="Y11" i="125"/>
  <c r="X11" i="125"/>
  <c r="BJ10" i="125"/>
  <c r="BA10" i="125"/>
  <c r="AW10" i="125"/>
  <c r="AO10" i="125"/>
  <c r="AL10" i="125"/>
  <c r="AK10" i="125"/>
  <c r="AD10" i="125"/>
  <c r="AC10" i="125"/>
  <c r="Y10" i="125"/>
  <c r="Q10" i="125"/>
  <c r="P10" i="125"/>
  <c r="BA9" i="125"/>
  <c r="AZ9" i="125"/>
  <c r="AW9" i="125"/>
  <c r="AV9" i="125"/>
  <c r="AO9" i="125"/>
  <c r="AN9" i="125"/>
  <c r="AK9" i="125"/>
  <c r="O9" i="125"/>
  <c r="BA8" i="125"/>
  <c r="AW8" i="125"/>
  <c r="AO8" i="125"/>
  <c r="AK8" i="125"/>
  <c r="AD8" i="125"/>
  <c r="Q8" i="125"/>
  <c r="P8" i="125"/>
  <c r="AW7" i="125"/>
  <c r="BA69" i="125"/>
  <c r="AW75" i="125"/>
  <c r="AO68" i="125"/>
  <c r="AK74" i="125"/>
  <c r="AC76" i="125"/>
  <c r="Z82" i="125"/>
  <c r="Y73" i="125"/>
  <c r="Q86" i="125"/>
  <c r="Q52" i="125" l="1"/>
  <c r="AC47" i="125"/>
  <c r="Y53" i="125"/>
  <c r="Y66" i="125"/>
  <c r="AO62" i="125"/>
  <c r="AG25" i="125"/>
  <c r="BF18" i="125"/>
  <c r="U45" i="125"/>
  <c r="BF59" i="125"/>
  <c r="U74" i="125"/>
  <c r="AT10" i="125"/>
  <c r="V14" i="125"/>
  <c r="AT20" i="125"/>
  <c r="U24" i="125"/>
  <c r="BF76" i="125"/>
  <c r="AS43" i="125"/>
  <c r="V51" i="125"/>
  <c r="AT84" i="125"/>
  <c r="V22" i="125"/>
  <c r="AS71" i="125"/>
  <c r="AS8" i="125"/>
  <c r="AT22" i="125"/>
  <c r="AT8" i="125"/>
  <c r="AG14" i="125"/>
  <c r="AH18" i="125"/>
  <c r="AG42" i="125"/>
  <c r="AC95" i="125"/>
  <c r="V10" i="125"/>
  <c r="AS12" i="125"/>
  <c r="V20" i="125"/>
  <c r="AS47" i="125"/>
  <c r="BE21" i="125"/>
  <c r="BF64" i="125"/>
  <c r="U12" i="125"/>
  <c r="AS26" i="125"/>
  <c r="AO65" i="125"/>
  <c r="AT7" i="125"/>
  <c r="AT14" i="125"/>
  <c r="Z54" i="125"/>
  <c r="AG75" i="125"/>
  <c r="AC52" i="125"/>
  <c r="BB96" i="125"/>
  <c r="U54" i="125"/>
  <c r="AS10" i="125"/>
  <c r="AF17" i="125"/>
  <c r="BE17" i="125"/>
  <c r="AG20" i="125"/>
  <c r="U28" i="125"/>
  <c r="AG33" i="125"/>
  <c r="AS34" i="125"/>
  <c r="U36" i="125"/>
  <c r="AG37" i="125"/>
  <c r="AS39" i="125"/>
  <c r="U41" i="125"/>
  <c r="AG51" i="125"/>
  <c r="AG17" i="125"/>
  <c r="AS18" i="125"/>
  <c r="AF19" i="125"/>
  <c r="BD19" i="125"/>
  <c r="AG29" i="125"/>
  <c r="AS30" i="125"/>
  <c r="AS49" i="125"/>
  <c r="AS55" i="125"/>
  <c r="AG19" i="125"/>
  <c r="BE19" i="125"/>
  <c r="AF24" i="125"/>
  <c r="AR25" i="125"/>
  <c r="AR42" i="125"/>
  <c r="AF45" i="125"/>
  <c r="AR46" i="125"/>
  <c r="BD51" i="125"/>
  <c r="AC64" i="125"/>
  <c r="AO91" i="125"/>
  <c r="AR31" i="125"/>
  <c r="AS7" i="125"/>
  <c r="U10" i="125"/>
  <c r="AS14" i="125"/>
  <c r="AG21" i="125"/>
  <c r="AF28" i="125"/>
  <c r="AR33" i="125"/>
  <c r="AF36" i="125"/>
  <c r="AR37" i="125"/>
  <c r="AF41" i="125"/>
  <c r="U56" i="125"/>
  <c r="AR11" i="125"/>
  <c r="AF12" i="125"/>
  <c r="U18" i="125"/>
  <c r="AS20" i="125"/>
  <c r="AR29" i="125"/>
  <c r="AG59" i="125"/>
  <c r="AR17" i="125"/>
  <c r="BE18" i="125"/>
  <c r="AS24" i="125"/>
  <c r="U26" i="125"/>
  <c r="U43" i="125"/>
  <c r="AG44" i="125"/>
  <c r="AS45" i="125"/>
  <c r="U47" i="125"/>
  <c r="AR48" i="125"/>
  <c r="AG50" i="125"/>
  <c r="AS52" i="125"/>
  <c r="AF66" i="125"/>
  <c r="AS11" i="125"/>
  <c r="AG23" i="125"/>
  <c r="U14" i="125"/>
  <c r="AS17" i="125"/>
  <c r="AR21" i="125"/>
  <c r="AG27" i="125"/>
  <c r="AS28" i="125"/>
  <c r="AS32" i="125"/>
  <c r="AG35" i="125"/>
  <c r="AS36" i="125"/>
  <c r="U39" i="125"/>
  <c r="AG40" i="125"/>
  <c r="AS41" i="125"/>
  <c r="BA66" i="125"/>
  <c r="AF9" i="125"/>
  <c r="U11" i="125"/>
  <c r="AR9" i="125"/>
  <c r="AR19" i="125"/>
  <c r="U20" i="125"/>
  <c r="AS21" i="125"/>
  <c r="U30" i="125"/>
  <c r="U34" i="125"/>
  <c r="AS60" i="125"/>
  <c r="AS67" i="125"/>
  <c r="U69" i="125"/>
  <c r="AG12" i="125"/>
  <c r="AG70" i="125"/>
  <c r="AS9" i="125"/>
  <c r="AG10" i="125"/>
  <c r="U17" i="125"/>
  <c r="AG18" i="125"/>
  <c r="U19" i="125"/>
  <c r="AS19" i="125"/>
  <c r="AR23" i="125"/>
  <c r="AF26" i="125"/>
  <c r="AG31" i="125"/>
  <c r="AF43" i="125"/>
  <c r="AR44" i="125"/>
  <c r="Y68" i="125"/>
  <c r="Q84" i="125"/>
  <c r="AK47" i="125"/>
  <c r="Q88" i="125"/>
  <c r="O36" i="125"/>
  <c r="BJ20" i="125"/>
  <c r="R81" i="125"/>
  <c r="BJ55" i="125"/>
  <c r="Z8" i="125"/>
  <c r="AP8" i="125"/>
  <c r="AX8" i="125"/>
  <c r="Z10" i="125"/>
  <c r="AH10" i="125"/>
  <c r="AP10" i="125"/>
  <c r="AX10" i="125"/>
  <c r="O12" i="125"/>
  <c r="AD18" i="125"/>
  <c r="AL18" i="125"/>
  <c r="AT18" i="125"/>
  <c r="O19" i="125"/>
  <c r="AD22" i="125"/>
  <c r="BJ22" i="125"/>
  <c r="BJ24" i="125"/>
  <c r="BJ39" i="125"/>
  <c r="O43" i="125"/>
  <c r="BJ49" i="125"/>
  <c r="AL51" i="125"/>
  <c r="BJ19" i="125"/>
  <c r="BK21" i="125"/>
  <c r="BK20" i="125"/>
  <c r="AP88" i="125"/>
  <c r="AX7" i="125"/>
  <c r="Z14" i="125"/>
  <c r="AH14" i="125"/>
  <c r="AP14" i="125"/>
  <c r="AX14" i="125"/>
  <c r="Z20" i="125"/>
  <c r="AH20" i="125"/>
  <c r="AP20" i="125"/>
  <c r="BJ32" i="125"/>
  <c r="BJ34" i="125"/>
  <c r="BJ36" i="125"/>
  <c r="BJ41" i="125"/>
  <c r="BK19" i="125"/>
  <c r="G98" i="125"/>
  <c r="G97" i="125"/>
  <c r="G96" i="125"/>
  <c r="G95" i="125"/>
  <c r="G91" i="125"/>
  <c r="G94" i="125"/>
  <c r="G92" i="125"/>
  <c r="G93" i="125"/>
  <c r="S98" i="125"/>
  <c r="S97" i="125"/>
  <c r="S96" i="125"/>
  <c r="S95" i="125"/>
  <c r="S91" i="125"/>
  <c r="S94" i="125"/>
  <c r="S93" i="125"/>
  <c r="S92" i="125"/>
  <c r="AQ98" i="125"/>
  <c r="AQ97" i="125"/>
  <c r="AQ96" i="125"/>
  <c r="AQ95" i="125"/>
  <c r="AQ91" i="125"/>
  <c r="AQ94" i="125"/>
  <c r="AQ89" i="125"/>
  <c r="AQ87" i="125"/>
  <c r="AQ77" i="125"/>
  <c r="AQ101" i="125"/>
  <c r="AQ93" i="125"/>
  <c r="AQ88" i="125"/>
  <c r="AQ83" i="125"/>
  <c r="AQ81" i="125"/>
  <c r="AQ80" i="125"/>
  <c r="AQ74" i="125"/>
  <c r="AQ69" i="125"/>
  <c r="AQ67" i="125"/>
  <c r="AQ64" i="125"/>
  <c r="AQ60" i="125"/>
  <c r="AQ100" i="125"/>
  <c r="AQ92" i="125"/>
  <c r="AQ78" i="125"/>
  <c r="AQ65" i="125"/>
  <c r="AQ61" i="125"/>
  <c r="AQ54" i="125"/>
  <c r="AQ53" i="125"/>
  <c r="AQ52" i="125"/>
  <c r="AQ51" i="125"/>
  <c r="AQ59" i="125"/>
  <c r="AQ50" i="125"/>
  <c r="AQ49" i="125"/>
  <c r="AQ48" i="125"/>
  <c r="AQ46" i="125"/>
  <c r="AQ45" i="125"/>
  <c r="AQ44" i="125"/>
  <c r="AQ43" i="125"/>
  <c r="AQ42" i="125"/>
  <c r="AQ41" i="125"/>
  <c r="AQ39" i="125"/>
  <c r="AQ37" i="125"/>
  <c r="AQ36" i="125"/>
  <c r="AQ35" i="125"/>
  <c r="AQ34" i="125"/>
  <c r="AQ33" i="125"/>
  <c r="AQ32" i="125"/>
  <c r="AQ31" i="125"/>
  <c r="AQ30" i="125"/>
  <c r="AQ29" i="125"/>
  <c r="AQ28" i="125"/>
  <c r="AQ27" i="125"/>
  <c r="AQ26" i="125"/>
  <c r="AQ25" i="125"/>
  <c r="AQ24" i="125"/>
  <c r="AQ23" i="125"/>
  <c r="AQ68" i="125"/>
  <c r="AQ62" i="125"/>
  <c r="AQ70" i="125"/>
  <c r="AQ66" i="125"/>
  <c r="AQ21" i="125"/>
  <c r="AQ11" i="125"/>
  <c r="AQ75" i="125"/>
  <c r="AQ63" i="125"/>
  <c r="AQ20" i="125"/>
  <c r="AQ18" i="125"/>
  <c r="AQ14" i="125"/>
  <c r="AQ10" i="125"/>
  <c r="AQ22" i="125"/>
  <c r="AQ19" i="125"/>
  <c r="AQ12" i="125"/>
  <c r="O11" i="125"/>
  <c r="O17" i="125"/>
  <c r="O24" i="125"/>
  <c r="O28" i="125"/>
  <c r="K98" i="125"/>
  <c r="K97" i="125"/>
  <c r="K96" i="125"/>
  <c r="K95" i="125"/>
  <c r="K91" i="125"/>
  <c r="K94" i="125"/>
  <c r="K93" i="125"/>
  <c r="K92" i="125"/>
  <c r="O98" i="125"/>
  <c r="O97" i="125"/>
  <c r="O96" i="125"/>
  <c r="O95" i="125"/>
  <c r="O91" i="125"/>
  <c r="O89" i="125"/>
  <c r="O88" i="125"/>
  <c r="O87" i="125"/>
  <c r="O86" i="125"/>
  <c r="O84" i="125"/>
  <c r="O83" i="125"/>
  <c r="O82" i="125"/>
  <c r="O94" i="125"/>
  <c r="O92" i="125"/>
  <c r="O93" i="125"/>
  <c r="O80" i="125"/>
  <c r="O77" i="125"/>
  <c r="O76" i="125"/>
  <c r="O75" i="125"/>
  <c r="O74" i="125"/>
  <c r="O73" i="125"/>
  <c r="O71" i="125"/>
  <c r="O70" i="125"/>
  <c r="O69" i="125"/>
  <c r="O68" i="125"/>
  <c r="O81" i="125"/>
  <c r="O64" i="125"/>
  <c r="O60" i="125"/>
  <c r="O54" i="125"/>
  <c r="O53" i="125"/>
  <c r="O52" i="125"/>
  <c r="O51" i="125"/>
  <c r="O65" i="125"/>
  <c r="O61" i="125"/>
  <c r="O55" i="125"/>
  <c r="O63" i="125"/>
  <c r="O66" i="125"/>
  <c r="O56" i="125"/>
  <c r="O22" i="125"/>
  <c r="O62" i="125"/>
  <c r="O50" i="125"/>
  <c r="O48" i="125"/>
  <c r="O46" i="125"/>
  <c r="O44" i="125"/>
  <c r="O42" i="125"/>
  <c r="O40" i="125"/>
  <c r="O37" i="125"/>
  <c r="O35" i="125"/>
  <c r="O33" i="125"/>
  <c r="O31" i="125"/>
  <c r="O29" i="125"/>
  <c r="O27" i="125"/>
  <c r="O25" i="125"/>
  <c r="O23" i="125"/>
  <c r="O21" i="125"/>
  <c r="O20" i="125"/>
  <c r="O18" i="125"/>
  <c r="O14" i="125"/>
  <c r="O10" i="125"/>
  <c r="O8" i="125"/>
  <c r="O78" i="125"/>
  <c r="O67" i="125"/>
  <c r="O47" i="125"/>
  <c r="O45" i="125"/>
  <c r="O59" i="125"/>
  <c r="O49" i="125"/>
  <c r="W98" i="125"/>
  <c r="W97" i="125"/>
  <c r="W96" i="125"/>
  <c r="W95" i="125"/>
  <c r="W91" i="125"/>
  <c r="W94" i="125"/>
  <c r="W92" i="125"/>
  <c r="W93" i="125"/>
  <c r="W88" i="125"/>
  <c r="W86" i="125"/>
  <c r="W83" i="125"/>
  <c r="W78" i="125"/>
  <c r="W89" i="125"/>
  <c r="W87" i="125"/>
  <c r="W84" i="125"/>
  <c r="W82" i="125"/>
  <c r="W81" i="125"/>
  <c r="W77" i="125"/>
  <c r="W75" i="125"/>
  <c r="W73" i="125"/>
  <c r="W70" i="125"/>
  <c r="W68" i="125"/>
  <c r="W65" i="125"/>
  <c r="W61" i="125"/>
  <c r="W55" i="125"/>
  <c r="W80" i="125"/>
  <c r="W66" i="125"/>
  <c r="W62" i="125"/>
  <c r="W56" i="125"/>
  <c r="W54" i="125"/>
  <c r="W53" i="125"/>
  <c r="W52" i="125"/>
  <c r="W51" i="125"/>
  <c r="W60" i="125"/>
  <c r="W50" i="125"/>
  <c r="W49" i="125"/>
  <c r="W48" i="125"/>
  <c r="W47" i="125"/>
  <c r="W46" i="125"/>
  <c r="W45" i="125"/>
  <c r="W44" i="125"/>
  <c r="W43" i="125"/>
  <c r="W42" i="125"/>
  <c r="W41" i="125"/>
  <c r="W40" i="125"/>
  <c r="W39" i="125"/>
  <c r="W37" i="125"/>
  <c r="W36" i="125"/>
  <c r="W35" i="125"/>
  <c r="W34" i="125"/>
  <c r="W33" i="125"/>
  <c r="W32" i="125"/>
  <c r="W31" i="125"/>
  <c r="W30" i="125"/>
  <c r="W29" i="125"/>
  <c r="W28" i="125"/>
  <c r="W27" i="125"/>
  <c r="W26" i="125"/>
  <c r="W25" i="125"/>
  <c r="W24" i="125"/>
  <c r="W23" i="125"/>
  <c r="W74" i="125"/>
  <c r="W69" i="125"/>
  <c r="W63" i="125"/>
  <c r="W71" i="125"/>
  <c r="W59" i="125"/>
  <c r="W64" i="125"/>
  <c r="W19" i="125"/>
  <c r="W12" i="125"/>
  <c r="W22" i="125"/>
  <c r="W20" i="125"/>
  <c r="W18" i="125"/>
  <c r="W14" i="125"/>
  <c r="W10" i="125"/>
  <c r="W21" i="125"/>
  <c r="W17" i="125"/>
  <c r="W11" i="125"/>
  <c r="W76" i="125"/>
  <c r="W67" i="125"/>
  <c r="AA98" i="125"/>
  <c r="AA97" i="125"/>
  <c r="AA96" i="125"/>
  <c r="AA95" i="125"/>
  <c r="AA91" i="125"/>
  <c r="AA94" i="125"/>
  <c r="AA89" i="125"/>
  <c r="AA87" i="125"/>
  <c r="AA84" i="125"/>
  <c r="AA82" i="125"/>
  <c r="AA77" i="125"/>
  <c r="AA93" i="125"/>
  <c r="AA88" i="125"/>
  <c r="AA86" i="125"/>
  <c r="AA83" i="125"/>
  <c r="AA80" i="125"/>
  <c r="AA81" i="125"/>
  <c r="AA76" i="125"/>
  <c r="AA74" i="125"/>
  <c r="AA71" i="125"/>
  <c r="AA69" i="125"/>
  <c r="AA67" i="125"/>
  <c r="AA64" i="125"/>
  <c r="AA60" i="125"/>
  <c r="AA65" i="125"/>
  <c r="AA61" i="125"/>
  <c r="AA55" i="125"/>
  <c r="AA54" i="125"/>
  <c r="AA53" i="125"/>
  <c r="AA52" i="125"/>
  <c r="AA51" i="125"/>
  <c r="AA92" i="125"/>
  <c r="AA78" i="125"/>
  <c r="AA63" i="125"/>
  <c r="AA50" i="125"/>
  <c r="AA49" i="125"/>
  <c r="AA48" i="125"/>
  <c r="AA47" i="125"/>
  <c r="AA46" i="125"/>
  <c r="AA45" i="125"/>
  <c r="AA44" i="125"/>
  <c r="AA43" i="125"/>
  <c r="AA42" i="125"/>
  <c r="AA41" i="125"/>
  <c r="AA40" i="125"/>
  <c r="AA39" i="125"/>
  <c r="AA37" i="125"/>
  <c r="AA36" i="125"/>
  <c r="AA35" i="125"/>
  <c r="AA34" i="125"/>
  <c r="AA33" i="125"/>
  <c r="AA32" i="125"/>
  <c r="AA31" i="125"/>
  <c r="AA30" i="125"/>
  <c r="AA29" i="125"/>
  <c r="AA28" i="125"/>
  <c r="AA27" i="125"/>
  <c r="AA26" i="125"/>
  <c r="AA25" i="125"/>
  <c r="AA24" i="125"/>
  <c r="AA23" i="125"/>
  <c r="AA73" i="125"/>
  <c r="AA68" i="125"/>
  <c r="AA66" i="125"/>
  <c r="AA56" i="125"/>
  <c r="AA75" i="125"/>
  <c r="AA21" i="125"/>
  <c r="AA59" i="125"/>
  <c r="AA22" i="125"/>
  <c r="AA17" i="125"/>
  <c r="AA11" i="125"/>
  <c r="AA70" i="125"/>
  <c r="AA20" i="125"/>
  <c r="AA18" i="125"/>
  <c r="AA14" i="125"/>
  <c r="AA10" i="125"/>
  <c r="AA8" i="125"/>
  <c r="AA19" i="125"/>
  <c r="AA12" i="125"/>
  <c r="AA9" i="125"/>
  <c r="AA62" i="125"/>
  <c r="AE98" i="125"/>
  <c r="AE97" i="125"/>
  <c r="AE96" i="125"/>
  <c r="AE95" i="125"/>
  <c r="AE91" i="125"/>
  <c r="AE94" i="125"/>
  <c r="AE92" i="125"/>
  <c r="AE93" i="125"/>
  <c r="AE88" i="125"/>
  <c r="AE86" i="125"/>
  <c r="AE83" i="125"/>
  <c r="AE81" i="125"/>
  <c r="AE89" i="125"/>
  <c r="AE87" i="125"/>
  <c r="AE84" i="125"/>
  <c r="AE82" i="125"/>
  <c r="AE78" i="125"/>
  <c r="AE75" i="125"/>
  <c r="AE73" i="125"/>
  <c r="AE70" i="125"/>
  <c r="AE68" i="125"/>
  <c r="AE63" i="125"/>
  <c r="AE59" i="125"/>
  <c r="AE77" i="125"/>
  <c r="AE64" i="125"/>
  <c r="AE60" i="125"/>
  <c r="AE54" i="125"/>
  <c r="AE53" i="125"/>
  <c r="AE52" i="125"/>
  <c r="AE51" i="125"/>
  <c r="AE66" i="125"/>
  <c r="AE56" i="125"/>
  <c r="AE50" i="125"/>
  <c r="AE49" i="125"/>
  <c r="AE48" i="125"/>
  <c r="AE47" i="125"/>
  <c r="AE46" i="125"/>
  <c r="AE45" i="125"/>
  <c r="AE44" i="125"/>
  <c r="AE43" i="125"/>
  <c r="AE42" i="125"/>
  <c r="AE41" i="125"/>
  <c r="AE40" i="125"/>
  <c r="AE39" i="125"/>
  <c r="AE37" i="125"/>
  <c r="AE36" i="125"/>
  <c r="AE35" i="125"/>
  <c r="AE34" i="125"/>
  <c r="AE33" i="125"/>
  <c r="AE32" i="125"/>
  <c r="AE31" i="125"/>
  <c r="AE30" i="125"/>
  <c r="AE29" i="125"/>
  <c r="AE28" i="125"/>
  <c r="AE27" i="125"/>
  <c r="AE26" i="125"/>
  <c r="AE25" i="125"/>
  <c r="AE24" i="125"/>
  <c r="AE23" i="125"/>
  <c r="AE80" i="125"/>
  <c r="AE76" i="125"/>
  <c r="AE71" i="125"/>
  <c r="AE67" i="125"/>
  <c r="AE61" i="125"/>
  <c r="AE69" i="125"/>
  <c r="AE65" i="125"/>
  <c r="AE19" i="125"/>
  <c r="AE12" i="125"/>
  <c r="AE9" i="125"/>
  <c r="AE74" i="125"/>
  <c r="AE55" i="125"/>
  <c r="AE62" i="125"/>
  <c r="AE22" i="125"/>
  <c r="AE21" i="125"/>
  <c r="AE20" i="125"/>
  <c r="AE18" i="125"/>
  <c r="AE14" i="125"/>
  <c r="AE10" i="125"/>
  <c r="AE8" i="125"/>
  <c r="AE17" i="125"/>
  <c r="AE11" i="125"/>
  <c r="AI98" i="125"/>
  <c r="AI97" i="125"/>
  <c r="AI96" i="125"/>
  <c r="AI95" i="125"/>
  <c r="AI91" i="125"/>
  <c r="AI94" i="125"/>
  <c r="AI89" i="125"/>
  <c r="AI87" i="125"/>
  <c r="AI80" i="125"/>
  <c r="AI93" i="125"/>
  <c r="AI88" i="125"/>
  <c r="AI86" i="125"/>
  <c r="AI83" i="125"/>
  <c r="AI81" i="125"/>
  <c r="AI76" i="125"/>
  <c r="AI74" i="125"/>
  <c r="AI67" i="125"/>
  <c r="AI66" i="125"/>
  <c r="AI62" i="125"/>
  <c r="AI56" i="125"/>
  <c r="AI63" i="125"/>
  <c r="AI54" i="125"/>
  <c r="AI53" i="125"/>
  <c r="AI52" i="125"/>
  <c r="AI51" i="125"/>
  <c r="AI50" i="125"/>
  <c r="AI49" i="125"/>
  <c r="AI48" i="125"/>
  <c r="AI47" i="125"/>
  <c r="AI46" i="125"/>
  <c r="AI45" i="125"/>
  <c r="AI44" i="125"/>
  <c r="AI43" i="125"/>
  <c r="AI42" i="125"/>
  <c r="AI41" i="125"/>
  <c r="AI40" i="125"/>
  <c r="AI39" i="125"/>
  <c r="AI37" i="125"/>
  <c r="AI36" i="125"/>
  <c r="AI35" i="125"/>
  <c r="AI34" i="125"/>
  <c r="AI33" i="125"/>
  <c r="AI31" i="125"/>
  <c r="AI30" i="125"/>
  <c r="AI29" i="125"/>
  <c r="AI28" i="125"/>
  <c r="AI27" i="125"/>
  <c r="AI26" i="125"/>
  <c r="AI25" i="125"/>
  <c r="AI24" i="125"/>
  <c r="AI23" i="125"/>
  <c r="AI75" i="125"/>
  <c r="AI92" i="125"/>
  <c r="AI11" i="125"/>
  <c r="AI55" i="125"/>
  <c r="AI20" i="125"/>
  <c r="AI18" i="125"/>
  <c r="AI14" i="125"/>
  <c r="AI10" i="125"/>
  <c r="AI22" i="125"/>
  <c r="AI19" i="125"/>
  <c r="AI12" i="125"/>
  <c r="AI68" i="125"/>
  <c r="AM98" i="125"/>
  <c r="AM97" i="125"/>
  <c r="AM96" i="125"/>
  <c r="AM95" i="125"/>
  <c r="AM91" i="125"/>
  <c r="AM94" i="125"/>
  <c r="AM92" i="125"/>
  <c r="AM93" i="125"/>
  <c r="AM88" i="125"/>
  <c r="AM86" i="125"/>
  <c r="AM83" i="125"/>
  <c r="AM81" i="125"/>
  <c r="AM78" i="125"/>
  <c r="AM89" i="125"/>
  <c r="AM87" i="125"/>
  <c r="AM82" i="125"/>
  <c r="AM75" i="125"/>
  <c r="AM73" i="125"/>
  <c r="AM70" i="125"/>
  <c r="AM68" i="125"/>
  <c r="AM65" i="125"/>
  <c r="AM61" i="125"/>
  <c r="AM55" i="125"/>
  <c r="AM66" i="125"/>
  <c r="AM62" i="125"/>
  <c r="AM56" i="125"/>
  <c r="AM54" i="125"/>
  <c r="AM53" i="125"/>
  <c r="AM52" i="125"/>
  <c r="AM51" i="125"/>
  <c r="AM80" i="125"/>
  <c r="AM64" i="125"/>
  <c r="AM50" i="125"/>
  <c r="AM49" i="125"/>
  <c r="AM48" i="125"/>
  <c r="AM47" i="125"/>
  <c r="AM46" i="125"/>
  <c r="AM45" i="125"/>
  <c r="AM44" i="125"/>
  <c r="AM43" i="125"/>
  <c r="AM42" i="125"/>
  <c r="AM41" i="125"/>
  <c r="AM40" i="125"/>
  <c r="AM39" i="125"/>
  <c r="AM37" i="125"/>
  <c r="AM36" i="125"/>
  <c r="AM35" i="125"/>
  <c r="AM34" i="125"/>
  <c r="AM33" i="125"/>
  <c r="AM31" i="125"/>
  <c r="AM30" i="125"/>
  <c r="AM29" i="125"/>
  <c r="AM28" i="125"/>
  <c r="AM27" i="125"/>
  <c r="AM26" i="125"/>
  <c r="AM25" i="125"/>
  <c r="AM24" i="125"/>
  <c r="AM23" i="125"/>
  <c r="AM74" i="125"/>
  <c r="AM69" i="125"/>
  <c r="AM59" i="125"/>
  <c r="AM76" i="125"/>
  <c r="AM67" i="125"/>
  <c r="AM60" i="125"/>
  <c r="AM21" i="125"/>
  <c r="AM19" i="125"/>
  <c r="AM12" i="125"/>
  <c r="AM77" i="125"/>
  <c r="AM22" i="125"/>
  <c r="AM20" i="125"/>
  <c r="AM18" i="125"/>
  <c r="AM14" i="125"/>
  <c r="AM10" i="125"/>
  <c r="AM17" i="125"/>
  <c r="AM11" i="125"/>
  <c r="AM71" i="125"/>
  <c r="AM63" i="125"/>
  <c r="AU98" i="125"/>
  <c r="AU97" i="125"/>
  <c r="AU96" i="125"/>
  <c r="AU95" i="125"/>
  <c r="AU91" i="125"/>
  <c r="AU94" i="125"/>
  <c r="AU92" i="125"/>
  <c r="AU93" i="125"/>
  <c r="AU88" i="125"/>
  <c r="AU86" i="125"/>
  <c r="AU83" i="125"/>
  <c r="AU81" i="125"/>
  <c r="AU89" i="125"/>
  <c r="AU87" i="125"/>
  <c r="AU84" i="125"/>
  <c r="AU82" i="125"/>
  <c r="AU78" i="125"/>
  <c r="AU80" i="125"/>
  <c r="AU75" i="125"/>
  <c r="AU73" i="125"/>
  <c r="AU70" i="125"/>
  <c r="AU68" i="125"/>
  <c r="AU63" i="125"/>
  <c r="AU59" i="125"/>
  <c r="AU64" i="125"/>
  <c r="AU60" i="125"/>
  <c r="AU54" i="125"/>
  <c r="AU53" i="125"/>
  <c r="AU52" i="125"/>
  <c r="AU51" i="125"/>
  <c r="AU62" i="125"/>
  <c r="AU50" i="125"/>
  <c r="AU49" i="125"/>
  <c r="AU48" i="125"/>
  <c r="AU47" i="125"/>
  <c r="AU46" i="125"/>
  <c r="AU45" i="125"/>
  <c r="AU44" i="125"/>
  <c r="AU43" i="125"/>
  <c r="AU42" i="125"/>
  <c r="AU41" i="125"/>
  <c r="AU40" i="125"/>
  <c r="AU39" i="125"/>
  <c r="AU37" i="125"/>
  <c r="AU36" i="125"/>
  <c r="AU35" i="125"/>
  <c r="AU34" i="125"/>
  <c r="AU33" i="125"/>
  <c r="AU32" i="125"/>
  <c r="AU31" i="125"/>
  <c r="AU30" i="125"/>
  <c r="AU29" i="125"/>
  <c r="AU28" i="125"/>
  <c r="AU27" i="125"/>
  <c r="AU26" i="125"/>
  <c r="AU25" i="125"/>
  <c r="AU24" i="125"/>
  <c r="AU23" i="125"/>
  <c r="AU76" i="125"/>
  <c r="AU71" i="125"/>
  <c r="AU67" i="125"/>
  <c r="AU65" i="125"/>
  <c r="AU55" i="125"/>
  <c r="AU74" i="125"/>
  <c r="AU61" i="125"/>
  <c r="AU66" i="125"/>
  <c r="AU12" i="125"/>
  <c r="AU9" i="125"/>
  <c r="AU77" i="125"/>
  <c r="AU56" i="125"/>
  <c r="AU22" i="125"/>
  <c r="AU21" i="125"/>
  <c r="AU20" i="125"/>
  <c r="AU18" i="125"/>
  <c r="AU14" i="125"/>
  <c r="AU10" i="125"/>
  <c r="AU8" i="125"/>
  <c r="AU7" i="125"/>
  <c r="AU19" i="125"/>
  <c r="AU17" i="125"/>
  <c r="AU11" i="125"/>
  <c r="AU69" i="125"/>
  <c r="AY98" i="125"/>
  <c r="AY97" i="125"/>
  <c r="AY96" i="125"/>
  <c r="AY95" i="125"/>
  <c r="AY91" i="125"/>
  <c r="AY94" i="125"/>
  <c r="AY89" i="125"/>
  <c r="AY87" i="125"/>
  <c r="AY84" i="125"/>
  <c r="AY82" i="125"/>
  <c r="AY80" i="125"/>
  <c r="AY93" i="125"/>
  <c r="AY88" i="125"/>
  <c r="AY86" i="125"/>
  <c r="AY83" i="125"/>
  <c r="AY81" i="125"/>
  <c r="AY77" i="125"/>
  <c r="AY92" i="125"/>
  <c r="AY76" i="125"/>
  <c r="AY74" i="125"/>
  <c r="AY71" i="125"/>
  <c r="AY69" i="125"/>
  <c r="AY67" i="125"/>
  <c r="AY66" i="125"/>
  <c r="AY62" i="125"/>
  <c r="AY56" i="125"/>
  <c r="AY63" i="125"/>
  <c r="AY59" i="125"/>
  <c r="AY53" i="125"/>
  <c r="AY52" i="125"/>
  <c r="AY51" i="125"/>
  <c r="AY65" i="125"/>
  <c r="AY55" i="125"/>
  <c r="AY50" i="125"/>
  <c r="AY49" i="125"/>
  <c r="AY48" i="125"/>
  <c r="AY47" i="125"/>
  <c r="AY46" i="125"/>
  <c r="AY45" i="125"/>
  <c r="AY44" i="125"/>
  <c r="AY43" i="125"/>
  <c r="AY42" i="125"/>
  <c r="AY41" i="125"/>
  <c r="AY40" i="125"/>
  <c r="AY39" i="125"/>
  <c r="AY37" i="125"/>
  <c r="AY36" i="125"/>
  <c r="AY35" i="125"/>
  <c r="AY34" i="125"/>
  <c r="AY33" i="125"/>
  <c r="AY32" i="125"/>
  <c r="AY31" i="125"/>
  <c r="AY30" i="125"/>
  <c r="AY29" i="125"/>
  <c r="AY28" i="125"/>
  <c r="AY27" i="125"/>
  <c r="AY26" i="125"/>
  <c r="AY25" i="125"/>
  <c r="AY24" i="125"/>
  <c r="AY23" i="125"/>
  <c r="AY75" i="125"/>
  <c r="AY70" i="125"/>
  <c r="AY60" i="125"/>
  <c r="AY78" i="125"/>
  <c r="AY68" i="125"/>
  <c r="AY54" i="125"/>
  <c r="AY61" i="125"/>
  <c r="AY17" i="125"/>
  <c r="AY11" i="125"/>
  <c r="AY20" i="125"/>
  <c r="AY18" i="125"/>
  <c r="AY14" i="125"/>
  <c r="AY10" i="125"/>
  <c r="AY8" i="125"/>
  <c r="AY7" i="125"/>
  <c r="AY22" i="125"/>
  <c r="AY19" i="125"/>
  <c r="AY12" i="125"/>
  <c r="AY9" i="125"/>
  <c r="AY73" i="125"/>
  <c r="AY64" i="125"/>
  <c r="BC98" i="125"/>
  <c r="BC97" i="125"/>
  <c r="BC96" i="125"/>
  <c r="BC95" i="125"/>
  <c r="BC94" i="125"/>
  <c r="BC93" i="125"/>
  <c r="BC21" i="125"/>
  <c r="BC19" i="125"/>
  <c r="BC22" i="125"/>
  <c r="BG98" i="125"/>
  <c r="BG97" i="125"/>
  <c r="BG96" i="125"/>
  <c r="BG95" i="125"/>
  <c r="BG91" i="125"/>
  <c r="BG94" i="125"/>
  <c r="BG93" i="125"/>
  <c r="BG21" i="125"/>
  <c r="BG22" i="125"/>
  <c r="BG20" i="125"/>
  <c r="BG17" i="125"/>
  <c r="BG18" i="125"/>
  <c r="BG19" i="125"/>
  <c r="BG92" i="125"/>
  <c r="BK89" i="125"/>
  <c r="BK88" i="125"/>
  <c r="BK87" i="125"/>
  <c r="BK86" i="125"/>
  <c r="BK84" i="125"/>
  <c r="BK83" i="125"/>
  <c r="BK82" i="125"/>
  <c r="BK81" i="125"/>
  <c r="BK80" i="125"/>
  <c r="BK78" i="125"/>
  <c r="BK77" i="125"/>
  <c r="BK63" i="125"/>
  <c r="BK59" i="125"/>
  <c r="BK76" i="125"/>
  <c r="BK74" i="125"/>
  <c r="BK71" i="125"/>
  <c r="BK69" i="125"/>
  <c r="BK67" i="125"/>
  <c r="BK64" i="125"/>
  <c r="BK60" i="125"/>
  <c r="BK54" i="125"/>
  <c r="BK75" i="125"/>
  <c r="BK70" i="125"/>
  <c r="BK62" i="125"/>
  <c r="BK52" i="125"/>
  <c r="BK65" i="125"/>
  <c r="BK55" i="125"/>
  <c r="BK68" i="125"/>
  <c r="BK56" i="125"/>
  <c r="BK53" i="125"/>
  <c r="BK50" i="125"/>
  <c r="BK48" i="125"/>
  <c r="BK46" i="125"/>
  <c r="BK44" i="125"/>
  <c r="BK42" i="125"/>
  <c r="BK40" i="125"/>
  <c r="BK33" i="125"/>
  <c r="BK27" i="125"/>
  <c r="BK25" i="125"/>
  <c r="BK17" i="125"/>
  <c r="BK9" i="125"/>
  <c r="BK61" i="125"/>
  <c r="BK73" i="125"/>
  <c r="BK66" i="125"/>
  <c r="BK51" i="125"/>
  <c r="BK49" i="125"/>
  <c r="BK47" i="125"/>
  <c r="BK45" i="125"/>
  <c r="BK43" i="125"/>
  <c r="BK41" i="125"/>
  <c r="BK39" i="125"/>
  <c r="BK36" i="125"/>
  <c r="BK34" i="125"/>
  <c r="BK32" i="125"/>
  <c r="BK30" i="125"/>
  <c r="BK28" i="125"/>
  <c r="BK26" i="125"/>
  <c r="BK18" i="125"/>
  <c r="BK14" i="125"/>
  <c r="BK11" i="125"/>
  <c r="BK10" i="125"/>
  <c r="BK8" i="125"/>
  <c r="BK37" i="125"/>
  <c r="BK35" i="125"/>
  <c r="BK31" i="125"/>
  <c r="BK29" i="125"/>
  <c r="BK12" i="125"/>
  <c r="O30" i="125"/>
  <c r="O39" i="125"/>
  <c r="O41" i="125"/>
  <c r="F94" i="125"/>
  <c r="F93" i="125"/>
  <c r="F98" i="125"/>
  <c r="F97" i="125"/>
  <c r="F91" i="125"/>
  <c r="F95" i="125"/>
  <c r="F92" i="125"/>
  <c r="F96" i="125"/>
  <c r="N94" i="125"/>
  <c r="N93" i="125"/>
  <c r="N98" i="125"/>
  <c r="N97" i="125"/>
  <c r="N91" i="125"/>
  <c r="N95" i="125"/>
  <c r="N92" i="125"/>
  <c r="N96" i="125"/>
  <c r="V94" i="125"/>
  <c r="V93" i="125"/>
  <c r="V98" i="125"/>
  <c r="V88" i="125"/>
  <c r="V86" i="125"/>
  <c r="V97" i="125"/>
  <c r="V91" i="125"/>
  <c r="V77" i="125"/>
  <c r="V76" i="125"/>
  <c r="V75" i="125"/>
  <c r="V74" i="125"/>
  <c r="V73" i="125"/>
  <c r="V71" i="125"/>
  <c r="V70" i="125"/>
  <c r="V69" i="125"/>
  <c r="V68" i="125"/>
  <c r="V67" i="125"/>
  <c r="V66" i="125"/>
  <c r="V65" i="125"/>
  <c r="V64" i="125"/>
  <c r="V63" i="125"/>
  <c r="V62" i="125"/>
  <c r="V61" i="125"/>
  <c r="V60" i="125"/>
  <c r="V59" i="125"/>
  <c r="V56" i="125"/>
  <c r="V55" i="125"/>
  <c r="V95" i="125"/>
  <c r="V92" i="125"/>
  <c r="V80" i="125"/>
  <c r="V87" i="125"/>
  <c r="V82" i="125"/>
  <c r="V78" i="125"/>
  <c r="V96" i="125"/>
  <c r="V89" i="125"/>
  <c r="V83" i="125"/>
  <c r="V84" i="125"/>
  <c r="V81" i="125"/>
  <c r="V54" i="125"/>
  <c r="V52" i="125"/>
  <c r="V50" i="125"/>
  <c r="V49" i="125"/>
  <c r="V48" i="125"/>
  <c r="V47" i="125"/>
  <c r="V46" i="125"/>
  <c r="V45" i="125"/>
  <c r="V44" i="125"/>
  <c r="V43" i="125"/>
  <c r="V42" i="125"/>
  <c r="V41" i="125"/>
  <c r="V40" i="125"/>
  <c r="V39" i="125"/>
  <c r="V37" i="125"/>
  <c r="V36" i="125"/>
  <c r="V35" i="125"/>
  <c r="V34" i="125"/>
  <c r="V33" i="125"/>
  <c r="V32" i="125"/>
  <c r="V31" i="125"/>
  <c r="V30" i="125"/>
  <c r="V29" i="125"/>
  <c r="V28" i="125"/>
  <c r="V27" i="125"/>
  <c r="V26" i="125"/>
  <c r="V25" i="125"/>
  <c r="V24" i="125"/>
  <c r="V23" i="125"/>
  <c r="V21" i="125"/>
  <c r="AD94" i="125"/>
  <c r="AD93" i="125"/>
  <c r="AD98" i="125"/>
  <c r="AD88" i="125"/>
  <c r="AD86" i="125"/>
  <c r="AD97" i="125"/>
  <c r="AD91" i="125"/>
  <c r="AD80" i="125"/>
  <c r="AD76" i="125"/>
  <c r="AD75" i="125"/>
  <c r="AD74" i="125"/>
  <c r="AD73" i="125"/>
  <c r="AD71" i="125"/>
  <c r="AD70" i="125"/>
  <c r="AD69" i="125"/>
  <c r="AD68" i="125"/>
  <c r="AD67" i="125"/>
  <c r="AD66" i="125"/>
  <c r="AD65" i="125"/>
  <c r="AD64" i="125"/>
  <c r="AD63" i="125"/>
  <c r="AD62" i="125"/>
  <c r="AD61" i="125"/>
  <c r="AD60" i="125"/>
  <c r="AD59" i="125"/>
  <c r="AD56" i="125"/>
  <c r="AD55" i="125"/>
  <c r="AD95" i="125"/>
  <c r="AD92" i="125"/>
  <c r="AD77" i="125"/>
  <c r="AD84" i="125"/>
  <c r="AD96" i="125"/>
  <c r="AD83" i="125"/>
  <c r="AD81" i="125"/>
  <c r="AD82" i="125"/>
  <c r="AD54" i="125"/>
  <c r="AD52" i="125"/>
  <c r="AD50" i="125"/>
  <c r="AD49" i="125"/>
  <c r="AD48" i="125"/>
  <c r="AD47" i="125"/>
  <c r="AD46" i="125"/>
  <c r="AD45" i="125"/>
  <c r="AD44" i="125"/>
  <c r="AD43" i="125"/>
  <c r="AD42" i="125"/>
  <c r="AD41" i="125"/>
  <c r="AD40" i="125"/>
  <c r="AD39" i="125"/>
  <c r="AD37" i="125"/>
  <c r="AD36" i="125"/>
  <c r="AD35" i="125"/>
  <c r="AD34" i="125"/>
  <c r="AD33" i="125"/>
  <c r="AD32" i="125"/>
  <c r="AD31" i="125"/>
  <c r="AD30" i="125"/>
  <c r="AD29" i="125"/>
  <c r="AD28" i="125"/>
  <c r="AD27" i="125"/>
  <c r="AD26" i="125"/>
  <c r="AD25" i="125"/>
  <c r="AD24" i="125"/>
  <c r="AD23" i="125"/>
  <c r="AD21" i="125"/>
  <c r="AL94" i="125"/>
  <c r="AL93" i="125"/>
  <c r="AL98" i="125"/>
  <c r="AL88" i="125"/>
  <c r="AL86" i="125"/>
  <c r="AL97" i="125"/>
  <c r="AL91" i="125"/>
  <c r="AL77" i="125"/>
  <c r="AL76" i="125"/>
  <c r="AL75" i="125"/>
  <c r="AL74" i="125"/>
  <c r="AL73" i="125"/>
  <c r="AL71" i="125"/>
  <c r="AL70" i="125"/>
  <c r="AL69" i="125"/>
  <c r="AL68" i="125"/>
  <c r="AL67" i="125"/>
  <c r="AL66" i="125"/>
  <c r="AL65" i="125"/>
  <c r="AL64" i="125"/>
  <c r="AL63" i="125"/>
  <c r="AL62" i="125"/>
  <c r="AL61" i="125"/>
  <c r="AL60" i="125"/>
  <c r="AL59" i="125"/>
  <c r="AL56" i="125"/>
  <c r="AL55" i="125"/>
  <c r="AL95" i="125"/>
  <c r="AL92" i="125"/>
  <c r="AL80" i="125"/>
  <c r="AL96" i="125"/>
  <c r="AL82" i="125"/>
  <c r="AL89" i="125"/>
  <c r="AL81" i="125"/>
  <c r="AL87" i="125"/>
  <c r="AL54" i="125"/>
  <c r="AL52" i="125"/>
  <c r="AL50" i="125"/>
  <c r="AL49" i="125"/>
  <c r="AL48" i="125"/>
  <c r="AL47" i="125"/>
  <c r="AL46" i="125"/>
  <c r="AL45" i="125"/>
  <c r="AL44" i="125"/>
  <c r="AL43" i="125"/>
  <c r="AL42" i="125"/>
  <c r="AL41" i="125"/>
  <c r="AL40" i="125"/>
  <c r="AL39" i="125"/>
  <c r="AL37" i="125"/>
  <c r="AL36" i="125"/>
  <c r="AL35" i="125"/>
  <c r="AL34" i="125"/>
  <c r="AL33" i="125"/>
  <c r="AL31" i="125"/>
  <c r="AL30" i="125"/>
  <c r="AL29" i="125"/>
  <c r="AL28" i="125"/>
  <c r="AL27" i="125"/>
  <c r="AL26" i="125"/>
  <c r="AL25" i="125"/>
  <c r="AL24" i="125"/>
  <c r="AL23" i="125"/>
  <c r="AL21" i="125"/>
  <c r="BB94" i="125"/>
  <c r="BB93" i="125"/>
  <c r="BB98" i="125"/>
  <c r="BB97" i="125"/>
  <c r="BB95" i="125"/>
  <c r="BB92" i="125"/>
  <c r="BB21" i="125"/>
  <c r="H92" i="125"/>
  <c r="H98" i="125"/>
  <c r="H97" i="125"/>
  <c r="H96" i="125"/>
  <c r="H95" i="125"/>
  <c r="H91" i="125"/>
  <c r="H94" i="125"/>
  <c r="H93" i="125"/>
  <c r="L92" i="125"/>
  <c r="L98" i="125"/>
  <c r="L97" i="125"/>
  <c r="L96" i="125"/>
  <c r="L95" i="125"/>
  <c r="L91" i="125"/>
  <c r="L93" i="125"/>
  <c r="L94" i="125"/>
  <c r="P92" i="125"/>
  <c r="P98" i="125"/>
  <c r="P97" i="125"/>
  <c r="P96" i="125"/>
  <c r="P95" i="125"/>
  <c r="P91" i="125"/>
  <c r="P89" i="125"/>
  <c r="P88" i="125"/>
  <c r="P87" i="125"/>
  <c r="P86" i="125"/>
  <c r="P84" i="125"/>
  <c r="P83" i="125"/>
  <c r="P82" i="125"/>
  <c r="P81" i="125"/>
  <c r="P80" i="125"/>
  <c r="P78" i="125"/>
  <c r="P94" i="125"/>
  <c r="P65" i="125"/>
  <c r="P61" i="125"/>
  <c r="P55" i="125"/>
  <c r="P76" i="125"/>
  <c r="P74" i="125"/>
  <c r="P71" i="125"/>
  <c r="P69" i="125"/>
  <c r="P66" i="125"/>
  <c r="P62" i="125"/>
  <c r="P56" i="125"/>
  <c r="P77" i="125"/>
  <c r="P73" i="125"/>
  <c r="P68" i="125"/>
  <c r="P64" i="125"/>
  <c r="P54" i="125"/>
  <c r="P52" i="125"/>
  <c r="P22" i="125"/>
  <c r="P67" i="125"/>
  <c r="P59" i="125"/>
  <c r="T92" i="125"/>
  <c r="T98" i="125"/>
  <c r="T97" i="125"/>
  <c r="T96" i="125"/>
  <c r="T95" i="125"/>
  <c r="T91" i="125"/>
  <c r="T93" i="125"/>
  <c r="T94" i="125"/>
  <c r="X92" i="125"/>
  <c r="X89" i="125"/>
  <c r="X88" i="125"/>
  <c r="X87" i="125"/>
  <c r="X86" i="125"/>
  <c r="X84" i="125"/>
  <c r="X83" i="125"/>
  <c r="X82" i="125"/>
  <c r="X98" i="125"/>
  <c r="X97" i="125"/>
  <c r="X96" i="125"/>
  <c r="X95" i="125"/>
  <c r="X91" i="125"/>
  <c r="X94" i="125"/>
  <c r="X80" i="125"/>
  <c r="X77" i="125"/>
  <c r="X76" i="125"/>
  <c r="X75" i="125"/>
  <c r="X74" i="125"/>
  <c r="X73" i="125"/>
  <c r="X71" i="125"/>
  <c r="X70" i="125"/>
  <c r="X69" i="125"/>
  <c r="X68" i="125"/>
  <c r="X67" i="125"/>
  <c r="X78" i="125"/>
  <c r="X66" i="125"/>
  <c r="X62" i="125"/>
  <c r="X56" i="125"/>
  <c r="X54" i="125"/>
  <c r="X53" i="125"/>
  <c r="X52" i="125"/>
  <c r="X51" i="125"/>
  <c r="X81" i="125"/>
  <c r="X63" i="125"/>
  <c r="X59" i="125"/>
  <c r="X61" i="125"/>
  <c r="X64" i="125"/>
  <c r="X22" i="125"/>
  <c r="AB92" i="125"/>
  <c r="AB89" i="125"/>
  <c r="AB88" i="125"/>
  <c r="AB87" i="125"/>
  <c r="AB86" i="125"/>
  <c r="AB83" i="125"/>
  <c r="AB98" i="125"/>
  <c r="AB97" i="125"/>
  <c r="AB96" i="125"/>
  <c r="AB95" i="125"/>
  <c r="AB91" i="125"/>
  <c r="AB93" i="125"/>
  <c r="AB78" i="125"/>
  <c r="AB81" i="125"/>
  <c r="AB76" i="125"/>
  <c r="AB75" i="125"/>
  <c r="AB74" i="125"/>
  <c r="AB70" i="125"/>
  <c r="AB69" i="125"/>
  <c r="AB68" i="125"/>
  <c r="AB67" i="125"/>
  <c r="AB61" i="125"/>
  <c r="AB55" i="125"/>
  <c r="AB54" i="125"/>
  <c r="AB53" i="125"/>
  <c r="AB52" i="125"/>
  <c r="AB51" i="125"/>
  <c r="AB94" i="125"/>
  <c r="AB66" i="125"/>
  <c r="AB62" i="125"/>
  <c r="AB56" i="125"/>
  <c r="AB64" i="125"/>
  <c r="AB77" i="125"/>
  <c r="AB59" i="125"/>
  <c r="AB22" i="125"/>
  <c r="AF92" i="125"/>
  <c r="AF89" i="125"/>
  <c r="AF88" i="125"/>
  <c r="AF87" i="125"/>
  <c r="AF86" i="125"/>
  <c r="AF84" i="125"/>
  <c r="AF83" i="125"/>
  <c r="AF82" i="125"/>
  <c r="AF81" i="125"/>
  <c r="AF98" i="125"/>
  <c r="AF97" i="125"/>
  <c r="AF96" i="125"/>
  <c r="AF95" i="125"/>
  <c r="AF91" i="125"/>
  <c r="AF94" i="125"/>
  <c r="AF77" i="125"/>
  <c r="AF80" i="125"/>
  <c r="AF76" i="125"/>
  <c r="AF75" i="125"/>
  <c r="AF73" i="125"/>
  <c r="AF71" i="125"/>
  <c r="AF70" i="125"/>
  <c r="AF69" i="125"/>
  <c r="AF68" i="125"/>
  <c r="AF67" i="125"/>
  <c r="AF64" i="125"/>
  <c r="AF60" i="125"/>
  <c r="AF54" i="125"/>
  <c r="AF53" i="125"/>
  <c r="AF52" i="125"/>
  <c r="AF51" i="125"/>
  <c r="AF93" i="125"/>
  <c r="AF78" i="125"/>
  <c r="AF65" i="125"/>
  <c r="AF61" i="125"/>
  <c r="AF55" i="125"/>
  <c r="AF59" i="125"/>
  <c r="AF62" i="125"/>
  <c r="AF22" i="125"/>
  <c r="AJ92" i="125"/>
  <c r="AJ89" i="125"/>
  <c r="AJ88" i="125"/>
  <c r="AJ87" i="125"/>
  <c r="AJ86" i="125"/>
  <c r="AJ83" i="125"/>
  <c r="AJ82" i="125"/>
  <c r="AJ81" i="125"/>
  <c r="AJ98" i="125"/>
  <c r="AJ97" i="125"/>
  <c r="AJ96" i="125"/>
  <c r="AJ95" i="125"/>
  <c r="AJ91" i="125"/>
  <c r="AJ93" i="125"/>
  <c r="AJ78" i="125"/>
  <c r="AJ76" i="125"/>
  <c r="AJ75" i="125"/>
  <c r="AJ74" i="125"/>
  <c r="AJ73" i="125"/>
  <c r="AJ70" i="125"/>
  <c r="AJ69" i="125"/>
  <c r="AJ68" i="125"/>
  <c r="AJ67" i="125"/>
  <c r="AJ94" i="125"/>
  <c r="AJ80" i="125"/>
  <c r="AJ63" i="125"/>
  <c r="AJ59" i="125"/>
  <c r="AJ54" i="125"/>
  <c r="AJ53" i="125"/>
  <c r="AJ52" i="125"/>
  <c r="AJ51" i="125"/>
  <c r="AJ64" i="125"/>
  <c r="AJ77" i="125"/>
  <c r="AJ62" i="125"/>
  <c r="AJ65" i="125"/>
  <c r="AJ55" i="125"/>
  <c r="AJ22" i="125"/>
  <c r="AN92" i="125"/>
  <c r="AN89" i="125"/>
  <c r="AN88" i="125"/>
  <c r="AN87" i="125"/>
  <c r="AN86" i="125"/>
  <c r="AN84" i="125"/>
  <c r="AN83" i="125"/>
  <c r="AN82" i="125"/>
  <c r="AN81" i="125"/>
  <c r="AN98" i="125"/>
  <c r="AN97" i="125"/>
  <c r="AN96" i="125"/>
  <c r="AN95" i="125"/>
  <c r="AN91" i="125"/>
  <c r="AN94" i="125"/>
  <c r="AN80" i="125"/>
  <c r="AN77" i="125"/>
  <c r="AN76" i="125"/>
  <c r="AN75" i="125"/>
  <c r="AN74" i="125"/>
  <c r="AN73" i="125"/>
  <c r="AN71" i="125"/>
  <c r="AN70" i="125"/>
  <c r="AN69" i="125"/>
  <c r="AN68" i="125"/>
  <c r="AN67" i="125"/>
  <c r="AN93" i="125"/>
  <c r="AN66" i="125"/>
  <c r="AN62" i="125"/>
  <c r="AN56" i="125"/>
  <c r="AN54" i="125"/>
  <c r="AN53" i="125"/>
  <c r="AN52" i="125"/>
  <c r="AN51" i="125"/>
  <c r="AN63" i="125"/>
  <c r="AN59" i="125"/>
  <c r="AN65" i="125"/>
  <c r="AN55" i="125"/>
  <c r="AN78" i="125"/>
  <c r="AN60" i="125"/>
  <c r="AN22" i="125"/>
  <c r="AR92" i="125"/>
  <c r="AR89" i="125"/>
  <c r="AR88" i="125"/>
  <c r="AR87" i="125"/>
  <c r="AR86" i="125"/>
  <c r="AR84" i="125"/>
  <c r="AR83" i="125"/>
  <c r="AR82" i="125"/>
  <c r="AR81" i="125"/>
  <c r="AR98" i="125"/>
  <c r="AR97" i="125"/>
  <c r="AR96" i="125"/>
  <c r="AR95" i="125"/>
  <c r="AR91" i="125"/>
  <c r="AR93" i="125"/>
  <c r="AR78" i="125"/>
  <c r="AR76" i="125"/>
  <c r="AR75" i="125"/>
  <c r="AR74" i="125"/>
  <c r="AR73" i="125"/>
  <c r="AR71" i="125"/>
  <c r="AR70" i="125"/>
  <c r="AR69" i="125"/>
  <c r="AR68" i="125"/>
  <c r="AR67" i="125"/>
  <c r="AR77" i="125"/>
  <c r="AR65" i="125"/>
  <c r="AR61" i="125"/>
  <c r="AR55" i="125"/>
  <c r="AR54" i="125"/>
  <c r="AR53" i="125"/>
  <c r="AR52" i="125"/>
  <c r="AR51" i="125"/>
  <c r="AR80" i="125"/>
  <c r="AR66" i="125"/>
  <c r="AR62" i="125"/>
  <c r="AR56" i="125"/>
  <c r="AR60" i="125"/>
  <c r="AR63" i="125"/>
  <c r="AR22" i="125"/>
  <c r="AV92" i="125"/>
  <c r="AV89" i="125"/>
  <c r="AV88" i="125"/>
  <c r="AV87" i="125"/>
  <c r="AV86" i="125"/>
  <c r="AV84" i="125"/>
  <c r="AV83" i="125"/>
  <c r="AV82" i="125"/>
  <c r="AV81" i="125"/>
  <c r="AV98" i="125"/>
  <c r="AV97" i="125"/>
  <c r="AV96" i="125"/>
  <c r="AV95" i="125"/>
  <c r="AV91" i="125"/>
  <c r="AV94" i="125"/>
  <c r="AV77" i="125"/>
  <c r="AV80" i="125"/>
  <c r="AV76" i="125"/>
  <c r="AV75" i="125"/>
  <c r="AV74" i="125"/>
  <c r="AV73" i="125"/>
  <c r="AV71" i="125"/>
  <c r="AV70" i="125"/>
  <c r="AV69" i="125"/>
  <c r="AV68" i="125"/>
  <c r="AV67" i="125"/>
  <c r="AV64" i="125"/>
  <c r="AV60" i="125"/>
  <c r="AV54" i="125"/>
  <c r="AV53" i="125"/>
  <c r="AV52" i="125"/>
  <c r="AV51" i="125"/>
  <c r="AV65" i="125"/>
  <c r="AV61" i="125"/>
  <c r="AV55" i="125"/>
  <c r="AV78" i="125"/>
  <c r="AV63" i="125"/>
  <c r="AV93" i="125"/>
  <c r="AV66" i="125"/>
  <c r="AV56" i="125"/>
  <c r="AV22" i="125"/>
  <c r="AZ92" i="125"/>
  <c r="AZ89" i="125"/>
  <c r="AZ88" i="125"/>
  <c r="AZ87" i="125"/>
  <c r="AZ86" i="125"/>
  <c r="AZ84" i="125"/>
  <c r="AZ83" i="125"/>
  <c r="AZ82" i="125"/>
  <c r="AZ81" i="125"/>
  <c r="AZ98" i="125"/>
  <c r="AZ97" i="125"/>
  <c r="AZ96" i="125"/>
  <c r="AZ95" i="125"/>
  <c r="AZ91" i="125"/>
  <c r="AZ93" i="125"/>
  <c r="AZ78" i="125"/>
  <c r="AZ76" i="125"/>
  <c r="AZ75" i="125"/>
  <c r="AZ74" i="125"/>
  <c r="AZ73" i="125"/>
  <c r="AZ71" i="125"/>
  <c r="AZ70" i="125"/>
  <c r="AZ69" i="125"/>
  <c r="AZ68" i="125"/>
  <c r="AZ67" i="125"/>
  <c r="AZ63" i="125"/>
  <c r="AZ59" i="125"/>
  <c r="AZ53" i="125"/>
  <c r="AZ52" i="125"/>
  <c r="AZ51" i="125"/>
  <c r="AZ77" i="125"/>
  <c r="AZ64" i="125"/>
  <c r="AZ60" i="125"/>
  <c r="AZ54" i="125"/>
  <c r="AZ66" i="125"/>
  <c r="AZ56" i="125"/>
  <c r="AZ80" i="125"/>
  <c r="AZ61" i="125"/>
  <c r="AZ22" i="125"/>
  <c r="AZ20" i="125"/>
  <c r="BD92" i="125"/>
  <c r="BD98" i="125"/>
  <c r="BD97" i="125"/>
  <c r="BD96" i="125"/>
  <c r="BD95" i="125"/>
  <c r="BD91" i="125"/>
  <c r="BD94" i="125"/>
  <c r="BD88" i="125"/>
  <c r="BD86" i="125"/>
  <c r="BD77" i="125"/>
  <c r="BD76" i="125"/>
  <c r="BD75" i="125"/>
  <c r="BD74" i="125"/>
  <c r="BD73" i="125"/>
  <c r="BD71" i="125"/>
  <c r="BD70" i="125"/>
  <c r="BD69" i="125"/>
  <c r="BD68" i="125"/>
  <c r="BD67" i="125"/>
  <c r="BD66" i="125"/>
  <c r="BD65" i="125"/>
  <c r="BD64" i="125"/>
  <c r="BD63" i="125"/>
  <c r="BD62" i="125"/>
  <c r="BD61" i="125"/>
  <c r="BD60" i="125"/>
  <c r="BD59" i="125"/>
  <c r="BD56" i="125"/>
  <c r="BD55" i="125"/>
  <c r="BD54" i="125"/>
  <c r="BD80" i="125"/>
  <c r="BD87" i="125"/>
  <c r="BD82" i="125"/>
  <c r="BD84" i="125"/>
  <c r="BD81" i="125"/>
  <c r="BD78" i="125"/>
  <c r="BD93" i="125"/>
  <c r="BD83" i="125"/>
  <c r="BD52" i="125"/>
  <c r="BD50" i="125"/>
  <c r="BD49" i="125"/>
  <c r="BD48" i="125"/>
  <c r="BD47" i="125"/>
  <c r="BD46" i="125"/>
  <c r="BD45" i="125"/>
  <c r="BD44" i="125"/>
  <c r="BD43" i="125"/>
  <c r="BD42" i="125"/>
  <c r="BD41" i="125"/>
  <c r="BD40" i="125"/>
  <c r="BD39" i="125"/>
  <c r="BD37" i="125"/>
  <c r="BD36" i="125"/>
  <c r="BD35" i="125"/>
  <c r="BD34" i="125"/>
  <c r="BD33" i="125"/>
  <c r="BD32" i="125"/>
  <c r="BD31" i="125"/>
  <c r="BD30" i="125"/>
  <c r="BD29" i="125"/>
  <c r="BD28" i="125"/>
  <c r="BD27" i="125"/>
  <c r="BD26" i="125"/>
  <c r="BD25" i="125"/>
  <c r="BD24" i="125"/>
  <c r="BD23" i="125"/>
  <c r="BD22" i="125"/>
  <c r="BD20" i="125"/>
  <c r="BH98" i="125"/>
  <c r="BH97" i="125"/>
  <c r="BH96" i="125"/>
  <c r="BH95" i="125"/>
  <c r="BH93" i="125"/>
  <c r="BH94" i="125"/>
  <c r="BH22" i="125"/>
  <c r="BH20" i="125"/>
  <c r="BL98" i="125"/>
  <c r="BL97" i="125"/>
  <c r="BL96" i="125"/>
  <c r="BL95" i="125"/>
  <c r="BF7" i="125"/>
  <c r="R9" i="125"/>
  <c r="BF11" i="125"/>
  <c r="R12" i="125"/>
  <c r="R19" i="125"/>
  <c r="BB20" i="125"/>
  <c r="R22" i="125"/>
  <c r="BD7" i="125"/>
  <c r="R8" i="125"/>
  <c r="P9" i="125"/>
  <c r="R10" i="125"/>
  <c r="P11" i="125"/>
  <c r="P12" i="125"/>
  <c r="R14" i="125"/>
  <c r="P17" i="125"/>
  <c r="R18" i="125"/>
  <c r="P19" i="125"/>
  <c r="R20" i="125"/>
  <c r="AJ21" i="125"/>
  <c r="AZ21" i="125"/>
  <c r="U23" i="125"/>
  <c r="AC23" i="125"/>
  <c r="AK23" i="125"/>
  <c r="AS23" i="125"/>
  <c r="BA23" i="125"/>
  <c r="P24" i="125"/>
  <c r="Y24" i="125"/>
  <c r="AG24" i="125"/>
  <c r="AO24" i="125"/>
  <c r="AW24" i="125"/>
  <c r="U25" i="125"/>
  <c r="AC25" i="125"/>
  <c r="AK25" i="125"/>
  <c r="AS25" i="125"/>
  <c r="BA25" i="125"/>
  <c r="P26" i="125"/>
  <c r="Y26" i="125"/>
  <c r="AG26" i="125"/>
  <c r="AO26" i="125"/>
  <c r="AW26" i="125"/>
  <c r="U27" i="125"/>
  <c r="AC27" i="125"/>
  <c r="AK27" i="125"/>
  <c r="AS27" i="125"/>
  <c r="BA27" i="125"/>
  <c r="P28" i="125"/>
  <c r="Y28" i="125"/>
  <c r="AG28" i="125"/>
  <c r="AO28" i="125"/>
  <c r="AW28" i="125"/>
  <c r="U29" i="125"/>
  <c r="AC29" i="125"/>
  <c r="AK29" i="125"/>
  <c r="AS29" i="125"/>
  <c r="BA29" i="125"/>
  <c r="P30" i="125"/>
  <c r="Y30" i="125"/>
  <c r="AG30" i="125"/>
  <c r="AO30" i="125"/>
  <c r="AW30" i="125"/>
  <c r="U31" i="125"/>
  <c r="AC31" i="125"/>
  <c r="AK31" i="125"/>
  <c r="AS31" i="125"/>
  <c r="BA31" i="125"/>
  <c r="P32" i="125"/>
  <c r="Y32" i="125"/>
  <c r="AW32" i="125"/>
  <c r="U33" i="125"/>
  <c r="AC33" i="125"/>
  <c r="AK33" i="125"/>
  <c r="AS33" i="125"/>
  <c r="BA33" i="125"/>
  <c r="P34" i="125"/>
  <c r="Y34" i="125"/>
  <c r="AG34" i="125"/>
  <c r="AO34" i="125"/>
  <c r="AW34" i="125"/>
  <c r="U35" i="125"/>
  <c r="AC35" i="125"/>
  <c r="AK35" i="125"/>
  <c r="AS35" i="125"/>
  <c r="BA35" i="125"/>
  <c r="P36" i="125"/>
  <c r="Y36" i="125"/>
  <c r="AG36" i="125"/>
  <c r="AO36" i="125"/>
  <c r="AW36" i="125"/>
  <c r="U37" i="125"/>
  <c r="AC37" i="125"/>
  <c r="AK37" i="125"/>
  <c r="AS37" i="125"/>
  <c r="BA37" i="125"/>
  <c r="P39" i="125"/>
  <c r="Y39" i="125"/>
  <c r="AG39" i="125"/>
  <c r="AO39" i="125"/>
  <c r="AW39" i="125"/>
  <c r="U40" i="125"/>
  <c r="AC40" i="125"/>
  <c r="AK40" i="125"/>
  <c r="AS40" i="125"/>
  <c r="BA40" i="125"/>
  <c r="P41" i="125"/>
  <c r="Y41" i="125"/>
  <c r="AG41" i="125"/>
  <c r="AO41" i="125"/>
  <c r="AW41" i="125"/>
  <c r="U42" i="125"/>
  <c r="AC42" i="125"/>
  <c r="AK42" i="125"/>
  <c r="AS42" i="125"/>
  <c r="BA42" i="125"/>
  <c r="P43" i="125"/>
  <c r="Y43" i="125"/>
  <c r="AG43" i="125"/>
  <c r="AO43" i="125"/>
  <c r="AW43" i="125"/>
  <c r="U44" i="125"/>
  <c r="AC44" i="125"/>
  <c r="AK44" i="125"/>
  <c r="AS44" i="125"/>
  <c r="BA44" i="125"/>
  <c r="P45" i="125"/>
  <c r="Y45" i="125"/>
  <c r="AG45" i="125"/>
  <c r="AO45" i="125"/>
  <c r="AW45" i="125"/>
  <c r="U46" i="125"/>
  <c r="AC46" i="125"/>
  <c r="AK46" i="125"/>
  <c r="AS46" i="125"/>
  <c r="BA46" i="125"/>
  <c r="P47" i="125"/>
  <c r="Y47" i="125"/>
  <c r="AG47" i="125"/>
  <c r="AO47" i="125"/>
  <c r="AW47" i="125"/>
  <c r="U48" i="125"/>
  <c r="AC48" i="125"/>
  <c r="AK48" i="125"/>
  <c r="AS48" i="125"/>
  <c r="BA48" i="125"/>
  <c r="P49" i="125"/>
  <c r="Y49" i="125"/>
  <c r="AG49" i="125"/>
  <c r="AO49" i="125"/>
  <c r="AW49" i="125"/>
  <c r="U50" i="125"/>
  <c r="AC50" i="125"/>
  <c r="AK50" i="125"/>
  <c r="AS50" i="125"/>
  <c r="BA50" i="125"/>
  <c r="Y51" i="125"/>
  <c r="AO51" i="125"/>
  <c r="U52" i="125"/>
  <c r="AK52" i="125"/>
  <c r="BA52" i="125"/>
  <c r="P53" i="125"/>
  <c r="AG53" i="125"/>
  <c r="AW53" i="125"/>
  <c r="AC54" i="125"/>
  <c r="AS54" i="125"/>
  <c r="Y56" i="125"/>
  <c r="AK59" i="125"/>
  <c r="AB60" i="125"/>
  <c r="AW60" i="125"/>
  <c r="R61" i="125"/>
  <c r="AN61" i="125"/>
  <c r="AZ62" i="125"/>
  <c r="U63" i="125"/>
  <c r="AG64" i="125"/>
  <c r="X65" i="125"/>
  <c r="AS65" i="125"/>
  <c r="AJ66" i="125"/>
  <c r="AC67" i="125"/>
  <c r="P75" i="125"/>
  <c r="AL78" i="125"/>
  <c r="AL83" i="125"/>
  <c r="J94" i="125"/>
  <c r="J93" i="125"/>
  <c r="J96" i="125"/>
  <c r="J95" i="125"/>
  <c r="J92" i="125"/>
  <c r="J97" i="125"/>
  <c r="J91" i="125"/>
  <c r="J98" i="125"/>
  <c r="R94" i="125"/>
  <c r="R93" i="125"/>
  <c r="R96" i="125"/>
  <c r="R95" i="125"/>
  <c r="R92" i="125"/>
  <c r="R89" i="125"/>
  <c r="R87" i="125"/>
  <c r="R84" i="125"/>
  <c r="R82" i="125"/>
  <c r="R80" i="125"/>
  <c r="R97" i="125"/>
  <c r="R91" i="125"/>
  <c r="R88" i="125"/>
  <c r="R86" i="125"/>
  <c r="R83" i="125"/>
  <c r="R76" i="125"/>
  <c r="R74" i="125"/>
  <c r="R71" i="125"/>
  <c r="R69" i="125"/>
  <c r="R66" i="125"/>
  <c r="R62" i="125"/>
  <c r="R56" i="125"/>
  <c r="R98" i="125"/>
  <c r="R67" i="125"/>
  <c r="R63" i="125"/>
  <c r="R59" i="125"/>
  <c r="R54" i="125"/>
  <c r="R53" i="125"/>
  <c r="R52" i="125"/>
  <c r="R51" i="125"/>
  <c r="R65" i="125"/>
  <c r="R55" i="125"/>
  <c r="R50" i="125"/>
  <c r="R49" i="125"/>
  <c r="R48" i="125"/>
  <c r="R47" i="125"/>
  <c r="R46" i="125"/>
  <c r="R45" i="125"/>
  <c r="R44" i="125"/>
  <c r="R43" i="125"/>
  <c r="R42" i="125"/>
  <c r="R41" i="125"/>
  <c r="R40" i="125"/>
  <c r="R39" i="125"/>
  <c r="R37" i="125"/>
  <c r="R36" i="125"/>
  <c r="R35" i="125"/>
  <c r="R34" i="125"/>
  <c r="R33" i="125"/>
  <c r="R32" i="125"/>
  <c r="R31" i="125"/>
  <c r="R30" i="125"/>
  <c r="R29" i="125"/>
  <c r="R28" i="125"/>
  <c r="R27" i="125"/>
  <c r="R26" i="125"/>
  <c r="R25" i="125"/>
  <c r="R24" i="125"/>
  <c r="R23" i="125"/>
  <c r="R78" i="125"/>
  <c r="R75" i="125"/>
  <c r="R70" i="125"/>
  <c r="R60" i="125"/>
  <c r="Z94" i="125"/>
  <c r="Z93" i="125"/>
  <c r="Z96" i="125"/>
  <c r="Z89" i="125"/>
  <c r="Z87" i="125"/>
  <c r="Z95" i="125"/>
  <c r="Z92" i="125"/>
  <c r="Z81" i="125"/>
  <c r="Z76" i="125"/>
  <c r="Z75" i="125"/>
  <c r="Z74" i="125"/>
  <c r="Z73" i="125"/>
  <c r="Z71" i="125"/>
  <c r="Z70" i="125"/>
  <c r="Z69" i="125"/>
  <c r="Z68" i="125"/>
  <c r="Z67" i="125"/>
  <c r="Z66" i="125"/>
  <c r="Z65" i="125"/>
  <c r="Z64" i="125"/>
  <c r="Z63" i="125"/>
  <c r="Z62" i="125"/>
  <c r="Z61" i="125"/>
  <c r="Z60" i="125"/>
  <c r="Z59" i="125"/>
  <c r="Z56" i="125"/>
  <c r="Z55" i="125"/>
  <c r="Z97" i="125"/>
  <c r="Z91" i="125"/>
  <c r="Z78" i="125"/>
  <c r="Z98" i="125"/>
  <c r="Z80" i="125"/>
  <c r="Z88" i="125"/>
  <c r="Z84" i="125"/>
  <c r="Z86" i="125"/>
  <c r="Z53" i="125"/>
  <c r="Z51" i="125"/>
  <c r="Z50" i="125"/>
  <c r="Z49" i="125"/>
  <c r="Z48" i="125"/>
  <c r="Z47" i="125"/>
  <c r="Z46" i="125"/>
  <c r="Z45" i="125"/>
  <c r="Z44" i="125"/>
  <c r="Z43" i="125"/>
  <c r="Z42" i="125"/>
  <c r="Z41" i="125"/>
  <c r="Z40" i="125"/>
  <c r="Z39" i="125"/>
  <c r="Z37" i="125"/>
  <c r="Z36" i="125"/>
  <c r="Z35" i="125"/>
  <c r="Z34" i="125"/>
  <c r="Z33" i="125"/>
  <c r="Z32" i="125"/>
  <c r="Z31" i="125"/>
  <c r="Z30" i="125"/>
  <c r="Z29" i="125"/>
  <c r="Z28" i="125"/>
  <c r="Z27" i="125"/>
  <c r="Z26" i="125"/>
  <c r="Z25" i="125"/>
  <c r="Z24" i="125"/>
  <c r="Z23" i="125"/>
  <c r="Z21" i="125"/>
  <c r="AH94" i="125"/>
  <c r="AH93" i="125"/>
  <c r="AH96" i="125"/>
  <c r="AH89" i="125"/>
  <c r="AH87" i="125"/>
  <c r="AH95" i="125"/>
  <c r="AH92" i="125"/>
  <c r="AH78" i="125"/>
  <c r="AH76" i="125"/>
  <c r="AH68" i="125"/>
  <c r="AH67" i="125"/>
  <c r="AH66" i="125"/>
  <c r="AH63" i="125"/>
  <c r="AH62" i="125"/>
  <c r="AH56" i="125"/>
  <c r="AH55" i="125"/>
  <c r="AH97" i="125"/>
  <c r="AH91" i="125"/>
  <c r="AH88" i="125"/>
  <c r="AH83" i="125"/>
  <c r="AH86" i="125"/>
  <c r="AH80" i="125"/>
  <c r="AH98" i="125"/>
  <c r="AH53" i="125"/>
  <c r="AH51" i="125"/>
  <c r="AH50" i="125"/>
  <c r="AH49" i="125"/>
  <c r="AH48" i="125"/>
  <c r="AH47" i="125"/>
  <c r="AH46" i="125"/>
  <c r="AH45" i="125"/>
  <c r="AH44" i="125"/>
  <c r="AH43" i="125"/>
  <c r="AH42" i="125"/>
  <c r="AH41" i="125"/>
  <c r="AH40" i="125"/>
  <c r="AH39" i="125"/>
  <c r="AH37" i="125"/>
  <c r="AH36" i="125"/>
  <c r="AH35" i="125"/>
  <c r="AH34" i="125"/>
  <c r="AH33" i="125"/>
  <c r="AH31" i="125"/>
  <c r="AH30" i="125"/>
  <c r="AH29" i="125"/>
  <c r="AH28" i="125"/>
  <c r="AH27" i="125"/>
  <c r="AH26" i="125"/>
  <c r="AH25" i="125"/>
  <c r="AH24" i="125"/>
  <c r="AH23" i="125"/>
  <c r="AH21" i="125"/>
  <c r="AP94" i="125"/>
  <c r="AP93" i="125"/>
  <c r="AP96" i="125"/>
  <c r="AP89" i="125"/>
  <c r="AP87" i="125"/>
  <c r="AP84" i="125"/>
  <c r="AP95" i="125"/>
  <c r="AP92" i="125"/>
  <c r="AP76" i="125"/>
  <c r="AP75" i="125"/>
  <c r="AP74" i="125"/>
  <c r="AP73" i="125"/>
  <c r="AP70" i="125"/>
  <c r="AP69" i="125"/>
  <c r="AP68" i="125"/>
  <c r="AP67" i="125"/>
  <c r="AP66" i="125"/>
  <c r="AP65" i="125"/>
  <c r="AP64" i="125"/>
  <c r="AP63" i="125"/>
  <c r="AP62" i="125"/>
  <c r="AP61" i="125"/>
  <c r="AP60" i="125"/>
  <c r="AP59" i="125"/>
  <c r="AP56" i="125"/>
  <c r="AP55" i="125"/>
  <c r="AP97" i="125"/>
  <c r="AP91" i="125"/>
  <c r="AP78" i="125"/>
  <c r="AP86" i="125"/>
  <c r="AP81" i="125"/>
  <c r="AP77" i="125"/>
  <c r="AP82" i="125"/>
  <c r="AP83" i="125"/>
  <c r="AP53" i="125"/>
  <c r="AP51" i="125"/>
  <c r="AP50" i="125"/>
  <c r="AP49" i="125"/>
  <c r="AP48" i="125"/>
  <c r="AP47" i="125"/>
  <c r="AP46" i="125"/>
  <c r="AP45" i="125"/>
  <c r="AP44" i="125"/>
  <c r="AP43" i="125"/>
  <c r="AP42" i="125"/>
  <c r="AP41" i="125"/>
  <c r="AP40" i="125"/>
  <c r="AP39" i="125"/>
  <c r="AP37" i="125"/>
  <c r="AP36" i="125"/>
  <c r="AP35" i="125"/>
  <c r="AP34" i="125"/>
  <c r="AP33" i="125"/>
  <c r="AP31" i="125"/>
  <c r="AP30" i="125"/>
  <c r="AP29" i="125"/>
  <c r="AP28" i="125"/>
  <c r="AP27" i="125"/>
  <c r="AP26" i="125"/>
  <c r="AP25" i="125"/>
  <c r="AP24" i="125"/>
  <c r="AP23" i="125"/>
  <c r="AP21" i="125"/>
  <c r="AT94" i="125"/>
  <c r="AT93" i="125"/>
  <c r="AT98" i="125"/>
  <c r="AT88" i="125"/>
  <c r="AT86" i="125"/>
  <c r="AT97" i="125"/>
  <c r="AT91" i="125"/>
  <c r="AT80" i="125"/>
  <c r="AT76" i="125"/>
  <c r="AT75" i="125"/>
  <c r="AT74" i="125"/>
  <c r="AT73" i="125"/>
  <c r="AT71" i="125"/>
  <c r="AT70" i="125"/>
  <c r="AT69" i="125"/>
  <c r="AT68" i="125"/>
  <c r="AT67" i="125"/>
  <c r="AT66" i="125"/>
  <c r="AT65" i="125"/>
  <c r="AT64" i="125"/>
  <c r="AT63" i="125"/>
  <c r="AT62" i="125"/>
  <c r="AT61" i="125"/>
  <c r="AT60" i="125"/>
  <c r="AT59" i="125"/>
  <c r="AT56" i="125"/>
  <c r="AT55" i="125"/>
  <c r="AT95" i="125"/>
  <c r="AT92" i="125"/>
  <c r="AT77" i="125"/>
  <c r="AT89" i="125"/>
  <c r="AT78" i="125"/>
  <c r="AT87" i="125"/>
  <c r="AT83" i="125"/>
  <c r="AT54" i="125"/>
  <c r="AT52" i="125"/>
  <c r="AT50" i="125"/>
  <c r="AT49" i="125"/>
  <c r="AT48" i="125"/>
  <c r="AT47" i="125"/>
  <c r="AT46" i="125"/>
  <c r="AT45" i="125"/>
  <c r="AT44" i="125"/>
  <c r="AT43" i="125"/>
  <c r="AT42" i="125"/>
  <c r="AT41" i="125"/>
  <c r="AT40" i="125"/>
  <c r="AT39" i="125"/>
  <c r="AT37" i="125"/>
  <c r="AT36" i="125"/>
  <c r="AT35" i="125"/>
  <c r="AT34" i="125"/>
  <c r="AT33" i="125"/>
  <c r="AT32" i="125"/>
  <c r="AT31" i="125"/>
  <c r="AT30" i="125"/>
  <c r="AT29" i="125"/>
  <c r="AT28" i="125"/>
  <c r="AT27" i="125"/>
  <c r="AT26" i="125"/>
  <c r="AT25" i="125"/>
  <c r="AT24" i="125"/>
  <c r="AT23" i="125"/>
  <c r="AT21" i="125"/>
  <c r="AX94" i="125"/>
  <c r="AX93" i="125"/>
  <c r="AX96" i="125"/>
  <c r="AX89" i="125"/>
  <c r="AX87" i="125"/>
  <c r="AX84" i="125"/>
  <c r="AX95" i="125"/>
  <c r="AX92" i="125"/>
  <c r="AX78" i="125"/>
  <c r="AX76" i="125"/>
  <c r="AX75" i="125"/>
  <c r="AX74" i="125"/>
  <c r="AX73" i="125"/>
  <c r="AX71" i="125"/>
  <c r="AX70" i="125"/>
  <c r="AX69" i="125"/>
  <c r="AX68" i="125"/>
  <c r="AX67" i="125"/>
  <c r="AX66" i="125"/>
  <c r="AX65" i="125"/>
  <c r="AX64" i="125"/>
  <c r="AX63" i="125"/>
  <c r="AX62" i="125"/>
  <c r="AX61" i="125"/>
  <c r="AX60" i="125"/>
  <c r="AX59" i="125"/>
  <c r="AX56" i="125"/>
  <c r="AX55" i="125"/>
  <c r="AX54" i="125"/>
  <c r="AX97" i="125"/>
  <c r="AX91" i="125"/>
  <c r="AX83" i="125"/>
  <c r="AX98" i="125"/>
  <c r="AX82" i="125"/>
  <c r="AX86" i="125"/>
  <c r="AX88" i="125"/>
  <c r="AX81" i="125"/>
  <c r="AX77" i="125"/>
  <c r="AX53" i="125"/>
  <c r="AX51" i="125"/>
  <c r="AX50" i="125"/>
  <c r="AX49" i="125"/>
  <c r="AX48" i="125"/>
  <c r="AX47" i="125"/>
  <c r="AX46" i="125"/>
  <c r="AX45" i="125"/>
  <c r="AX44" i="125"/>
  <c r="AX43" i="125"/>
  <c r="AX42" i="125"/>
  <c r="AX41" i="125"/>
  <c r="AX40" i="125"/>
  <c r="AX39" i="125"/>
  <c r="AX37" i="125"/>
  <c r="AX36" i="125"/>
  <c r="AX35" i="125"/>
  <c r="AX34" i="125"/>
  <c r="AX33" i="125"/>
  <c r="AX32" i="125"/>
  <c r="AX31" i="125"/>
  <c r="AX30" i="125"/>
  <c r="AX29" i="125"/>
  <c r="AX28" i="125"/>
  <c r="AX27" i="125"/>
  <c r="AX26" i="125"/>
  <c r="AX25" i="125"/>
  <c r="AX24" i="125"/>
  <c r="AX23" i="125"/>
  <c r="AX21" i="125"/>
  <c r="BF94" i="125"/>
  <c r="BF93" i="125"/>
  <c r="BF96" i="125"/>
  <c r="BF95" i="125"/>
  <c r="BF92" i="125"/>
  <c r="BF88" i="125"/>
  <c r="BF86" i="125"/>
  <c r="BF83" i="125"/>
  <c r="BF81" i="125"/>
  <c r="BF78" i="125"/>
  <c r="BF97" i="125"/>
  <c r="BF91" i="125"/>
  <c r="BF89" i="125"/>
  <c r="BF87" i="125"/>
  <c r="BF84" i="125"/>
  <c r="BF82" i="125"/>
  <c r="BF98" i="125"/>
  <c r="BF77" i="125"/>
  <c r="BF75" i="125"/>
  <c r="BF73" i="125"/>
  <c r="BF70" i="125"/>
  <c r="BF68" i="125"/>
  <c r="BF65" i="125"/>
  <c r="BF61" i="125"/>
  <c r="BF55" i="125"/>
  <c r="BF80" i="125"/>
  <c r="BF66" i="125"/>
  <c r="BF62" i="125"/>
  <c r="BF56" i="125"/>
  <c r="BF53" i="125"/>
  <c r="BF52" i="125"/>
  <c r="BF51" i="125"/>
  <c r="BF60" i="125"/>
  <c r="BF50" i="125"/>
  <c r="BF49" i="125"/>
  <c r="BF48" i="125"/>
  <c r="BF47" i="125"/>
  <c r="BF46" i="125"/>
  <c r="BF45" i="125"/>
  <c r="BF44" i="125"/>
  <c r="BF43" i="125"/>
  <c r="BF42" i="125"/>
  <c r="BF41" i="125"/>
  <c r="BF40" i="125"/>
  <c r="BF39" i="125"/>
  <c r="BF37" i="125"/>
  <c r="BF36" i="125"/>
  <c r="BF35" i="125"/>
  <c r="BF34" i="125"/>
  <c r="BF33" i="125"/>
  <c r="BF32" i="125"/>
  <c r="BF31" i="125"/>
  <c r="BF30" i="125"/>
  <c r="BF29" i="125"/>
  <c r="BF28" i="125"/>
  <c r="BF27" i="125"/>
  <c r="BF26" i="125"/>
  <c r="BF25" i="125"/>
  <c r="BF24" i="125"/>
  <c r="BF23" i="125"/>
  <c r="BF74" i="125"/>
  <c r="BF69" i="125"/>
  <c r="BF63" i="125"/>
  <c r="BF21" i="125"/>
  <c r="BJ89" i="125"/>
  <c r="BJ88" i="125"/>
  <c r="BJ87" i="125"/>
  <c r="BJ86" i="125"/>
  <c r="BJ83" i="125"/>
  <c r="BJ77" i="125"/>
  <c r="BJ76" i="125"/>
  <c r="BJ74" i="125"/>
  <c r="BJ73" i="125"/>
  <c r="BJ70" i="125"/>
  <c r="BJ69" i="125"/>
  <c r="BJ68" i="125"/>
  <c r="BJ67" i="125"/>
  <c r="BJ78" i="125"/>
  <c r="BJ66" i="125"/>
  <c r="BJ62" i="125"/>
  <c r="BJ53" i="125"/>
  <c r="BJ52" i="125"/>
  <c r="BJ63" i="125"/>
  <c r="BJ59" i="125"/>
  <c r="BJ61" i="125"/>
  <c r="BJ64" i="125"/>
  <c r="BJ54" i="125"/>
  <c r="BJ21" i="125"/>
  <c r="E93" i="125"/>
  <c r="E92" i="125"/>
  <c r="E97" i="125"/>
  <c r="E91" i="125"/>
  <c r="E96" i="125"/>
  <c r="E98" i="125"/>
  <c r="E94" i="125"/>
  <c r="I93" i="125"/>
  <c r="I92" i="125"/>
  <c r="I95" i="125"/>
  <c r="I98" i="125"/>
  <c r="I94" i="125"/>
  <c r="I96" i="125"/>
  <c r="I91" i="125"/>
  <c r="M93" i="125"/>
  <c r="M92" i="125"/>
  <c r="M97" i="125"/>
  <c r="M91" i="125"/>
  <c r="M96" i="125"/>
  <c r="M98" i="125"/>
  <c r="M94" i="125"/>
  <c r="M95" i="125"/>
  <c r="Q93" i="125"/>
  <c r="Q92" i="125"/>
  <c r="Q95" i="125"/>
  <c r="Q89" i="125"/>
  <c r="Q87" i="125"/>
  <c r="Q98" i="125"/>
  <c r="Q94" i="125"/>
  <c r="Q78" i="125"/>
  <c r="Q77" i="125"/>
  <c r="Q76" i="125"/>
  <c r="Q75" i="125"/>
  <c r="Q74" i="125"/>
  <c r="Q73" i="125"/>
  <c r="Q71" i="125"/>
  <c r="Q70" i="125"/>
  <c r="Q69" i="125"/>
  <c r="Q68" i="125"/>
  <c r="Q67" i="125"/>
  <c r="Q66" i="125"/>
  <c r="Q65" i="125"/>
  <c r="Q64" i="125"/>
  <c r="Q63" i="125"/>
  <c r="Q62" i="125"/>
  <c r="Q61" i="125"/>
  <c r="Q60" i="125"/>
  <c r="Q59" i="125"/>
  <c r="Q56" i="125"/>
  <c r="Q55" i="125"/>
  <c r="Q96" i="125"/>
  <c r="Q81" i="125"/>
  <c r="Q83" i="125"/>
  <c r="Q91" i="125"/>
  <c r="Q82" i="125"/>
  <c r="Q80" i="125"/>
  <c r="Q53" i="125"/>
  <c r="Q51" i="125"/>
  <c r="Q50" i="125"/>
  <c r="Q49" i="125"/>
  <c r="Q48" i="125"/>
  <c r="Q47" i="125"/>
  <c r="Q46" i="125"/>
  <c r="Q45" i="125"/>
  <c r="Q44" i="125"/>
  <c r="Q43" i="125"/>
  <c r="Q42" i="125"/>
  <c r="Q41" i="125"/>
  <c r="Q40" i="125"/>
  <c r="Q39" i="125"/>
  <c r="Q37" i="125"/>
  <c r="Q36" i="125"/>
  <c r="Q35" i="125"/>
  <c r="Q34" i="125"/>
  <c r="Q33" i="125"/>
  <c r="Q32" i="125"/>
  <c r="Q31" i="125"/>
  <c r="Q30" i="125"/>
  <c r="Q29" i="125"/>
  <c r="Q28" i="125"/>
  <c r="Q27" i="125"/>
  <c r="Q26" i="125"/>
  <c r="Q25" i="125"/>
  <c r="Q24" i="125"/>
  <c r="Q23" i="125"/>
  <c r="Q21" i="125"/>
  <c r="U93" i="125"/>
  <c r="U92" i="125"/>
  <c r="U89" i="125"/>
  <c r="U88" i="125"/>
  <c r="U87" i="125"/>
  <c r="U86" i="125"/>
  <c r="U84" i="125"/>
  <c r="U83" i="125"/>
  <c r="U82" i="125"/>
  <c r="U81" i="125"/>
  <c r="U80" i="125"/>
  <c r="U78" i="125"/>
  <c r="U97" i="125"/>
  <c r="U91" i="125"/>
  <c r="U96" i="125"/>
  <c r="U98" i="125"/>
  <c r="U94" i="125"/>
  <c r="U95" i="125"/>
  <c r="U64" i="125"/>
  <c r="U60" i="125"/>
  <c r="U77" i="125"/>
  <c r="U75" i="125"/>
  <c r="U73" i="125"/>
  <c r="U70" i="125"/>
  <c r="U68" i="125"/>
  <c r="U65" i="125"/>
  <c r="U61" i="125"/>
  <c r="U55" i="125"/>
  <c r="U76" i="125"/>
  <c r="U71" i="125"/>
  <c r="U67" i="125"/>
  <c r="U59" i="125"/>
  <c r="U53" i="125"/>
  <c r="U51" i="125"/>
  <c r="U22" i="125"/>
  <c r="U62" i="125"/>
  <c r="Y93" i="125"/>
  <c r="Y92" i="125"/>
  <c r="Y89" i="125"/>
  <c r="Y88" i="125"/>
  <c r="Y87" i="125"/>
  <c r="Y86" i="125"/>
  <c r="Y84" i="125"/>
  <c r="Y83" i="125"/>
  <c r="Y82" i="125"/>
  <c r="Y81" i="125"/>
  <c r="Y80" i="125"/>
  <c r="Y78" i="125"/>
  <c r="Y77" i="125"/>
  <c r="Y95" i="125"/>
  <c r="Y98" i="125"/>
  <c r="Y94" i="125"/>
  <c r="Y96" i="125"/>
  <c r="Y91" i="125"/>
  <c r="Y63" i="125"/>
  <c r="Y59" i="125"/>
  <c r="Y97" i="125"/>
  <c r="Y76" i="125"/>
  <c r="Y74" i="125"/>
  <c r="Y71" i="125"/>
  <c r="Y69" i="125"/>
  <c r="Y67" i="125"/>
  <c r="Y64" i="125"/>
  <c r="Y60" i="125"/>
  <c r="Y75" i="125"/>
  <c r="Y70" i="125"/>
  <c r="Y62" i="125"/>
  <c r="Y54" i="125"/>
  <c r="Y52" i="125"/>
  <c r="Y22" i="125"/>
  <c r="Y65" i="125"/>
  <c r="Y55" i="125"/>
  <c r="AC93" i="125"/>
  <c r="AC92" i="125"/>
  <c r="AC89" i="125"/>
  <c r="AC88" i="125"/>
  <c r="AC87" i="125"/>
  <c r="AC86" i="125"/>
  <c r="AC84" i="125"/>
  <c r="AC83" i="125"/>
  <c r="AC82" i="125"/>
  <c r="AC81" i="125"/>
  <c r="AC80" i="125"/>
  <c r="AC78" i="125"/>
  <c r="AC77" i="125"/>
  <c r="AC97" i="125"/>
  <c r="AC91" i="125"/>
  <c r="AC96" i="125"/>
  <c r="AC98" i="125"/>
  <c r="AC94" i="125"/>
  <c r="AC66" i="125"/>
  <c r="AC62" i="125"/>
  <c r="AC56" i="125"/>
  <c r="AC75" i="125"/>
  <c r="AC70" i="125"/>
  <c r="AC68" i="125"/>
  <c r="AC63" i="125"/>
  <c r="AC59" i="125"/>
  <c r="AC74" i="125"/>
  <c r="AC69" i="125"/>
  <c r="AC65" i="125"/>
  <c r="AC55" i="125"/>
  <c r="AC53" i="125"/>
  <c r="AC51" i="125"/>
  <c r="AC22" i="125"/>
  <c r="AC60" i="125"/>
  <c r="AG93" i="125"/>
  <c r="AG92" i="125"/>
  <c r="AG89" i="125"/>
  <c r="AG88" i="125"/>
  <c r="AG87" i="125"/>
  <c r="AG86" i="125"/>
  <c r="AG83" i="125"/>
  <c r="AG82" i="125"/>
  <c r="AG78" i="125"/>
  <c r="AG77" i="125"/>
  <c r="AG95" i="125"/>
  <c r="AG98" i="125"/>
  <c r="AG94" i="125"/>
  <c r="AG96" i="125"/>
  <c r="AG97" i="125"/>
  <c r="AG65" i="125"/>
  <c r="AG61" i="125"/>
  <c r="AG55" i="125"/>
  <c r="AG76" i="125"/>
  <c r="AG74" i="125"/>
  <c r="AG71" i="125"/>
  <c r="AG69" i="125"/>
  <c r="AG67" i="125"/>
  <c r="AG66" i="125"/>
  <c r="AG62" i="125"/>
  <c r="AG56" i="125"/>
  <c r="AG91" i="125"/>
  <c r="AG73" i="125"/>
  <c r="AG68" i="125"/>
  <c r="AG60" i="125"/>
  <c r="AG54" i="125"/>
  <c r="AG52" i="125"/>
  <c r="AG22" i="125"/>
  <c r="AG63" i="125"/>
  <c r="AK93" i="125"/>
  <c r="AK92" i="125"/>
  <c r="AK89" i="125"/>
  <c r="AK88" i="125"/>
  <c r="AK87" i="125"/>
  <c r="AK86" i="125"/>
  <c r="AK84" i="125"/>
  <c r="AK83" i="125"/>
  <c r="AK82" i="125"/>
  <c r="AK81" i="125"/>
  <c r="AK80" i="125"/>
  <c r="AK78" i="125"/>
  <c r="AK77" i="125"/>
  <c r="AK97" i="125"/>
  <c r="AK91" i="125"/>
  <c r="AK96" i="125"/>
  <c r="AK98" i="125"/>
  <c r="AK94" i="125"/>
  <c r="AK64" i="125"/>
  <c r="AK60" i="125"/>
  <c r="AK75" i="125"/>
  <c r="AK73" i="125"/>
  <c r="AK70" i="125"/>
  <c r="AK68" i="125"/>
  <c r="AK65" i="125"/>
  <c r="AK61" i="125"/>
  <c r="AK55" i="125"/>
  <c r="AK76" i="125"/>
  <c r="AK71" i="125"/>
  <c r="AK67" i="125"/>
  <c r="AK63" i="125"/>
  <c r="AK53" i="125"/>
  <c r="AK51" i="125"/>
  <c r="AK22" i="125"/>
  <c r="AK95" i="125"/>
  <c r="AK66" i="125"/>
  <c r="AK56" i="125"/>
  <c r="AO93" i="125"/>
  <c r="AO92" i="125"/>
  <c r="AO89" i="125"/>
  <c r="AO88" i="125"/>
  <c r="AO87" i="125"/>
  <c r="AO86" i="125"/>
  <c r="AO84" i="125"/>
  <c r="AO83" i="125"/>
  <c r="AO82" i="125"/>
  <c r="AO81" i="125"/>
  <c r="AO80" i="125"/>
  <c r="AO78" i="125"/>
  <c r="AO77" i="125"/>
  <c r="AO95" i="125"/>
  <c r="AO98" i="125"/>
  <c r="AO94" i="125"/>
  <c r="AO96" i="125"/>
  <c r="AO63" i="125"/>
  <c r="AO59" i="125"/>
  <c r="AO76" i="125"/>
  <c r="AO74" i="125"/>
  <c r="AO69" i="125"/>
  <c r="AO67" i="125"/>
  <c r="AO64" i="125"/>
  <c r="AO60" i="125"/>
  <c r="AO75" i="125"/>
  <c r="AO70" i="125"/>
  <c r="AO66" i="125"/>
  <c r="AO56" i="125"/>
  <c r="AO54" i="125"/>
  <c r="AO52" i="125"/>
  <c r="AO22" i="125"/>
  <c r="AO97" i="125"/>
  <c r="AO61" i="125"/>
  <c r="AS93" i="125"/>
  <c r="AS92" i="125"/>
  <c r="AS89" i="125"/>
  <c r="AS88" i="125"/>
  <c r="AS87" i="125"/>
  <c r="AS86" i="125"/>
  <c r="AS84" i="125"/>
  <c r="AS83" i="125"/>
  <c r="AS82" i="125"/>
  <c r="AS81" i="125"/>
  <c r="AS80" i="125"/>
  <c r="AS78" i="125"/>
  <c r="AS77" i="125"/>
  <c r="AS97" i="125"/>
  <c r="AS91" i="125"/>
  <c r="AS96" i="125"/>
  <c r="AS98" i="125"/>
  <c r="AS94" i="125"/>
  <c r="AS66" i="125"/>
  <c r="AS62" i="125"/>
  <c r="AS56" i="125"/>
  <c r="AS95" i="125"/>
  <c r="AS75" i="125"/>
  <c r="AS73" i="125"/>
  <c r="AS70" i="125"/>
  <c r="AS68" i="125"/>
  <c r="AS63" i="125"/>
  <c r="AS59" i="125"/>
  <c r="AS74" i="125"/>
  <c r="AS69" i="125"/>
  <c r="AS61" i="125"/>
  <c r="AS53" i="125"/>
  <c r="AS51" i="125"/>
  <c r="AS22" i="125"/>
  <c r="AS64" i="125"/>
  <c r="AW93" i="125"/>
  <c r="AW92" i="125"/>
  <c r="AW89" i="125"/>
  <c r="AW88" i="125"/>
  <c r="AW87" i="125"/>
  <c r="AW86" i="125"/>
  <c r="AW84" i="125"/>
  <c r="AW83" i="125"/>
  <c r="AW82" i="125"/>
  <c r="AW81" i="125"/>
  <c r="AW80" i="125"/>
  <c r="AW78" i="125"/>
  <c r="AW77" i="125"/>
  <c r="AW95" i="125"/>
  <c r="AW98" i="125"/>
  <c r="AW94" i="125"/>
  <c r="AW96" i="125"/>
  <c r="AW65" i="125"/>
  <c r="AW61" i="125"/>
  <c r="AW55" i="125"/>
  <c r="AW91" i="125"/>
  <c r="AW76" i="125"/>
  <c r="AW74" i="125"/>
  <c r="AW71" i="125"/>
  <c r="AW69" i="125"/>
  <c r="AW67" i="125"/>
  <c r="AW66" i="125"/>
  <c r="AW62" i="125"/>
  <c r="AW56" i="125"/>
  <c r="AW97" i="125"/>
  <c r="AW73" i="125"/>
  <c r="AW68" i="125"/>
  <c r="AW64" i="125"/>
  <c r="AW54" i="125"/>
  <c r="AW52" i="125"/>
  <c r="AW22" i="125"/>
  <c r="AW59" i="125"/>
  <c r="BA93" i="125"/>
  <c r="BA92" i="125"/>
  <c r="BA89" i="125"/>
  <c r="BA88" i="125"/>
  <c r="BA87" i="125"/>
  <c r="BA86" i="125"/>
  <c r="BA84" i="125"/>
  <c r="BA83" i="125"/>
  <c r="BA82" i="125"/>
  <c r="BA81" i="125"/>
  <c r="BA80" i="125"/>
  <c r="BA78" i="125"/>
  <c r="BA77" i="125"/>
  <c r="BA97" i="125"/>
  <c r="BA91" i="125"/>
  <c r="BA96" i="125"/>
  <c r="BA98" i="125"/>
  <c r="BA94" i="125"/>
  <c r="BA95" i="125"/>
  <c r="BA64" i="125"/>
  <c r="BA60" i="125"/>
  <c r="BA54" i="125"/>
  <c r="BA75" i="125"/>
  <c r="BA73" i="125"/>
  <c r="BA70" i="125"/>
  <c r="BA68" i="125"/>
  <c r="BA65" i="125"/>
  <c r="BA61" i="125"/>
  <c r="BA55" i="125"/>
  <c r="BA76" i="125"/>
  <c r="BA71" i="125"/>
  <c r="BA67" i="125"/>
  <c r="BA59" i="125"/>
  <c r="BA53" i="125"/>
  <c r="BA51" i="125"/>
  <c r="BA22" i="125"/>
  <c r="BA62" i="125"/>
  <c r="BE93" i="125"/>
  <c r="BE92" i="125"/>
  <c r="BE95" i="125"/>
  <c r="BE98" i="125"/>
  <c r="BE94" i="125"/>
  <c r="BE96" i="125"/>
  <c r="BE91" i="125"/>
  <c r="BE97" i="125"/>
  <c r="BE22" i="125"/>
  <c r="BI93" i="125"/>
  <c r="BI92" i="125"/>
  <c r="BI97" i="125"/>
  <c r="BI91" i="125"/>
  <c r="BI96" i="125"/>
  <c r="BI98" i="125"/>
  <c r="BI94" i="125"/>
  <c r="BI95" i="125"/>
  <c r="BI22" i="125"/>
  <c r="R11" i="125"/>
  <c r="R17" i="125"/>
  <c r="P42" i="125"/>
  <c r="P44" i="125"/>
  <c r="P46" i="125"/>
  <c r="P48" i="125"/>
  <c r="P50" i="125"/>
  <c r="P51" i="125"/>
  <c r="BF54" i="125"/>
  <c r="X55" i="125"/>
  <c r="AJ56" i="125"/>
  <c r="AV59" i="125"/>
  <c r="P60" i="125"/>
  <c r="AF63" i="125"/>
  <c r="AR64" i="125"/>
  <c r="BJ65" i="125"/>
  <c r="P70" i="125"/>
  <c r="Z77" i="125"/>
  <c r="AX80" i="125"/>
  <c r="AT81" i="125"/>
  <c r="AD87" i="125"/>
  <c r="BD89" i="125"/>
  <c r="P93" i="125"/>
  <c r="AR94" i="125"/>
  <c r="AT96" i="125"/>
  <c r="AP98" i="125"/>
  <c r="AR7" i="125"/>
  <c r="AV7" i="125"/>
  <c r="AZ7" i="125"/>
  <c r="AF8" i="125"/>
  <c r="AN8" i="125"/>
  <c r="AR8" i="125"/>
  <c r="AV8" i="125"/>
  <c r="AZ8" i="125"/>
  <c r="Q9" i="125"/>
  <c r="Z9" i="125"/>
  <c r="AD9" i="125"/>
  <c r="AP9" i="125"/>
  <c r="AT9" i="125"/>
  <c r="AX9" i="125"/>
  <c r="X10" i="125"/>
  <c r="AB10" i="125"/>
  <c r="AF10" i="125"/>
  <c r="AJ10" i="125"/>
  <c r="AN10" i="125"/>
  <c r="AR10" i="125"/>
  <c r="AV10" i="125"/>
  <c r="AZ10" i="125"/>
  <c r="Q11" i="125"/>
  <c r="V11" i="125"/>
  <c r="Z11" i="125"/>
  <c r="AD11" i="125"/>
  <c r="AH11" i="125"/>
  <c r="AL11" i="125"/>
  <c r="AP11" i="125"/>
  <c r="AT11" i="125"/>
  <c r="AX11" i="125"/>
  <c r="BD11" i="125"/>
  <c r="Q12" i="125"/>
  <c r="V12" i="125"/>
  <c r="Z12" i="125"/>
  <c r="AD12" i="125"/>
  <c r="AH12" i="125"/>
  <c r="AL12" i="125"/>
  <c r="AP12" i="125"/>
  <c r="AT12" i="125"/>
  <c r="AX12" i="125"/>
  <c r="BJ12" i="125"/>
  <c r="X14" i="125"/>
  <c r="AB14" i="125"/>
  <c r="AF14" i="125"/>
  <c r="AJ14" i="125"/>
  <c r="AN14" i="125"/>
  <c r="AR14" i="125"/>
  <c r="AV14" i="125"/>
  <c r="AZ14" i="125"/>
  <c r="Q17" i="125"/>
  <c r="V17" i="125"/>
  <c r="Z17" i="125"/>
  <c r="AD17" i="125"/>
  <c r="AL17" i="125"/>
  <c r="AP17" i="125"/>
  <c r="AT17" i="125"/>
  <c r="AX17" i="125"/>
  <c r="BF17" i="125"/>
  <c r="X18" i="125"/>
  <c r="AB18" i="125"/>
  <c r="AF18" i="125"/>
  <c r="AJ18" i="125"/>
  <c r="AN18" i="125"/>
  <c r="AR18" i="125"/>
  <c r="AV18" i="125"/>
  <c r="AZ18" i="125"/>
  <c r="BD18" i="125"/>
  <c r="Q19" i="125"/>
  <c r="V19" i="125"/>
  <c r="Z19" i="125"/>
  <c r="AD19" i="125"/>
  <c r="AH19" i="125"/>
  <c r="AL19" i="125"/>
  <c r="AP19" i="125"/>
  <c r="AT19" i="125"/>
  <c r="AX19" i="125"/>
  <c r="BB19" i="125"/>
  <c r="BF19" i="125"/>
  <c r="X20" i="125"/>
  <c r="AB20" i="125"/>
  <c r="AF20" i="125"/>
  <c r="AJ20" i="125"/>
  <c r="AN20" i="125"/>
  <c r="AR20" i="125"/>
  <c r="AV20" i="125"/>
  <c r="BA20" i="125"/>
  <c r="BF20" i="125"/>
  <c r="U21" i="125"/>
  <c r="AF21" i="125"/>
  <c r="AK21" i="125"/>
  <c r="AV21" i="125"/>
  <c r="BA21" i="125"/>
  <c r="BH21" i="125"/>
  <c r="Q22" i="125"/>
  <c r="Z22" i="125"/>
  <c r="AH22" i="125"/>
  <c r="AP22" i="125"/>
  <c r="AX22" i="125"/>
  <c r="BF22" i="125"/>
  <c r="X23" i="125"/>
  <c r="AF23" i="125"/>
  <c r="AN23" i="125"/>
  <c r="AV23" i="125"/>
  <c r="BJ23" i="125"/>
  <c r="AB24" i="125"/>
  <c r="AJ24" i="125"/>
  <c r="AR24" i="125"/>
  <c r="AZ24" i="125"/>
  <c r="X25" i="125"/>
  <c r="AF25" i="125"/>
  <c r="AN25" i="125"/>
  <c r="AV25" i="125"/>
  <c r="AB26" i="125"/>
  <c r="AJ26" i="125"/>
  <c r="AR26" i="125"/>
  <c r="AZ26" i="125"/>
  <c r="X27" i="125"/>
  <c r="AF27" i="125"/>
  <c r="AN27" i="125"/>
  <c r="AV27" i="125"/>
  <c r="BJ27" i="125"/>
  <c r="AB28" i="125"/>
  <c r="AJ28" i="125"/>
  <c r="AR28" i="125"/>
  <c r="AZ28" i="125"/>
  <c r="X29" i="125"/>
  <c r="AF29" i="125"/>
  <c r="AN29" i="125"/>
  <c r="AV29" i="125"/>
  <c r="BJ29" i="125"/>
  <c r="AB30" i="125"/>
  <c r="AJ30" i="125"/>
  <c r="AR30" i="125"/>
  <c r="AZ30" i="125"/>
  <c r="X31" i="125"/>
  <c r="AF31" i="125"/>
  <c r="AN31" i="125"/>
  <c r="AV31" i="125"/>
  <c r="BJ31" i="125"/>
  <c r="AR32" i="125"/>
  <c r="AZ32" i="125"/>
  <c r="X33" i="125"/>
  <c r="AF33" i="125"/>
  <c r="AN33" i="125"/>
  <c r="AV33" i="125"/>
  <c r="BJ33" i="125"/>
  <c r="AB34" i="125"/>
  <c r="AJ34" i="125"/>
  <c r="AR34" i="125"/>
  <c r="AZ34" i="125"/>
  <c r="X35" i="125"/>
  <c r="AF35" i="125"/>
  <c r="AN35" i="125"/>
  <c r="AV35" i="125"/>
  <c r="BJ35" i="125"/>
  <c r="AB36" i="125"/>
  <c r="AJ36" i="125"/>
  <c r="AR36" i="125"/>
  <c r="AZ36" i="125"/>
  <c r="X37" i="125"/>
  <c r="AF37" i="125"/>
  <c r="AN37" i="125"/>
  <c r="AV37" i="125"/>
  <c r="BJ37" i="125"/>
  <c r="AB39" i="125"/>
  <c r="AJ39" i="125"/>
  <c r="AR39" i="125"/>
  <c r="AZ39" i="125"/>
  <c r="X40" i="125"/>
  <c r="AF40" i="125"/>
  <c r="AN40" i="125"/>
  <c r="AV40" i="125"/>
  <c r="BJ40" i="125"/>
  <c r="AB41" i="125"/>
  <c r="AJ41" i="125"/>
  <c r="AR41" i="125"/>
  <c r="AZ41" i="125"/>
  <c r="X42" i="125"/>
  <c r="AF42" i="125"/>
  <c r="AN42" i="125"/>
  <c r="AV42" i="125"/>
  <c r="BJ42" i="125"/>
  <c r="AB43" i="125"/>
  <c r="AJ43" i="125"/>
  <c r="AR43" i="125"/>
  <c r="AZ43" i="125"/>
  <c r="X44" i="125"/>
  <c r="AF44" i="125"/>
  <c r="AN44" i="125"/>
  <c r="AV44" i="125"/>
  <c r="BJ44" i="125"/>
  <c r="AB45" i="125"/>
  <c r="AJ45" i="125"/>
  <c r="AR45" i="125"/>
  <c r="AZ45" i="125"/>
  <c r="X46" i="125"/>
  <c r="AF46" i="125"/>
  <c r="AN46" i="125"/>
  <c r="AV46" i="125"/>
  <c r="BJ46" i="125"/>
  <c r="AB47" i="125"/>
  <c r="AJ47" i="125"/>
  <c r="AR47" i="125"/>
  <c r="AZ47" i="125"/>
  <c r="X48" i="125"/>
  <c r="AF48" i="125"/>
  <c r="AN48" i="125"/>
  <c r="AV48" i="125"/>
  <c r="BJ48" i="125"/>
  <c r="AB49" i="125"/>
  <c r="AJ49" i="125"/>
  <c r="AR49" i="125"/>
  <c r="AZ49" i="125"/>
  <c r="X50" i="125"/>
  <c r="AF50" i="125"/>
  <c r="AN50" i="125"/>
  <c r="AV50" i="125"/>
  <c r="BJ50" i="125"/>
  <c r="AD51" i="125"/>
  <c r="AT51" i="125"/>
  <c r="Z52" i="125"/>
  <c r="AP52" i="125"/>
  <c r="V53" i="125"/>
  <c r="AL53" i="125"/>
  <c r="BD53" i="125"/>
  <c r="Q54" i="125"/>
  <c r="AH54" i="125"/>
  <c r="AO55" i="125"/>
  <c r="AF56" i="125"/>
  <c r="BA56" i="125"/>
  <c r="AR59" i="125"/>
  <c r="BJ60" i="125"/>
  <c r="Y61" i="125"/>
  <c r="AK62" i="125"/>
  <c r="AB63" i="125"/>
  <c r="AW63" i="125"/>
  <c r="R64" i="125"/>
  <c r="AN64" i="125"/>
  <c r="AZ65" i="125"/>
  <c r="U66" i="125"/>
  <c r="R68" i="125"/>
  <c r="BF71" i="125"/>
  <c r="R77" i="125"/>
  <c r="AP80" i="125"/>
  <c r="AH81" i="125"/>
  <c r="AT82" i="125"/>
  <c r="AD89" i="125"/>
  <c r="N65" i="126" l="1"/>
  <c r="N64" i="126"/>
  <c r="N63" i="126"/>
  <c r="N62" i="126"/>
  <c r="N60" i="126"/>
  <c r="H60" i="126"/>
  <c r="G60" i="126"/>
  <c r="N59" i="126"/>
  <c r="H59" i="126"/>
  <c r="G59" i="126"/>
  <c r="N58" i="126"/>
  <c r="H58" i="126"/>
  <c r="G58" i="126"/>
  <c r="N57" i="126"/>
  <c r="H57" i="126"/>
  <c r="G57" i="126"/>
  <c r="R56" i="126"/>
  <c r="N55" i="126"/>
  <c r="H55" i="126"/>
  <c r="G55" i="126"/>
  <c r="N54" i="126"/>
  <c r="H54" i="126"/>
  <c r="G54" i="126"/>
  <c r="N53" i="126"/>
  <c r="H53" i="126"/>
  <c r="G53" i="126"/>
  <c r="N52" i="126"/>
  <c r="H52" i="126"/>
  <c r="G52" i="126"/>
  <c r="N51" i="126"/>
  <c r="H51" i="126"/>
  <c r="G51" i="126"/>
  <c r="N49" i="126"/>
  <c r="H49" i="126"/>
  <c r="G49" i="126"/>
  <c r="N48" i="126"/>
  <c r="H48" i="126"/>
  <c r="G48" i="126"/>
  <c r="N47" i="126"/>
  <c r="H47" i="126"/>
  <c r="G47" i="126"/>
  <c r="N46" i="126"/>
  <c r="H46" i="126"/>
  <c r="G46" i="126"/>
  <c r="N45" i="126"/>
  <c r="H45" i="126"/>
  <c r="G45" i="126"/>
  <c r="N44" i="126"/>
  <c r="N43" i="126" s="1"/>
  <c r="H44" i="126"/>
  <c r="G44" i="126"/>
  <c r="N42" i="126"/>
  <c r="H42" i="126"/>
  <c r="G42" i="126"/>
  <c r="N41" i="126"/>
  <c r="H41" i="126"/>
  <c r="G41" i="126"/>
  <c r="N40" i="126"/>
  <c r="H40" i="126"/>
  <c r="G40" i="126"/>
  <c r="N39" i="126"/>
  <c r="H39" i="126"/>
  <c r="G39" i="126"/>
  <c r="N38" i="126"/>
  <c r="H38" i="126"/>
  <c r="G38" i="126"/>
  <c r="N37" i="126"/>
  <c r="H37" i="126"/>
  <c r="G37" i="126"/>
  <c r="N36" i="126"/>
  <c r="H36" i="126"/>
  <c r="G36" i="126"/>
  <c r="N35" i="126"/>
  <c r="H35" i="126"/>
  <c r="G35" i="126"/>
  <c r="N34" i="126"/>
  <c r="H34" i="126"/>
  <c r="G34" i="126"/>
  <c r="N33" i="126"/>
  <c r="H33" i="126"/>
  <c r="G33" i="126"/>
  <c r="N32" i="126"/>
  <c r="H32" i="126"/>
  <c r="G32" i="126"/>
  <c r="N31" i="126"/>
  <c r="H31" i="126"/>
  <c r="G31" i="126"/>
  <c r="N30" i="126"/>
  <c r="H30" i="126"/>
  <c r="G30" i="126"/>
  <c r="N27" i="126"/>
  <c r="H27" i="126"/>
  <c r="G27" i="126"/>
  <c r="N26" i="126"/>
  <c r="H26" i="126"/>
  <c r="G26" i="126"/>
  <c r="N25" i="126"/>
  <c r="H25" i="126"/>
  <c r="G25" i="126"/>
  <c r="N24" i="126"/>
  <c r="H24" i="126"/>
  <c r="G24" i="126"/>
  <c r="N23" i="126"/>
  <c r="H23" i="126"/>
  <c r="G23" i="126"/>
  <c r="N22" i="126"/>
  <c r="H22" i="126"/>
  <c r="G22" i="126"/>
  <c r="N21" i="126"/>
  <c r="H21" i="126"/>
  <c r="G21" i="126"/>
  <c r="N20" i="126"/>
  <c r="H20" i="126"/>
  <c r="G20" i="126"/>
  <c r="N19" i="126"/>
  <c r="H19" i="126"/>
  <c r="G19" i="126"/>
  <c r="N18" i="126"/>
  <c r="H18" i="126"/>
  <c r="G18" i="126"/>
  <c r="N17" i="126"/>
  <c r="N16" i="126"/>
  <c r="N15" i="126"/>
  <c r="N14" i="126"/>
  <c r="N13" i="126"/>
  <c r="N12" i="126"/>
  <c r="N10" i="126"/>
  <c r="J10" i="126"/>
  <c r="I10" i="126"/>
  <c r="H10" i="126"/>
  <c r="G10" i="126"/>
  <c r="N8" i="126"/>
  <c r="J8" i="126"/>
  <c r="I8" i="126"/>
  <c r="H8" i="126"/>
  <c r="G8" i="126"/>
  <c r="N7" i="126"/>
  <c r="H7" i="126"/>
  <c r="G7" i="126"/>
  <c r="N6" i="126"/>
  <c r="J6" i="126"/>
  <c r="I6" i="126"/>
  <c r="H6" i="126"/>
  <c r="G6" i="126"/>
  <c r="N5" i="126"/>
  <c r="J5" i="126"/>
  <c r="I5" i="126"/>
  <c r="H5" i="126"/>
  <c r="G5" i="126"/>
  <c r="N4" i="126"/>
  <c r="J4" i="126"/>
  <c r="I4" i="126"/>
  <c r="H4" i="126"/>
  <c r="G4" i="126"/>
  <c r="N3" i="126"/>
  <c r="E3" i="126"/>
  <c r="A2" i="126"/>
  <c r="M69" i="126"/>
  <c r="M68" i="126"/>
  <c r="M67" i="126"/>
  <c r="M65" i="126"/>
  <c r="M64" i="126"/>
  <c r="M63" i="126"/>
  <c r="M62" i="126"/>
  <c r="BL90" i="125"/>
  <c r="D89" i="125"/>
  <c r="D88" i="125"/>
  <c r="D87" i="125"/>
  <c r="D86" i="125"/>
  <c r="BL85" i="125"/>
  <c r="S85" i="125"/>
  <c r="D84" i="125"/>
  <c r="D83" i="125"/>
  <c r="D82" i="125"/>
  <c r="D81" i="125"/>
  <c r="D80" i="125"/>
  <c r="BL79" i="125"/>
  <c r="BI79" i="125"/>
  <c r="BH79" i="125"/>
  <c r="BG79" i="125"/>
  <c r="BE79" i="125"/>
  <c r="BC79" i="125"/>
  <c r="BB79" i="125"/>
  <c r="S79" i="125"/>
  <c r="D78" i="125"/>
  <c r="D77" i="125"/>
  <c r="D76" i="125"/>
  <c r="D75" i="125"/>
  <c r="D74" i="125"/>
  <c r="D73" i="125"/>
  <c r="BL72" i="125"/>
  <c r="BI72" i="125"/>
  <c r="BH72" i="125"/>
  <c r="BG72" i="125"/>
  <c r="BE72" i="125"/>
  <c r="BC72" i="125"/>
  <c r="BB72" i="125"/>
  <c r="S72" i="125"/>
  <c r="D71" i="125"/>
  <c r="D70" i="125"/>
  <c r="D69" i="125"/>
  <c r="D68" i="125"/>
  <c r="D67" i="125"/>
  <c r="D66" i="125"/>
  <c r="D65" i="125"/>
  <c r="D64" i="125"/>
  <c r="D63" i="125"/>
  <c r="D62" i="125"/>
  <c r="D61" i="125"/>
  <c r="D60" i="125"/>
  <c r="D59" i="125"/>
  <c r="BL58" i="125"/>
  <c r="BI58" i="125"/>
  <c r="BH58" i="125"/>
  <c r="BG58" i="125"/>
  <c r="BE58" i="125"/>
  <c r="BC58" i="125"/>
  <c r="BB58" i="125"/>
  <c r="S58" i="125"/>
  <c r="D56" i="125"/>
  <c r="D55" i="125"/>
  <c r="D54" i="125"/>
  <c r="D53" i="125"/>
  <c r="D52" i="125"/>
  <c r="D51" i="125"/>
  <c r="D50" i="125"/>
  <c r="D49" i="125"/>
  <c r="D48" i="125"/>
  <c r="D47" i="125"/>
  <c r="D46" i="125"/>
  <c r="D45" i="125"/>
  <c r="D44" i="125"/>
  <c r="D43" i="125"/>
  <c r="D42" i="125"/>
  <c r="D41" i="125"/>
  <c r="D40" i="125"/>
  <c r="D39" i="125"/>
  <c r="BL38" i="125"/>
  <c r="BI38" i="125"/>
  <c r="BH38" i="125"/>
  <c r="BG38" i="125"/>
  <c r="BE38" i="125"/>
  <c r="BC38" i="125"/>
  <c r="BB38" i="125"/>
  <c r="S38" i="125"/>
  <c r="D37" i="125"/>
  <c r="D36" i="125"/>
  <c r="D35" i="125"/>
  <c r="D34" i="125"/>
  <c r="D33" i="125"/>
  <c r="D32" i="125"/>
  <c r="D31" i="125"/>
  <c r="D30" i="125"/>
  <c r="D29" i="125"/>
  <c r="D28" i="125"/>
  <c r="D27" i="125"/>
  <c r="D26" i="125"/>
  <c r="D25" i="125"/>
  <c r="D24" i="125"/>
  <c r="M18" i="126"/>
  <c r="D23" i="125"/>
  <c r="D22" i="125"/>
  <c r="D21" i="125"/>
  <c r="I15" i="126"/>
  <c r="G15" i="126"/>
  <c r="D20" i="125"/>
  <c r="D19" i="125"/>
  <c r="I13" i="126"/>
  <c r="D18" i="125"/>
  <c r="D17" i="125"/>
  <c r="BL16" i="125"/>
  <c r="S16" i="125"/>
  <c r="M10" i="126"/>
  <c r="D14" i="125"/>
  <c r="BL13" i="125"/>
  <c r="S13" i="125"/>
  <c r="D12" i="125"/>
  <c r="I7" i="126"/>
  <c r="D11" i="125"/>
  <c r="D10" i="125"/>
  <c r="M5" i="126"/>
  <c r="D9" i="125"/>
  <c r="D8" i="125"/>
  <c r="D7" i="125"/>
  <c r="G13" i="126"/>
  <c r="A4" i="125"/>
  <c r="BK24" i="125"/>
  <c r="M19" i="126" s="1"/>
  <c r="BK7" i="125"/>
  <c r="M3" i="126" s="1"/>
  <c r="BJ25" i="125"/>
  <c r="AF74" i="125"/>
  <c r="AP71" i="125"/>
  <c r="AO71" i="125"/>
  <c r="AB65" i="125"/>
  <c r="AQ9" i="125"/>
  <c r="BJ84" i="125"/>
  <c r="AG84" i="125"/>
  <c r="AI82" i="125"/>
  <c r="AH82" i="125"/>
  <c r="AB82" i="125"/>
  <c r="BJ80" i="125"/>
  <c r="AG80" i="125"/>
  <c r="AB80" i="125"/>
  <c r="AI78" i="125"/>
  <c r="AI77" i="125"/>
  <c r="AH77" i="125"/>
  <c r="AH75" i="125"/>
  <c r="AH74" i="125"/>
  <c r="AH73" i="125"/>
  <c r="AI71" i="125"/>
  <c r="AH71" i="125"/>
  <c r="AJ71" i="125"/>
  <c r="AI70" i="125"/>
  <c r="AH70" i="125"/>
  <c r="I70" i="125"/>
  <c r="F70" i="125"/>
  <c r="AI69" i="125"/>
  <c r="AH69" i="125"/>
  <c r="AI65" i="125"/>
  <c r="AH65" i="125"/>
  <c r="AI64" i="125"/>
  <c r="AH64" i="125"/>
  <c r="AI61" i="125"/>
  <c r="AH61" i="125"/>
  <c r="AI60" i="125"/>
  <c r="AH60" i="125"/>
  <c r="AH59" i="125"/>
  <c r="BJ9" i="125"/>
  <c r="AC9" i="125"/>
  <c r="AM9" i="125"/>
  <c r="AH9" i="125"/>
  <c r="AG9" i="125"/>
  <c r="AJ9" i="125"/>
  <c r="AB9" i="125"/>
  <c r="AC8" i="125"/>
  <c r="AM8" i="125"/>
  <c r="AL8" i="125"/>
  <c r="AI8" i="125"/>
  <c r="AH8" i="125"/>
  <c r="AG8" i="125"/>
  <c r="AJ8" i="125"/>
  <c r="AB8" i="125"/>
  <c r="I8" i="125"/>
  <c r="AC32" i="125"/>
  <c r="AL32" i="125"/>
  <c r="AI32" i="125"/>
  <c r="AH32" i="125"/>
  <c r="AG32" i="125"/>
  <c r="BI57" i="125" l="1"/>
  <c r="F60" i="125"/>
  <c r="F69" i="125"/>
  <c r="F12" i="125"/>
  <c r="I12" i="125"/>
  <c r="F67" i="125"/>
  <c r="BJ51" i="125"/>
  <c r="I67" i="125"/>
  <c r="AQ55" i="125"/>
  <c r="AQ76" i="125"/>
  <c r="AQ84" i="125"/>
  <c r="BJ56" i="125"/>
  <c r="BJ82" i="125"/>
  <c r="BJ8" i="125"/>
  <c r="F8" i="125"/>
  <c r="I9" i="125"/>
  <c r="I59" i="125"/>
  <c r="I69" i="125"/>
  <c r="BL57" i="125"/>
  <c r="G29" i="126"/>
  <c r="U7" i="125"/>
  <c r="BL15" i="125"/>
  <c r="F7" i="125"/>
  <c r="F71" i="125"/>
  <c r="I7" i="125"/>
  <c r="I71" i="125"/>
  <c r="AM84" i="125"/>
  <c r="AM32" i="125"/>
  <c r="AL84" i="125"/>
  <c r="AQ17" i="125"/>
  <c r="AC73" i="125"/>
  <c r="BC91" i="125"/>
  <c r="BC17" i="125"/>
  <c r="M10" i="125"/>
  <c r="L10" i="125"/>
  <c r="I10" i="125"/>
  <c r="H10" i="125"/>
  <c r="E10" i="125"/>
  <c r="G10" i="125"/>
  <c r="F10" i="125"/>
  <c r="J10" i="125"/>
  <c r="N10" i="125"/>
  <c r="K10" i="125"/>
  <c r="T10" i="125"/>
  <c r="C6" i="126" s="1"/>
  <c r="L26" i="125"/>
  <c r="N26" i="125"/>
  <c r="F26" i="125"/>
  <c r="G26" i="125"/>
  <c r="H26" i="125"/>
  <c r="E26" i="125"/>
  <c r="I26" i="125"/>
  <c r="T26" i="125"/>
  <c r="M26" i="125"/>
  <c r="K26" i="125"/>
  <c r="L34" i="125"/>
  <c r="J34" i="125"/>
  <c r="N34" i="125"/>
  <c r="K34" i="125"/>
  <c r="F34" i="125"/>
  <c r="H34" i="125"/>
  <c r="I34" i="125"/>
  <c r="G34" i="125"/>
  <c r="T34" i="125"/>
  <c r="M34" i="125"/>
  <c r="E34" i="125"/>
  <c r="G43" i="125"/>
  <c r="J43" i="125"/>
  <c r="N43" i="125"/>
  <c r="F43" i="125"/>
  <c r="H43" i="125"/>
  <c r="E43" i="125"/>
  <c r="I43" i="125"/>
  <c r="T43" i="125"/>
  <c r="M43" i="125"/>
  <c r="K43" i="125"/>
  <c r="L43" i="125"/>
  <c r="N51" i="125"/>
  <c r="K51" i="125"/>
  <c r="G51" i="125"/>
  <c r="F51" i="125"/>
  <c r="T51" i="125"/>
  <c r="H51" i="125"/>
  <c r="J51" i="125"/>
  <c r="L51" i="125"/>
  <c r="I51" i="125"/>
  <c r="M51" i="125"/>
  <c r="E51" i="125"/>
  <c r="T60" i="125"/>
  <c r="C31" i="126" s="1"/>
  <c r="E60" i="125"/>
  <c r="K60" i="125"/>
  <c r="G60" i="125"/>
  <c r="H60" i="125"/>
  <c r="J60" i="125"/>
  <c r="N60" i="125"/>
  <c r="L60" i="125"/>
  <c r="M60" i="125"/>
  <c r="I60" i="125"/>
  <c r="E68" i="125"/>
  <c r="F68" i="125"/>
  <c r="N68" i="125"/>
  <c r="H68" i="125"/>
  <c r="K68" i="125"/>
  <c r="L68" i="125"/>
  <c r="T68" i="125"/>
  <c r="C39" i="126" s="1"/>
  <c r="I68" i="125"/>
  <c r="G68" i="125"/>
  <c r="J68" i="125"/>
  <c r="M68" i="125"/>
  <c r="E77" i="125"/>
  <c r="L77" i="125"/>
  <c r="K77" i="125"/>
  <c r="J77" i="125"/>
  <c r="F77" i="125"/>
  <c r="N77" i="125"/>
  <c r="H77" i="125"/>
  <c r="T77" i="125"/>
  <c r="C48" i="126" s="1"/>
  <c r="G77" i="125"/>
  <c r="I77" i="125"/>
  <c r="M77" i="125"/>
  <c r="N9" i="126"/>
  <c r="BH17" i="125"/>
  <c r="BH91" i="125"/>
  <c r="G11" i="125"/>
  <c r="T11" i="125"/>
  <c r="C7" i="126" s="1"/>
  <c r="K11" i="125"/>
  <c r="F11" i="125"/>
  <c r="N11" i="125"/>
  <c r="H11" i="125"/>
  <c r="J11" i="125"/>
  <c r="E11" i="125"/>
  <c r="I11" i="125"/>
  <c r="M11" i="125"/>
  <c r="L11" i="125"/>
  <c r="L21" i="125"/>
  <c r="K21" i="125"/>
  <c r="H21" i="125"/>
  <c r="F21" i="125"/>
  <c r="N21" i="125"/>
  <c r="T21" i="125"/>
  <c r="C16" i="126" s="1"/>
  <c r="E21" i="125"/>
  <c r="I21" i="125"/>
  <c r="G21" i="125"/>
  <c r="J21" i="125"/>
  <c r="M21" i="125"/>
  <c r="T27" i="125"/>
  <c r="H27" i="125"/>
  <c r="N27" i="125"/>
  <c r="G27" i="125"/>
  <c r="F27" i="125"/>
  <c r="L27" i="125"/>
  <c r="E27" i="125"/>
  <c r="J27" i="125"/>
  <c r="I27" i="125"/>
  <c r="T35" i="125"/>
  <c r="K35" i="125"/>
  <c r="H35" i="125"/>
  <c r="G35" i="125"/>
  <c r="N35" i="125"/>
  <c r="F35" i="125"/>
  <c r="L35" i="125"/>
  <c r="E35" i="125"/>
  <c r="M35" i="125"/>
  <c r="J35" i="125"/>
  <c r="I35" i="125"/>
  <c r="T44" i="125"/>
  <c r="K44" i="125"/>
  <c r="N44" i="125"/>
  <c r="G44" i="125"/>
  <c r="F44" i="125"/>
  <c r="L44" i="125"/>
  <c r="E44" i="125"/>
  <c r="J44" i="125"/>
  <c r="M44" i="125"/>
  <c r="I44" i="125"/>
  <c r="H44" i="125"/>
  <c r="N52" i="125"/>
  <c r="K52" i="125"/>
  <c r="F52" i="125"/>
  <c r="H52" i="125"/>
  <c r="E52" i="125"/>
  <c r="T52" i="125"/>
  <c r="J52" i="125"/>
  <c r="G52" i="125"/>
  <c r="M52" i="125"/>
  <c r="L52" i="125"/>
  <c r="I52" i="125"/>
  <c r="N61" i="125"/>
  <c r="G61" i="125"/>
  <c r="F61" i="125"/>
  <c r="T61" i="125"/>
  <c r="C32" i="126" s="1"/>
  <c r="L61" i="125"/>
  <c r="H61" i="125"/>
  <c r="K61" i="125"/>
  <c r="E61" i="125"/>
  <c r="M61" i="125"/>
  <c r="I61" i="125"/>
  <c r="J61" i="125"/>
  <c r="N69" i="125"/>
  <c r="G69" i="125"/>
  <c r="K69" i="125"/>
  <c r="H69" i="125"/>
  <c r="L69" i="125"/>
  <c r="J69" i="125"/>
  <c r="T69" i="125"/>
  <c r="C40" i="126" s="1"/>
  <c r="E69" i="125"/>
  <c r="M69" i="125"/>
  <c r="G78" i="125"/>
  <c r="K78" i="125"/>
  <c r="H78" i="125"/>
  <c r="N78" i="125"/>
  <c r="F78" i="125"/>
  <c r="L78" i="125"/>
  <c r="T78" i="125"/>
  <c r="C49" i="126" s="1"/>
  <c r="I78" i="125"/>
  <c r="E78" i="125"/>
  <c r="M78" i="125"/>
  <c r="J78" i="125"/>
  <c r="L86" i="125"/>
  <c r="F86" i="125"/>
  <c r="N86" i="125"/>
  <c r="T86" i="125"/>
  <c r="K86" i="125"/>
  <c r="H86" i="125"/>
  <c r="J86" i="125"/>
  <c r="E86" i="125"/>
  <c r="M86" i="125"/>
  <c r="I86" i="125"/>
  <c r="G86" i="125"/>
  <c r="F17" i="125"/>
  <c r="F59" i="125"/>
  <c r="AO32" i="125"/>
  <c r="AH84" i="125"/>
  <c r="AP32" i="125"/>
  <c r="T17" i="125"/>
  <c r="C12" i="126" s="1"/>
  <c r="H17" i="125"/>
  <c r="N17" i="125"/>
  <c r="G17" i="125"/>
  <c r="K17" i="125"/>
  <c r="L17" i="125"/>
  <c r="E17" i="125"/>
  <c r="J17" i="125"/>
  <c r="M17" i="125"/>
  <c r="M22" i="125"/>
  <c r="E22" i="125"/>
  <c r="L22" i="125"/>
  <c r="F22" i="125"/>
  <c r="N22" i="125"/>
  <c r="K22" i="125"/>
  <c r="H22" i="125"/>
  <c r="T22" i="125"/>
  <c r="C17" i="126" s="1"/>
  <c r="G22" i="125"/>
  <c r="J22" i="125"/>
  <c r="I22" i="125"/>
  <c r="K28" i="125"/>
  <c r="N28" i="125"/>
  <c r="H28" i="125"/>
  <c r="F28" i="125"/>
  <c r="E28" i="125"/>
  <c r="G28" i="125"/>
  <c r="J28" i="125"/>
  <c r="M28" i="125"/>
  <c r="T28" i="125"/>
  <c r="I28" i="125"/>
  <c r="L36" i="125"/>
  <c r="N36" i="125"/>
  <c r="H36" i="125"/>
  <c r="F36" i="125"/>
  <c r="E36" i="125"/>
  <c r="G36" i="125"/>
  <c r="K36" i="125"/>
  <c r="J36" i="125"/>
  <c r="M36" i="125"/>
  <c r="T36" i="125"/>
  <c r="I36" i="125"/>
  <c r="K45" i="125"/>
  <c r="N45" i="125"/>
  <c r="H45" i="125"/>
  <c r="F45" i="125"/>
  <c r="E45" i="125"/>
  <c r="G45" i="125"/>
  <c r="J45" i="125"/>
  <c r="L45" i="125"/>
  <c r="M45" i="125"/>
  <c r="T45" i="125"/>
  <c r="I45" i="125"/>
  <c r="K53" i="125"/>
  <c r="F53" i="125"/>
  <c r="T53" i="125"/>
  <c r="J53" i="125"/>
  <c r="G53" i="125"/>
  <c r="L53" i="125"/>
  <c r="M53" i="125"/>
  <c r="I53" i="125"/>
  <c r="E53" i="125"/>
  <c r="N53" i="125"/>
  <c r="H53" i="125"/>
  <c r="BE57" i="125"/>
  <c r="K62" i="125"/>
  <c r="J62" i="125"/>
  <c r="H62" i="125"/>
  <c r="G62" i="125"/>
  <c r="N62" i="125"/>
  <c r="E62" i="125"/>
  <c r="F62" i="125"/>
  <c r="L62" i="125"/>
  <c r="M62" i="125"/>
  <c r="T62" i="125"/>
  <c r="C33" i="126" s="1"/>
  <c r="I62" i="125"/>
  <c r="H70" i="125"/>
  <c r="K70" i="125"/>
  <c r="T70" i="125"/>
  <c r="C41" i="126" s="1"/>
  <c r="L70" i="125"/>
  <c r="E70" i="125"/>
  <c r="G70" i="125"/>
  <c r="N70" i="125"/>
  <c r="M70" i="125"/>
  <c r="J70" i="125"/>
  <c r="S57" i="125"/>
  <c r="S15" i="125" s="1"/>
  <c r="T80" i="125"/>
  <c r="G80" i="125"/>
  <c r="J80" i="125"/>
  <c r="H80" i="125"/>
  <c r="N80" i="125"/>
  <c r="L80" i="125"/>
  <c r="K80" i="125"/>
  <c r="E80" i="125"/>
  <c r="I80" i="125"/>
  <c r="M80" i="125"/>
  <c r="F80" i="125"/>
  <c r="G87" i="125"/>
  <c r="J87" i="125"/>
  <c r="T87" i="125"/>
  <c r="C58" i="126" s="1"/>
  <c r="K87" i="125"/>
  <c r="H87" i="125"/>
  <c r="I87" i="125"/>
  <c r="L87" i="125"/>
  <c r="N87" i="125"/>
  <c r="E87" i="125"/>
  <c r="F87" i="125"/>
  <c r="M87" i="125"/>
  <c r="AB73" i="125"/>
  <c r="AJ60" i="125"/>
  <c r="AQ71" i="125"/>
  <c r="BJ71" i="125"/>
  <c r="AI84" i="125"/>
  <c r="BC18" i="125"/>
  <c r="H13" i="126" s="1"/>
  <c r="BC92" i="125"/>
  <c r="H63" i="126" s="1"/>
  <c r="Y7" i="125"/>
  <c r="X7" i="125"/>
  <c r="T7" i="125"/>
  <c r="L28" i="125"/>
  <c r="K27" i="125"/>
  <c r="H7" i="125"/>
  <c r="J26" i="125"/>
  <c r="W7" i="125"/>
  <c r="N31" i="125"/>
  <c r="G7" i="125"/>
  <c r="M27" i="125"/>
  <c r="E7" i="125"/>
  <c r="V7" i="125"/>
  <c r="T12" i="125"/>
  <c r="C8" i="126" s="1"/>
  <c r="L12" i="125"/>
  <c r="G12" i="125"/>
  <c r="K12" i="125"/>
  <c r="J12" i="125"/>
  <c r="M12" i="125"/>
  <c r="N12" i="125"/>
  <c r="H12" i="125"/>
  <c r="E12" i="125"/>
  <c r="M18" i="125"/>
  <c r="L18" i="125"/>
  <c r="I18" i="125"/>
  <c r="H18" i="125"/>
  <c r="E18" i="125"/>
  <c r="G18" i="125"/>
  <c r="F18" i="125"/>
  <c r="K18" i="125"/>
  <c r="J18" i="125"/>
  <c r="N18" i="125"/>
  <c r="T18" i="125"/>
  <c r="C13" i="126" s="1"/>
  <c r="H23" i="125"/>
  <c r="T23" i="125"/>
  <c r="C18" i="126" s="1"/>
  <c r="F23" i="125"/>
  <c r="E23" i="125"/>
  <c r="J23" i="125"/>
  <c r="L23" i="125"/>
  <c r="K23" i="125"/>
  <c r="G23" i="125"/>
  <c r="N23" i="125"/>
  <c r="I23" i="125"/>
  <c r="M23" i="125"/>
  <c r="H29" i="125"/>
  <c r="T29" i="125"/>
  <c r="K29" i="125"/>
  <c r="L29" i="125"/>
  <c r="F29" i="125"/>
  <c r="G29" i="125"/>
  <c r="J29" i="125"/>
  <c r="M29" i="125"/>
  <c r="I29" i="125"/>
  <c r="N29" i="125"/>
  <c r="E29" i="125"/>
  <c r="T37" i="125"/>
  <c r="H37" i="125"/>
  <c r="L37" i="125"/>
  <c r="K37" i="125"/>
  <c r="F37" i="125"/>
  <c r="J37" i="125"/>
  <c r="G37" i="125"/>
  <c r="M37" i="125"/>
  <c r="E37" i="125"/>
  <c r="I37" i="125"/>
  <c r="N37" i="125"/>
  <c r="T46" i="125"/>
  <c r="L46" i="125"/>
  <c r="F46" i="125"/>
  <c r="G46" i="125"/>
  <c r="J46" i="125"/>
  <c r="K46" i="125"/>
  <c r="M46" i="125"/>
  <c r="H46" i="125"/>
  <c r="N46" i="125"/>
  <c r="I46" i="125"/>
  <c r="E46" i="125"/>
  <c r="I54" i="125"/>
  <c r="N54" i="125"/>
  <c r="H54" i="125"/>
  <c r="T54" i="125"/>
  <c r="J54" i="125"/>
  <c r="E54" i="125"/>
  <c r="G54" i="125"/>
  <c r="L54" i="125"/>
  <c r="M54" i="125"/>
  <c r="K54" i="125"/>
  <c r="F54" i="125"/>
  <c r="K63" i="125"/>
  <c r="N63" i="125"/>
  <c r="E63" i="125"/>
  <c r="H63" i="125"/>
  <c r="G63" i="125"/>
  <c r="T63" i="125"/>
  <c r="C34" i="126" s="1"/>
  <c r="M63" i="125"/>
  <c r="L63" i="125"/>
  <c r="I63" i="125"/>
  <c r="J63" i="125"/>
  <c r="F63" i="125"/>
  <c r="K71" i="125"/>
  <c r="N71" i="125"/>
  <c r="H71" i="125"/>
  <c r="J71" i="125"/>
  <c r="T71" i="125"/>
  <c r="C42" i="126" s="1"/>
  <c r="L71" i="125"/>
  <c r="E71" i="125"/>
  <c r="G71" i="125"/>
  <c r="M71" i="125"/>
  <c r="J81" i="125"/>
  <c r="E81" i="125"/>
  <c r="G81" i="125"/>
  <c r="K81" i="125"/>
  <c r="F81" i="125"/>
  <c r="L81" i="125"/>
  <c r="N81" i="125"/>
  <c r="T81" i="125"/>
  <c r="C52" i="126" s="1"/>
  <c r="I81" i="125"/>
  <c r="M81" i="125"/>
  <c r="H81" i="125"/>
  <c r="F88" i="125"/>
  <c r="N88" i="125"/>
  <c r="K88" i="125"/>
  <c r="H88" i="125"/>
  <c r="J88" i="125"/>
  <c r="E88" i="125"/>
  <c r="L88" i="125"/>
  <c r="G88" i="125"/>
  <c r="M88" i="125"/>
  <c r="T88" i="125"/>
  <c r="C59" i="126" s="1"/>
  <c r="I88" i="125"/>
  <c r="G56" i="126"/>
  <c r="N61" i="126"/>
  <c r="AB32" i="125"/>
  <c r="U8" i="125"/>
  <c r="BH92" i="125"/>
  <c r="BH18" i="125"/>
  <c r="L30" i="125"/>
  <c r="G30" i="125"/>
  <c r="N30" i="125"/>
  <c r="J30" i="125"/>
  <c r="H30" i="125"/>
  <c r="K30" i="125"/>
  <c r="F30" i="125"/>
  <c r="I30" i="125"/>
  <c r="E30" i="125"/>
  <c r="T30" i="125"/>
  <c r="M30" i="125"/>
  <c r="L39" i="125"/>
  <c r="N39" i="125"/>
  <c r="G39" i="125"/>
  <c r="K39" i="125"/>
  <c r="J39" i="125"/>
  <c r="H39" i="125"/>
  <c r="F39" i="125"/>
  <c r="E39" i="125"/>
  <c r="I39" i="125"/>
  <c r="T39" i="125"/>
  <c r="M39" i="125"/>
  <c r="N47" i="125"/>
  <c r="J47" i="125"/>
  <c r="G47" i="125"/>
  <c r="H47" i="125"/>
  <c r="K47" i="125"/>
  <c r="I47" i="125"/>
  <c r="L47" i="125"/>
  <c r="E47" i="125"/>
  <c r="T47" i="125"/>
  <c r="F47" i="125"/>
  <c r="M47" i="125"/>
  <c r="H55" i="125"/>
  <c r="K55" i="125"/>
  <c r="L55" i="125"/>
  <c r="J55" i="125"/>
  <c r="E55" i="125"/>
  <c r="N55" i="125"/>
  <c r="G55" i="125"/>
  <c r="F55" i="125"/>
  <c r="I55" i="125"/>
  <c r="M55" i="125"/>
  <c r="T55" i="125"/>
  <c r="K64" i="125"/>
  <c r="L64" i="125"/>
  <c r="F64" i="125"/>
  <c r="E64" i="125"/>
  <c r="H64" i="125"/>
  <c r="J64" i="125"/>
  <c r="N64" i="125"/>
  <c r="I64" i="125"/>
  <c r="G64" i="125"/>
  <c r="T64" i="125"/>
  <c r="C35" i="126" s="1"/>
  <c r="M64" i="125"/>
  <c r="F73" i="125"/>
  <c r="N73" i="125"/>
  <c r="T73" i="125"/>
  <c r="E73" i="125"/>
  <c r="G73" i="125"/>
  <c r="L73" i="125"/>
  <c r="J73" i="125"/>
  <c r="I73" i="125"/>
  <c r="M73" i="125"/>
  <c r="K73" i="125"/>
  <c r="H73" i="125"/>
  <c r="K82" i="125"/>
  <c r="H82" i="125"/>
  <c r="J82" i="125"/>
  <c r="M82" i="125"/>
  <c r="F82" i="125"/>
  <c r="N82" i="125"/>
  <c r="L82" i="125"/>
  <c r="I82" i="125"/>
  <c r="G82" i="125"/>
  <c r="T82" i="125"/>
  <c r="C53" i="126" s="1"/>
  <c r="E82" i="125"/>
  <c r="F89" i="125"/>
  <c r="N89" i="125"/>
  <c r="T89" i="125"/>
  <c r="C60" i="126" s="1"/>
  <c r="K89" i="125"/>
  <c r="H89" i="125"/>
  <c r="L89" i="125"/>
  <c r="G89" i="125"/>
  <c r="J89" i="125"/>
  <c r="E89" i="125"/>
  <c r="M89" i="125"/>
  <c r="I89" i="125"/>
  <c r="AJ84" i="125"/>
  <c r="M8" i="125"/>
  <c r="L8" i="125"/>
  <c r="H8" i="125"/>
  <c r="E8" i="125"/>
  <c r="Y8" i="125"/>
  <c r="V8" i="125"/>
  <c r="G8" i="125"/>
  <c r="W8" i="125"/>
  <c r="J8" i="125"/>
  <c r="N8" i="125"/>
  <c r="K8" i="125"/>
  <c r="T8" i="125"/>
  <c r="C4" i="126" s="1"/>
  <c r="X8" i="125"/>
  <c r="T19" i="125"/>
  <c r="C14" i="126" s="1"/>
  <c r="L19" i="125"/>
  <c r="J19" i="125"/>
  <c r="G19" i="125"/>
  <c r="K19" i="125"/>
  <c r="F19" i="125"/>
  <c r="M19" i="125"/>
  <c r="N19" i="125"/>
  <c r="H19" i="125"/>
  <c r="E19" i="125"/>
  <c r="I19" i="125"/>
  <c r="L24" i="125"/>
  <c r="K24" i="125"/>
  <c r="H24" i="125"/>
  <c r="J24" i="125"/>
  <c r="G24" i="125"/>
  <c r="N24" i="125"/>
  <c r="F24" i="125"/>
  <c r="E24" i="125"/>
  <c r="I24" i="125"/>
  <c r="T24" i="125"/>
  <c r="C19" i="126" s="1"/>
  <c r="M24" i="125"/>
  <c r="H31" i="125"/>
  <c r="T31" i="125"/>
  <c r="K31" i="125"/>
  <c r="F31" i="125"/>
  <c r="E31" i="125"/>
  <c r="G31" i="125"/>
  <c r="J31" i="125"/>
  <c r="L31" i="125"/>
  <c r="I31" i="125"/>
  <c r="M31" i="125"/>
  <c r="T40" i="125"/>
  <c r="H40" i="125"/>
  <c r="F40" i="125"/>
  <c r="E40" i="125"/>
  <c r="K40" i="125"/>
  <c r="J40" i="125"/>
  <c r="L40" i="125"/>
  <c r="G40" i="125"/>
  <c r="N40" i="125"/>
  <c r="I40" i="125"/>
  <c r="M40" i="125"/>
  <c r="T48" i="125"/>
  <c r="F48" i="125"/>
  <c r="E48" i="125"/>
  <c r="G48" i="125"/>
  <c r="J48" i="125"/>
  <c r="I48" i="125"/>
  <c r="L48" i="125"/>
  <c r="K48" i="125"/>
  <c r="N48" i="125"/>
  <c r="H48" i="125"/>
  <c r="M48" i="125"/>
  <c r="F56" i="125"/>
  <c r="H56" i="125"/>
  <c r="L56" i="125"/>
  <c r="T56" i="125"/>
  <c r="C27" i="126" s="1"/>
  <c r="G56" i="125"/>
  <c r="K56" i="125"/>
  <c r="E56" i="125"/>
  <c r="J56" i="125"/>
  <c r="I56" i="125"/>
  <c r="M56" i="125"/>
  <c r="N56" i="125"/>
  <c r="T65" i="125"/>
  <c r="C36" i="126" s="1"/>
  <c r="J65" i="125"/>
  <c r="F65" i="125"/>
  <c r="N65" i="125"/>
  <c r="E65" i="125"/>
  <c r="G65" i="125"/>
  <c r="K65" i="125"/>
  <c r="M65" i="125"/>
  <c r="I65" i="125"/>
  <c r="H65" i="125"/>
  <c r="L65" i="125"/>
  <c r="K74" i="125"/>
  <c r="H74" i="125"/>
  <c r="T74" i="125"/>
  <c r="C45" i="126" s="1"/>
  <c r="J74" i="125"/>
  <c r="L74" i="125"/>
  <c r="E74" i="125"/>
  <c r="G74" i="125"/>
  <c r="M74" i="125"/>
  <c r="F74" i="125"/>
  <c r="N74" i="125"/>
  <c r="I74" i="125"/>
  <c r="E83" i="125"/>
  <c r="L83" i="125"/>
  <c r="G83" i="125"/>
  <c r="F83" i="125"/>
  <c r="N83" i="125"/>
  <c r="T83" i="125"/>
  <c r="C54" i="126" s="1"/>
  <c r="K83" i="125"/>
  <c r="H83" i="125"/>
  <c r="M83" i="125"/>
  <c r="J83" i="125"/>
  <c r="I83" i="125"/>
  <c r="AF32" i="125"/>
  <c r="Y9" i="125"/>
  <c r="X9" i="125"/>
  <c r="U9" i="125"/>
  <c r="T9" i="125"/>
  <c r="C5" i="126" s="1"/>
  <c r="L9" i="125"/>
  <c r="J9" i="125"/>
  <c r="K9" i="125"/>
  <c r="W9" i="125"/>
  <c r="V9" i="125"/>
  <c r="H9" i="125"/>
  <c r="N9" i="125"/>
  <c r="E9" i="125"/>
  <c r="G9" i="125"/>
  <c r="M9" i="125"/>
  <c r="I14" i="125"/>
  <c r="H14" i="125"/>
  <c r="E14" i="125"/>
  <c r="M14" i="125"/>
  <c r="L14" i="125"/>
  <c r="F14" i="125"/>
  <c r="K14" i="125"/>
  <c r="J14" i="125"/>
  <c r="N14" i="125"/>
  <c r="T14" i="125"/>
  <c r="C10" i="126" s="1"/>
  <c r="G14" i="125"/>
  <c r="I20" i="125"/>
  <c r="H20" i="125"/>
  <c r="E20" i="125"/>
  <c r="M20" i="125"/>
  <c r="L20" i="125"/>
  <c r="F20" i="125"/>
  <c r="K20" i="125"/>
  <c r="N20" i="125"/>
  <c r="J20" i="125"/>
  <c r="G20" i="125"/>
  <c r="T20" i="125"/>
  <c r="C15" i="126" s="1"/>
  <c r="L32" i="125"/>
  <c r="H32" i="125"/>
  <c r="J32" i="125"/>
  <c r="K32" i="125"/>
  <c r="N32" i="125"/>
  <c r="F32" i="125"/>
  <c r="G32" i="125"/>
  <c r="I32" i="125"/>
  <c r="E32" i="125"/>
  <c r="M32" i="125"/>
  <c r="T32" i="125"/>
  <c r="C22" i="126" s="1"/>
  <c r="K41" i="125"/>
  <c r="H41" i="125"/>
  <c r="J41" i="125"/>
  <c r="G41" i="125"/>
  <c r="N41" i="125"/>
  <c r="F41" i="125"/>
  <c r="E41" i="125"/>
  <c r="I41" i="125"/>
  <c r="L41" i="125"/>
  <c r="T41" i="125"/>
  <c r="M41" i="125"/>
  <c r="G49" i="125"/>
  <c r="H49" i="125"/>
  <c r="J49" i="125"/>
  <c r="K49" i="125"/>
  <c r="N49" i="125"/>
  <c r="F49" i="125"/>
  <c r="I49" i="125"/>
  <c r="T49" i="125"/>
  <c r="E49" i="125"/>
  <c r="M49" i="125"/>
  <c r="L49" i="125"/>
  <c r="L66" i="125"/>
  <c r="N66" i="125"/>
  <c r="J66" i="125"/>
  <c r="G66" i="125"/>
  <c r="T66" i="125"/>
  <c r="C37" i="126" s="1"/>
  <c r="F66" i="125"/>
  <c r="K66" i="125"/>
  <c r="H66" i="125"/>
  <c r="I66" i="125"/>
  <c r="E66" i="125"/>
  <c r="M66" i="125"/>
  <c r="G75" i="125"/>
  <c r="L75" i="125"/>
  <c r="J75" i="125"/>
  <c r="K75" i="125"/>
  <c r="F75" i="125"/>
  <c r="N75" i="125"/>
  <c r="H75" i="125"/>
  <c r="E75" i="125"/>
  <c r="T75" i="125"/>
  <c r="C46" i="126" s="1"/>
  <c r="I75" i="125"/>
  <c r="M75" i="125"/>
  <c r="BG57" i="125"/>
  <c r="G84" i="125"/>
  <c r="F84" i="125"/>
  <c r="N84" i="125"/>
  <c r="T84" i="125"/>
  <c r="C55" i="126" s="1"/>
  <c r="K84" i="125"/>
  <c r="H84" i="125"/>
  <c r="L84" i="125"/>
  <c r="J84" i="125"/>
  <c r="I84" i="125"/>
  <c r="M84" i="125"/>
  <c r="E84" i="125"/>
  <c r="BB91" i="125"/>
  <c r="BB17" i="125"/>
  <c r="T25" i="125"/>
  <c r="C20" i="126" s="1"/>
  <c r="H25" i="125"/>
  <c r="K25" i="125"/>
  <c r="L25" i="125"/>
  <c r="G25" i="125"/>
  <c r="N25" i="125"/>
  <c r="F25" i="125"/>
  <c r="E25" i="125"/>
  <c r="I25" i="125"/>
  <c r="M25" i="125"/>
  <c r="J25" i="125"/>
  <c r="T33" i="125"/>
  <c r="K33" i="125"/>
  <c r="H33" i="125"/>
  <c r="L33" i="125"/>
  <c r="N33" i="125"/>
  <c r="F33" i="125"/>
  <c r="E33" i="125"/>
  <c r="I33" i="125"/>
  <c r="G33" i="125"/>
  <c r="M33" i="125"/>
  <c r="J33" i="125"/>
  <c r="T42" i="125"/>
  <c r="L42" i="125"/>
  <c r="G42" i="125"/>
  <c r="N42" i="125"/>
  <c r="F42" i="125"/>
  <c r="E42" i="125"/>
  <c r="K42" i="125"/>
  <c r="I42" i="125"/>
  <c r="J42" i="125"/>
  <c r="M42" i="125"/>
  <c r="H42" i="125"/>
  <c r="T50" i="125"/>
  <c r="K50" i="125"/>
  <c r="L50" i="125"/>
  <c r="N50" i="125"/>
  <c r="F50" i="125"/>
  <c r="E50" i="125"/>
  <c r="H50" i="125"/>
  <c r="J50" i="125"/>
  <c r="I50" i="125"/>
  <c r="G50" i="125"/>
  <c r="M50" i="125"/>
  <c r="H59" i="125"/>
  <c r="J59" i="125"/>
  <c r="G59" i="125"/>
  <c r="L59" i="125"/>
  <c r="T59" i="125"/>
  <c r="K59" i="125"/>
  <c r="N59" i="125"/>
  <c r="E59" i="125"/>
  <c r="M59" i="125"/>
  <c r="G67" i="125"/>
  <c r="L67" i="125"/>
  <c r="T67" i="125"/>
  <c r="C38" i="126" s="1"/>
  <c r="N67" i="125"/>
  <c r="K67" i="125"/>
  <c r="H67" i="125"/>
  <c r="J67" i="125"/>
  <c r="E67" i="125"/>
  <c r="M67" i="125"/>
  <c r="T76" i="125"/>
  <c r="C47" i="126" s="1"/>
  <c r="G76" i="125"/>
  <c r="I76" i="125"/>
  <c r="K76" i="125"/>
  <c r="H76" i="125"/>
  <c r="N76" i="125"/>
  <c r="L76" i="125"/>
  <c r="F76" i="125"/>
  <c r="J76" i="125"/>
  <c r="M76" i="125"/>
  <c r="E76" i="125"/>
  <c r="N56" i="126"/>
  <c r="BC57" i="125"/>
  <c r="BB57" i="125"/>
  <c r="BH57" i="125"/>
  <c r="BJ99" i="125"/>
  <c r="BK90" i="125"/>
  <c r="BJ90" i="125"/>
  <c r="M61" i="126"/>
  <c r="F69" i="126"/>
  <c r="F64" i="126"/>
  <c r="F68" i="126"/>
  <c r="F67" i="126"/>
  <c r="F60" i="126"/>
  <c r="F65" i="126"/>
  <c r="F63" i="126"/>
  <c r="F54" i="126"/>
  <c r="F58" i="126"/>
  <c r="F59" i="126"/>
  <c r="F52" i="126"/>
  <c r="F48" i="126"/>
  <c r="F41" i="126"/>
  <c r="F49" i="126"/>
  <c r="F45" i="126"/>
  <c r="F46" i="126"/>
  <c r="F36" i="126"/>
  <c r="F32" i="126"/>
  <c r="F37" i="126"/>
  <c r="F33" i="126"/>
  <c r="F40" i="126"/>
  <c r="F35" i="126"/>
  <c r="F31" i="126"/>
  <c r="F38" i="126"/>
  <c r="F20" i="126"/>
  <c r="F39" i="126"/>
  <c r="F18" i="126"/>
  <c r="F19" i="126"/>
  <c r="F15" i="126"/>
  <c r="F13" i="126"/>
  <c r="F7" i="126"/>
  <c r="F10" i="126"/>
  <c r="F16" i="126"/>
  <c r="F14" i="126"/>
  <c r="F34" i="126"/>
  <c r="F17" i="126"/>
  <c r="F8" i="126"/>
  <c r="F6" i="126"/>
  <c r="F22" i="126"/>
  <c r="AQ7" i="125"/>
  <c r="AQ56" i="125"/>
  <c r="AB71" i="125"/>
  <c r="AI73" i="125"/>
  <c r="AQ8" i="125"/>
  <c r="AG81" i="125"/>
  <c r="AQ47" i="125"/>
  <c r="H68" i="126"/>
  <c r="H69" i="126"/>
  <c r="H65" i="126"/>
  <c r="H64" i="126"/>
  <c r="H67" i="126"/>
  <c r="H16" i="126"/>
  <c r="H14" i="126"/>
  <c r="H17" i="126"/>
  <c r="H15" i="126"/>
  <c r="M59" i="126"/>
  <c r="M60" i="126"/>
  <c r="M52" i="126"/>
  <c r="M49" i="126"/>
  <c r="M53" i="126"/>
  <c r="M58" i="126"/>
  <c r="M55" i="126"/>
  <c r="M54" i="126"/>
  <c r="M47" i="126"/>
  <c r="M40" i="126"/>
  <c r="M48" i="126"/>
  <c r="M41" i="126"/>
  <c r="M42" i="126"/>
  <c r="M45" i="126"/>
  <c r="M39" i="126"/>
  <c r="M35" i="126"/>
  <c r="M31" i="126"/>
  <c r="M46" i="126"/>
  <c r="M36" i="126"/>
  <c r="M32" i="126"/>
  <c r="M38" i="126"/>
  <c r="M34" i="126"/>
  <c r="M37" i="126"/>
  <c r="M27" i="126"/>
  <c r="M33" i="126"/>
  <c r="M22" i="126"/>
  <c r="M17" i="126"/>
  <c r="M8" i="126"/>
  <c r="M16" i="126"/>
  <c r="M14" i="126"/>
  <c r="M6" i="126"/>
  <c r="M4" i="126"/>
  <c r="M20" i="126"/>
  <c r="M15" i="126"/>
  <c r="M13" i="126"/>
  <c r="G68" i="126"/>
  <c r="G67" i="126"/>
  <c r="G65" i="126"/>
  <c r="G64" i="126"/>
  <c r="G63" i="126"/>
  <c r="G69" i="126"/>
  <c r="G16" i="126"/>
  <c r="G14" i="126"/>
  <c r="G17" i="126"/>
  <c r="I3" i="126"/>
  <c r="I9" i="126" s="1"/>
  <c r="BD13" i="125"/>
  <c r="J7" i="126"/>
  <c r="L18" i="126"/>
  <c r="L19" i="126"/>
  <c r="L10" i="126"/>
  <c r="M7" i="126"/>
  <c r="C69" i="126"/>
  <c r="C67" i="126"/>
  <c r="C65" i="126"/>
  <c r="C63" i="126"/>
  <c r="C64" i="126"/>
  <c r="C68" i="126"/>
  <c r="J58" i="126"/>
  <c r="J55" i="126"/>
  <c r="J52" i="126"/>
  <c r="J59" i="126"/>
  <c r="J60" i="126"/>
  <c r="J57" i="126"/>
  <c r="J42" i="126"/>
  <c r="J54" i="126"/>
  <c r="J39" i="126"/>
  <c r="J47" i="126"/>
  <c r="J41" i="126"/>
  <c r="J53" i="126"/>
  <c r="J49" i="126"/>
  <c r="J45" i="126"/>
  <c r="J38" i="126"/>
  <c r="J34" i="126"/>
  <c r="J35" i="126"/>
  <c r="J40" i="126"/>
  <c r="J37" i="126"/>
  <c r="J33" i="126"/>
  <c r="J32" i="126"/>
  <c r="J31" i="126"/>
  <c r="J27" i="126"/>
  <c r="J46" i="126"/>
  <c r="J36" i="126"/>
  <c r="J48" i="126"/>
  <c r="J22" i="126"/>
  <c r="J21" i="126"/>
  <c r="J20" i="126"/>
  <c r="J19" i="126"/>
  <c r="J18" i="126"/>
  <c r="I68" i="126"/>
  <c r="I64" i="126"/>
  <c r="I69" i="126"/>
  <c r="I67" i="126"/>
  <c r="I59" i="126"/>
  <c r="I54" i="126"/>
  <c r="I58" i="126"/>
  <c r="I63" i="126"/>
  <c r="I55" i="126"/>
  <c r="I65" i="126"/>
  <c r="I52" i="126"/>
  <c r="I53" i="126"/>
  <c r="I60" i="126"/>
  <c r="I57" i="126"/>
  <c r="I49" i="126"/>
  <c r="I45" i="126"/>
  <c r="I46" i="126"/>
  <c r="I39" i="126"/>
  <c r="I47" i="126"/>
  <c r="I48" i="126"/>
  <c r="I37" i="126"/>
  <c r="I33" i="126"/>
  <c r="I36" i="126"/>
  <c r="I32" i="126"/>
  <c r="I42" i="126"/>
  <c r="I40" i="126"/>
  <c r="I38" i="126"/>
  <c r="I35" i="126"/>
  <c r="I31" i="126"/>
  <c r="I27" i="126"/>
  <c r="I34" i="126"/>
  <c r="I25" i="126"/>
  <c r="I18" i="126"/>
  <c r="I41" i="126"/>
  <c r="N68" i="126"/>
  <c r="N69" i="126"/>
  <c r="N67" i="126"/>
  <c r="I20" i="126"/>
  <c r="I17" i="126"/>
  <c r="I19" i="126"/>
  <c r="I14" i="126"/>
  <c r="I16" i="126"/>
  <c r="I22" i="126"/>
  <c r="M66" i="126"/>
  <c r="M70" i="126" s="1"/>
  <c r="BK99" i="125"/>
  <c r="G43" i="126"/>
  <c r="G28" i="126" s="1"/>
  <c r="N29" i="126"/>
  <c r="H29" i="126"/>
  <c r="G50" i="126"/>
  <c r="H50" i="126"/>
  <c r="H43" i="126"/>
  <c r="H56" i="126"/>
  <c r="N50" i="126"/>
  <c r="AI17" i="125" l="1"/>
  <c r="AQ73" i="125"/>
  <c r="AQ82" i="125"/>
  <c r="AJ17" i="125"/>
  <c r="AL9" i="125"/>
  <c r="AJ32" i="125"/>
  <c r="I17" i="125"/>
  <c r="BJ81" i="125"/>
  <c r="BJ75" i="125"/>
  <c r="AI9" i="125"/>
  <c r="AB17" i="125"/>
  <c r="F9" i="125"/>
  <c r="AI59" i="125"/>
  <c r="AQ40" i="125"/>
  <c r="AB84" i="125"/>
  <c r="L33" i="126"/>
  <c r="L54" i="126"/>
  <c r="L68" i="126"/>
  <c r="L67" i="126"/>
  <c r="L20" i="126"/>
  <c r="BF13" i="125"/>
  <c r="L65" i="126"/>
  <c r="L17" i="126"/>
  <c r="L99" i="125"/>
  <c r="AM90" i="125"/>
  <c r="O90" i="125"/>
  <c r="AB99" i="125"/>
  <c r="AS13" i="125"/>
  <c r="J90" i="125"/>
  <c r="L6" i="126"/>
  <c r="L34" i="126"/>
  <c r="M13" i="125"/>
  <c r="BH16" i="125"/>
  <c r="BH7" i="125" s="1"/>
  <c r="AX99" i="125"/>
  <c r="J24" i="126"/>
  <c r="AR13" i="125"/>
  <c r="BE16" i="125"/>
  <c r="BE7" i="125" s="1"/>
  <c r="I99" i="125"/>
  <c r="L21" i="126"/>
  <c r="AU13" i="125"/>
  <c r="L16" i="126"/>
  <c r="F90" i="125"/>
  <c r="AD99" i="125"/>
  <c r="L15" i="126"/>
  <c r="L63" i="126"/>
  <c r="L64" i="126"/>
  <c r="L14" i="126"/>
  <c r="K69" i="126"/>
  <c r="M9" i="126"/>
  <c r="J67" i="126"/>
  <c r="Y90" i="125"/>
  <c r="L24" i="126"/>
  <c r="L37" i="126"/>
  <c r="BA90" i="125"/>
  <c r="D63" i="126"/>
  <c r="J14" i="126"/>
  <c r="M24" i="126"/>
  <c r="W90" i="125"/>
  <c r="AZ72" i="125"/>
  <c r="L69" i="126"/>
  <c r="AV85" i="125"/>
  <c r="O99" i="125"/>
  <c r="G99" i="125"/>
  <c r="AV16" i="125"/>
  <c r="I21" i="126"/>
  <c r="AV13" i="125"/>
  <c r="I23" i="126"/>
  <c r="AV79" i="125"/>
  <c r="AS85" i="125"/>
  <c r="L90" i="125"/>
  <c r="M25" i="126"/>
  <c r="AE90" i="125"/>
  <c r="AZ99" i="125"/>
  <c r="AW79" i="125"/>
  <c r="AG85" i="125"/>
  <c r="BA85" i="125"/>
  <c r="G13" i="125"/>
  <c r="F24" i="126"/>
  <c r="AD85" i="125"/>
  <c r="N85" i="125"/>
  <c r="J13" i="125"/>
  <c r="AO13" i="125"/>
  <c r="M85" i="125"/>
  <c r="L13" i="125"/>
  <c r="H85" i="125"/>
  <c r="AO16" i="125"/>
  <c r="D6" i="126"/>
  <c r="C24" i="126"/>
  <c r="Q85" i="125"/>
  <c r="AF13" i="125"/>
  <c r="X85" i="125"/>
  <c r="AM85" i="125"/>
  <c r="AE38" i="125"/>
  <c r="O16" i="125"/>
  <c r="O58" i="125"/>
  <c r="G58" i="125"/>
  <c r="I85" i="125"/>
  <c r="D7" i="126"/>
  <c r="D39" i="126"/>
  <c r="D45" i="126"/>
  <c r="D46" i="126"/>
  <c r="D55" i="126"/>
  <c r="Q13" i="125"/>
  <c r="AC79" i="125"/>
  <c r="AN13" i="125"/>
  <c r="AF85" i="125"/>
  <c r="AN72" i="125"/>
  <c r="AF72" i="125"/>
  <c r="X72" i="125"/>
  <c r="P38" i="125"/>
  <c r="L79" i="125"/>
  <c r="AD79" i="125"/>
  <c r="E16" i="126"/>
  <c r="R85" i="125"/>
  <c r="AW16" i="125"/>
  <c r="H16" i="125"/>
  <c r="AM72" i="125"/>
  <c r="K6" i="126"/>
  <c r="K36" i="126"/>
  <c r="Y16" i="125"/>
  <c r="Y72" i="125"/>
  <c r="Q79" i="125"/>
  <c r="I79" i="125"/>
  <c r="E14" i="126"/>
  <c r="Q16" i="125"/>
  <c r="E8" i="126"/>
  <c r="E20" i="126"/>
  <c r="R13" i="125"/>
  <c r="AJ79" i="125"/>
  <c r="O79" i="125"/>
  <c r="BF16" i="125"/>
  <c r="B17" i="126"/>
  <c r="E66" i="126"/>
  <c r="Z99" i="125"/>
  <c r="Z58" i="125"/>
  <c r="AP16" i="125"/>
  <c r="AV58" i="125"/>
  <c r="N66" i="126"/>
  <c r="N70" i="126" s="1"/>
  <c r="BL99" i="125"/>
  <c r="AX38" i="125"/>
  <c r="E6" i="126"/>
  <c r="AY38" i="125"/>
  <c r="AX13" i="125"/>
  <c r="Z16" i="125"/>
  <c r="BM36" i="125"/>
  <c r="E15" i="126"/>
  <c r="K25" i="126"/>
  <c r="AO38" i="125"/>
  <c r="AN90" i="125"/>
  <c r="H72" i="125"/>
  <c r="G12" i="126"/>
  <c r="BB16" i="125"/>
  <c r="BB7" i="125" s="1"/>
  <c r="BA16" i="125"/>
  <c r="D3" i="126"/>
  <c r="U13" i="125"/>
  <c r="D30" i="126"/>
  <c r="U58" i="125"/>
  <c r="D15" i="126"/>
  <c r="M30" i="126"/>
  <c r="M29" i="126" s="1"/>
  <c r="BK58" i="125"/>
  <c r="AE99" i="125"/>
  <c r="O13" i="125"/>
  <c r="AX16" i="125"/>
  <c r="BI16" i="125"/>
  <c r="BI7" i="125" s="1"/>
  <c r="B44" i="126"/>
  <c r="E72" i="125"/>
  <c r="K26" i="126"/>
  <c r="AR38" i="125"/>
  <c r="K58" i="126"/>
  <c r="AY13" i="125"/>
  <c r="BG16" i="125"/>
  <c r="BG7" i="125" s="1"/>
  <c r="I51" i="126"/>
  <c r="I50" i="126" s="1"/>
  <c r="BD79" i="125"/>
  <c r="I62" i="126"/>
  <c r="I61" i="126" s="1"/>
  <c r="BD90" i="125"/>
  <c r="AV38" i="125"/>
  <c r="B15" i="126"/>
  <c r="BM20" i="125"/>
  <c r="J26" i="126"/>
  <c r="BF38" i="125"/>
  <c r="AX90" i="125"/>
  <c r="AP90" i="125"/>
  <c r="E18" i="126"/>
  <c r="E23" i="126"/>
  <c r="E33" i="126"/>
  <c r="E39" i="126"/>
  <c r="E47" i="126"/>
  <c r="E64" i="126"/>
  <c r="E69" i="126"/>
  <c r="R58" i="125"/>
  <c r="J58" i="125"/>
  <c r="B6" i="126"/>
  <c r="BM10" i="125"/>
  <c r="BM41" i="125"/>
  <c r="BM35" i="125"/>
  <c r="BM42" i="125"/>
  <c r="BM52" i="125"/>
  <c r="B39" i="126"/>
  <c r="BM68" i="125"/>
  <c r="B48" i="126"/>
  <c r="B59" i="126"/>
  <c r="BM88" i="125"/>
  <c r="B66" i="126"/>
  <c r="E99" i="125"/>
  <c r="BM95" i="125"/>
  <c r="K8" i="126"/>
  <c r="K19" i="126"/>
  <c r="K41" i="126"/>
  <c r="K48" i="126"/>
  <c r="K54" i="126"/>
  <c r="C51" i="126"/>
  <c r="C50" i="126" s="1"/>
  <c r="T79" i="125"/>
  <c r="D13" i="126"/>
  <c r="AP13" i="125"/>
  <c r="J62" i="126"/>
  <c r="BE90" i="125"/>
  <c r="AO85" i="125"/>
  <c r="AO90" i="125"/>
  <c r="Y99" i="125"/>
  <c r="Q58" i="125"/>
  <c r="Q72" i="125"/>
  <c r="L48" i="126"/>
  <c r="L59" i="126"/>
  <c r="AS58" i="125"/>
  <c r="AS38" i="125"/>
  <c r="AS79" i="125"/>
  <c r="AS99" i="125"/>
  <c r="J23" i="126"/>
  <c r="AN16" i="125"/>
  <c r="AF90" i="125"/>
  <c r="X13" i="125"/>
  <c r="X90" i="125"/>
  <c r="H13" i="125"/>
  <c r="F79" i="125"/>
  <c r="D12" i="126"/>
  <c r="D17" i="126"/>
  <c r="D23" i="126"/>
  <c r="D48" i="126"/>
  <c r="D34" i="126"/>
  <c r="D42" i="126"/>
  <c r="D58" i="126"/>
  <c r="D65" i="126"/>
  <c r="BH90" i="125"/>
  <c r="AJ99" i="125"/>
  <c r="H62" i="126"/>
  <c r="BC90" i="125"/>
  <c r="AM38" i="125"/>
  <c r="W72" i="125"/>
  <c r="G38" i="125"/>
  <c r="AT79" i="125"/>
  <c r="V72" i="125"/>
  <c r="E25" i="126"/>
  <c r="AD38" i="125"/>
  <c r="M38" i="125"/>
  <c r="AZ90" i="125"/>
  <c r="T16" i="125"/>
  <c r="AI38" i="125"/>
  <c r="J12" i="126"/>
  <c r="BM22" i="125"/>
  <c r="F21" i="126"/>
  <c r="F66" i="126"/>
  <c r="F70" i="126" s="1"/>
  <c r="AQ99" i="125"/>
  <c r="AA90" i="125"/>
  <c r="BM31" i="125"/>
  <c r="B64" i="126"/>
  <c r="BM93" i="125"/>
  <c r="H28" i="126"/>
  <c r="AY90" i="125"/>
  <c r="AY16" i="125"/>
  <c r="K14" i="126"/>
  <c r="AX85" i="125"/>
  <c r="AP79" i="125"/>
  <c r="E24" i="126"/>
  <c r="E26" i="126"/>
  <c r="Z38" i="125"/>
  <c r="E58" i="126"/>
  <c r="E59" i="126"/>
  <c r="E60" i="126"/>
  <c r="R16" i="125"/>
  <c r="R90" i="125"/>
  <c r="J38" i="125"/>
  <c r="E16" i="125"/>
  <c r="B10" i="126"/>
  <c r="BM14" i="125"/>
  <c r="B35" i="126"/>
  <c r="BM46" i="125"/>
  <c r="B27" i="126"/>
  <c r="B32" i="126"/>
  <c r="B47" i="126"/>
  <c r="B51" i="126"/>
  <c r="E79" i="125"/>
  <c r="B68" i="126"/>
  <c r="BM97" i="125"/>
  <c r="K22" i="126"/>
  <c r="K21" i="126"/>
  <c r="K37" i="126"/>
  <c r="K33" i="126"/>
  <c r="K47" i="126"/>
  <c r="K52" i="126"/>
  <c r="K57" i="126"/>
  <c r="AR85" i="125"/>
  <c r="C30" i="126"/>
  <c r="C29" i="126" s="1"/>
  <c r="T58" i="125"/>
  <c r="C44" i="126"/>
  <c r="C43" i="126" s="1"/>
  <c r="T72" i="125"/>
  <c r="Z13" i="125"/>
  <c r="J64" i="126"/>
  <c r="AW38" i="125"/>
  <c r="AG90" i="125"/>
  <c r="Q38" i="125"/>
  <c r="Q99" i="125"/>
  <c r="I72" i="125"/>
  <c r="L41" i="126"/>
  <c r="L40" i="126"/>
  <c r="AC85" i="125"/>
  <c r="AN85" i="125"/>
  <c r="AN99" i="125"/>
  <c r="AF16" i="125"/>
  <c r="P85" i="125"/>
  <c r="P90" i="125"/>
  <c r="BA72" i="125"/>
  <c r="BA99" i="125"/>
  <c r="D14" i="126"/>
  <c r="D18" i="126"/>
  <c r="D25" i="126"/>
  <c r="D38" i="126"/>
  <c r="D49" i="126"/>
  <c r="D54" i="126"/>
  <c r="D67" i="126"/>
  <c r="BH99" i="125"/>
  <c r="AJ72" i="125"/>
  <c r="BA13" i="125"/>
  <c r="AU58" i="125"/>
  <c r="AU79" i="125"/>
  <c r="AM99" i="125"/>
  <c r="AE58" i="125"/>
  <c r="AE72" i="125"/>
  <c r="W38" i="125"/>
  <c r="W85" i="125"/>
  <c r="O72" i="125"/>
  <c r="G90" i="125"/>
  <c r="AT13" i="125"/>
  <c r="V16" i="125"/>
  <c r="V58" i="125"/>
  <c r="AL85" i="125"/>
  <c r="N13" i="125"/>
  <c r="J16" i="126"/>
  <c r="K3" i="126"/>
  <c r="F23" i="126"/>
  <c r="F51" i="126"/>
  <c r="AA13" i="125"/>
  <c r="AA85" i="125"/>
  <c r="K38" i="125"/>
  <c r="B34" i="126"/>
  <c r="BM63" i="125"/>
  <c r="AY72" i="125"/>
  <c r="AY85" i="125"/>
  <c r="I26" i="126"/>
  <c r="BD38" i="125"/>
  <c r="I66" i="126"/>
  <c r="I70" i="126" s="1"/>
  <c r="BD99" i="125"/>
  <c r="AV72" i="125"/>
  <c r="BF90" i="125"/>
  <c r="BF99" i="125"/>
  <c r="AX58" i="125"/>
  <c r="AX72" i="125"/>
  <c r="E7" i="126"/>
  <c r="Z79" i="125"/>
  <c r="J79" i="125"/>
  <c r="AK16" i="125"/>
  <c r="AK79" i="125"/>
  <c r="B14" i="126"/>
  <c r="BM19" i="125"/>
  <c r="BM49" i="125"/>
  <c r="BM45" i="125"/>
  <c r="BM50" i="125"/>
  <c r="E58" i="125"/>
  <c r="B36" i="126"/>
  <c r="B46" i="126"/>
  <c r="B55" i="126"/>
  <c r="B63" i="126"/>
  <c r="BM92" i="125"/>
  <c r="K10" i="126"/>
  <c r="K17" i="126"/>
  <c r="K31" i="126"/>
  <c r="K46" i="126"/>
  <c r="K60" i="126"/>
  <c r="K53" i="126"/>
  <c r="C23" i="126"/>
  <c r="P16" i="125"/>
  <c r="J13" i="126"/>
  <c r="J66" i="126"/>
  <c r="BE99" i="125"/>
  <c r="AW85" i="125"/>
  <c r="AW90" i="125"/>
  <c r="AO72" i="125"/>
  <c r="AO99" i="125"/>
  <c r="Y58" i="125"/>
  <c r="I90" i="125"/>
  <c r="L7" i="126"/>
  <c r="L39" i="126"/>
  <c r="L57" i="126"/>
  <c r="BJ85" i="125"/>
  <c r="AS16" i="125"/>
  <c r="AC58" i="125"/>
  <c r="AC90" i="125"/>
  <c r="Y13" i="125"/>
  <c r="AN38" i="125"/>
  <c r="AF38" i="125"/>
  <c r="AF79" i="125"/>
  <c r="AF99" i="125"/>
  <c r="X99" i="125"/>
  <c r="P13" i="125"/>
  <c r="P79" i="125"/>
  <c r="H38" i="125"/>
  <c r="H58" i="125"/>
  <c r="BA58" i="125"/>
  <c r="D16" i="126"/>
  <c r="D24" i="126"/>
  <c r="D31" i="126"/>
  <c r="D52" i="126"/>
  <c r="D51" i="126"/>
  <c r="U79" i="125"/>
  <c r="D57" i="126"/>
  <c r="U85" i="125"/>
  <c r="D69" i="126"/>
  <c r="AJ85" i="125"/>
  <c r="L58" i="125"/>
  <c r="AK13" i="125"/>
  <c r="H66" i="126"/>
  <c r="H70" i="126" s="1"/>
  <c r="BC99" i="125"/>
  <c r="AU38" i="125"/>
  <c r="AE13" i="125"/>
  <c r="AE79" i="125"/>
  <c r="W99" i="125"/>
  <c r="G72" i="125"/>
  <c r="AT38" i="125"/>
  <c r="V90" i="125"/>
  <c r="BK13" i="125"/>
  <c r="AL72" i="125"/>
  <c r="AD13" i="125"/>
  <c r="N90" i="125"/>
  <c r="BI90" i="125"/>
  <c r="AZ58" i="125"/>
  <c r="AB38" i="125"/>
  <c r="F25" i="126"/>
  <c r="F30" i="126"/>
  <c r="AA16" i="125"/>
  <c r="AA99" i="125"/>
  <c r="K58" i="125"/>
  <c r="K99" i="125"/>
  <c r="B52" i="126"/>
  <c r="K40" i="126"/>
  <c r="L44" i="126"/>
  <c r="L62" i="126"/>
  <c r="BG90" i="125"/>
  <c r="N28" i="126"/>
  <c r="N11" i="126" s="1"/>
  <c r="L66" i="126"/>
  <c r="BG99" i="125"/>
  <c r="AY99" i="125"/>
  <c r="I56" i="126"/>
  <c r="AV90" i="125"/>
  <c r="J25" i="126"/>
  <c r="J30" i="126"/>
  <c r="BF58" i="125"/>
  <c r="AP58" i="125"/>
  <c r="AP72" i="125"/>
  <c r="AP99" i="125"/>
  <c r="E17" i="126"/>
  <c r="E34" i="126"/>
  <c r="E63" i="126"/>
  <c r="R99" i="125"/>
  <c r="J72" i="125"/>
  <c r="AK38" i="125"/>
  <c r="AK85" i="125"/>
  <c r="B16" i="126"/>
  <c r="BM21" i="125"/>
  <c r="B19" i="126"/>
  <c r="BM24" i="125"/>
  <c r="B23" i="126"/>
  <c r="BM26" i="125"/>
  <c r="BM54" i="125"/>
  <c r="BM43" i="125"/>
  <c r="B45" i="126"/>
  <c r="B58" i="126"/>
  <c r="BM87" i="125"/>
  <c r="B65" i="126"/>
  <c r="BM94" i="125"/>
  <c r="K18" i="126"/>
  <c r="K20" i="126"/>
  <c r="K35" i="126"/>
  <c r="K64" i="126"/>
  <c r="K62" i="126"/>
  <c r="AR90" i="125"/>
  <c r="K63" i="126"/>
  <c r="C25" i="126"/>
  <c r="B25" i="126" s="1"/>
  <c r="C57" i="126"/>
  <c r="C56" i="126" s="1"/>
  <c r="T85" i="125"/>
  <c r="E10" i="126"/>
  <c r="J15" i="126"/>
  <c r="J69" i="126"/>
  <c r="AW72" i="125"/>
  <c r="AG99" i="125"/>
  <c r="Y79" i="125"/>
  <c r="L23" i="126"/>
  <c r="L22" i="126"/>
  <c r="L36" i="126"/>
  <c r="L30" i="126"/>
  <c r="L47" i="126"/>
  <c r="AC38" i="125"/>
  <c r="K16" i="126"/>
  <c r="AN79" i="125"/>
  <c r="AF58" i="125"/>
  <c r="X79" i="125"/>
  <c r="P99" i="125"/>
  <c r="H79" i="125"/>
  <c r="D20" i="126"/>
  <c r="BA79" i="125"/>
  <c r="D8" i="126"/>
  <c r="D44" i="126"/>
  <c r="U72" i="125"/>
  <c r="D60" i="126"/>
  <c r="D62" i="126"/>
  <c r="U90" i="125"/>
  <c r="L16" i="125"/>
  <c r="D4" i="126"/>
  <c r="M26" i="126"/>
  <c r="BK38" i="125"/>
  <c r="M44" i="126"/>
  <c r="M43" i="126" s="1"/>
  <c r="BK72" i="125"/>
  <c r="M57" i="126"/>
  <c r="M56" i="126" s="1"/>
  <c r="BK85" i="125"/>
  <c r="O38" i="125"/>
  <c r="AT72" i="125"/>
  <c r="AT85" i="125"/>
  <c r="V38" i="125"/>
  <c r="AL90" i="125"/>
  <c r="AD72" i="125"/>
  <c r="N16" i="125"/>
  <c r="N72" i="125"/>
  <c r="M16" i="125"/>
  <c r="M90" i="125"/>
  <c r="S90" i="125"/>
  <c r="AA58" i="125"/>
  <c r="K13" i="125"/>
  <c r="K72" i="125"/>
  <c r="K90" i="125"/>
  <c r="BM48" i="125"/>
  <c r="K44" i="126"/>
  <c r="AR72" i="125"/>
  <c r="C62" i="126"/>
  <c r="C61" i="126" s="1"/>
  <c r="T90" i="125"/>
  <c r="I44" i="126"/>
  <c r="I43" i="126" s="1"/>
  <c r="BD72" i="125"/>
  <c r="K7" i="126"/>
  <c r="J51" i="126"/>
  <c r="BF79" i="125"/>
  <c r="AH85" i="125"/>
  <c r="AH99" i="125"/>
  <c r="E19" i="126"/>
  <c r="E38" i="126"/>
  <c r="E54" i="126"/>
  <c r="E65" i="126"/>
  <c r="R72" i="125"/>
  <c r="R79" i="125"/>
  <c r="J99" i="125"/>
  <c r="AK58" i="125"/>
  <c r="AK90" i="125"/>
  <c r="B20" i="126"/>
  <c r="BM25" i="125"/>
  <c r="BM37" i="125"/>
  <c r="B26" i="126"/>
  <c r="E38" i="125"/>
  <c r="BM39" i="125"/>
  <c r="BM30" i="125"/>
  <c r="B49" i="126"/>
  <c r="B54" i="126"/>
  <c r="BM83" i="125"/>
  <c r="B67" i="126"/>
  <c r="BM96" i="125"/>
  <c r="K30" i="126"/>
  <c r="AR58" i="125"/>
  <c r="K34" i="126"/>
  <c r="K39" i="126"/>
  <c r="K42" i="126"/>
  <c r="K51" i="126"/>
  <c r="AR79" i="125"/>
  <c r="K65" i="126"/>
  <c r="C21" i="126"/>
  <c r="C66" i="126"/>
  <c r="C70" i="126" s="1"/>
  <c r="T99" i="125"/>
  <c r="J17" i="126"/>
  <c r="J68" i="126"/>
  <c r="AW13" i="125"/>
  <c r="AW99" i="125"/>
  <c r="AO58" i="125"/>
  <c r="AG72" i="125"/>
  <c r="Y38" i="125"/>
  <c r="I38" i="125"/>
  <c r="L8" i="126"/>
  <c r="L31" i="126"/>
  <c r="L38" i="126"/>
  <c r="L60" i="126"/>
  <c r="AC99" i="125"/>
  <c r="X58" i="125"/>
  <c r="P72" i="125"/>
  <c r="H90" i="125"/>
  <c r="G62" i="126"/>
  <c r="BB90" i="125"/>
  <c r="F72" i="125"/>
  <c r="D26" i="126"/>
  <c r="U38" i="125"/>
  <c r="D19" i="126"/>
  <c r="D27" i="126"/>
  <c r="D35" i="126"/>
  <c r="D33" i="126"/>
  <c r="D41" i="126"/>
  <c r="D64" i="126"/>
  <c r="AJ90" i="125"/>
  <c r="AZ16" i="125"/>
  <c r="B7" i="126"/>
  <c r="BM11" i="125"/>
  <c r="M23" i="126"/>
  <c r="M21" i="126"/>
  <c r="H12" i="126"/>
  <c r="BC16" i="125"/>
  <c r="BC7" i="125" s="1"/>
  <c r="AU72" i="125"/>
  <c r="AU85" i="125"/>
  <c r="AU90" i="125"/>
  <c r="AM58" i="125"/>
  <c r="W16" i="125"/>
  <c r="G16" i="125"/>
  <c r="AT90" i="125"/>
  <c r="V79" i="125"/>
  <c r="V99" i="125"/>
  <c r="AL38" i="125"/>
  <c r="AZ13" i="125"/>
  <c r="AL58" i="125"/>
  <c r="N38" i="125"/>
  <c r="N99" i="125"/>
  <c r="K5" i="126"/>
  <c r="BI99" i="125"/>
  <c r="M72" i="125"/>
  <c r="AI90" i="125"/>
  <c r="K85" i="125"/>
  <c r="AX79" i="125"/>
  <c r="AP38" i="125"/>
  <c r="AP85" i="125"/>
  <c r="E21" i="126"/>
  <c r="E37" i="126"/>
  <c r="E57" i="126"/>
  <c r="Z85" i="125"/>
  <c r="E67" i="126"/>
  <c r="AK72" i="125"/>
  <c r="B21" i="126"/>
  <c r="BM28" i="125"/>
  <c r="BM29" i="125"/>
  <c r="B18" i="126"/>
  <c r="BM23" i="125"/>
  <c r="BM34" i="125"/>
  <c r="B33" i="126"/>
  <c r="BM62" i="125"/>
  <c r="B57" i="126"/>
  <c r="E85" i="125"/>
  <c r="B60" i="126"/>
  <c r="BM89" i="125"/>
  <c r="B69" i="126"/>
  <c r="BM98" i="125"/>
  <c r="K13" i="126"/>
  <c r="K27" i="126"/>
  <c r="K24" i="126"/>
  <c r="K59" i="126"/>
  <c r="K45" i="126"/>
  <c r="K55" i="126"/>
  <c r="K67" i="126"/>
  <c r="J63" i="126"/>
  <c r="AW58" i="125"/>
  <c r="AG38" i="125"/>
  <c r="L25" i="126"/>
  <c r="L35" i="126"/>
  <c r="L32" i="126"/>
  <c r="L45" i="126"/>
  <c r="L58" i="126"/>
  <c r="L38" i="125"/>
  <c r="X16" i="125"/>
  <c r="F38" i="125"/>
  <c r="F85" i="125"/>
  <c r="F99" i="125"/>
  <c r="D10" i="126"/>
  <c r="D21" i="126"/>
  <c r="D47" i="126"/>
  <c r="D32" i="126"/>
  <c r="D37" i="126"/>
  <c r="D53" i="126"/>
  <c r="D66" i="126"/>
  <c r="U99" i="125"/>
  <c r="AJ38" i="125"/>
  <c r="W13" i="125"/>
  <c r="M12" i="126"/>
  <c r="BK16" i="125"/>
  <c r="M51" i="126"/>
  <c r="M50" i="126" s="1"/>
  <c r="BK79" i="125"/>
  <c r="W58" i="125"/>
  <c r="W79" i="125"/>
  <c r="AT16" i="125"/>
  <c r="V13" i="125"/>
  <c r="AL99" i="125"/>
  <c r="AD16" i="125"/>
  <c r="AD58" i="125"/>
  <c r="AD90" i="125"/>
  <c r="M99" i="125"/>
  <c r="B13" i="126"/>
  <c r="AZ85" i="125"/>
  <c r="AB90" i="125"/>
  <c r="S99" i="125"/>
  <c r="AA72" i="125"/>
  <c r="K79" i="125"/>
  <c r="AV99" i="125"/>
  <c r="I12" i="126"/>
  <c r="BD16" i="125"/>
  <c r="AY58" i="125"/>
  <c r="AY79" i="125"/>
  <c r="I24" i="126"/>
  <c r="I30" i="126"/>
  <c r="I29" i="126" s="1"/>
  <c r="BD58" i="125"/>
  <c r="E13" i="125"/>
  <c r="J44" i="126"/>
  <c r="BF72" i="125"/>
  <c r="J56" i="126"/>
  <c r="AH38" i="125"/>
  <c r="AH90" i="125"/>
  <c r="E13" i="126"/>
  <c r="E27" i="126"/>
  <c r="Z72" i="125"/>
  <c r="E62" i="126"/>
  <c r="Z90" i="125"/>
  <c r="E68" i="126"/>
  <c r="R38" i="125"/>
  <c r="J16" i="125"/>
  <c r="J85" i="125"/>
  <c r="AK99" i="125"/>
  <c r="B24" i="126"/>
  <c r="BM33" i="125"/>
  <c r="B22" i="126"/>
  <c r="BM27" i="125"/>
  <c r="BM53" i="125"/>
  <c r="BM44" i="125"/>
  <c r="B37" i="126"/>
  <c r="BM66" i="125"/>
  <c r="B53" i="126"/>
  <c r="B62" i="126"/>
  <c r="BM91" i="125"/>
  <c r="E90" i="125"/>
  <c r="K4" i="126"/>
  <c r="K15" i="126"/>
  <c r="K23" i="126"/>
  <c r="K38" i="126"/>
  <c r="K32" i="126"/>
  <c r="K49" i="126"/>
  <c r="K66" i="126"/>
  <c r="AR99" i="125"/>
  <c r="K68" i="126"/>
  <c r="C26" i="126"/>
  <c r="T38" i="125"/>
  <c r="J65" i="126"/>
  <c r="AO79" i="125"/>
  <c r="AG58" i="125"/>
  <c r="Y85" i="125"/>
  <c r="Q90" i="125"/>
  <c r="L49" i="126"/>
  <c r="AS72" i="125"/>
  <c r="AS90" i="125"/>
  <c r="AN58" i="125"/>
  <c r="X38" i="125"/>
  <c r="P58" i="125"/>
  <c r="H99" i="125"/>
  <c r="G66" i="126"/>
  <c r="G70" i="126" s="1"/>
  <c r="BB99" i="125"/>
  <c r="C3" i="126"/>
  <c r="C9" i="126" s="1"/>
  <c r="T13" i="125"/>
  <c r="BA38" i="125"/>
  <c r="D5" i="126"/>
  <c r="D36" i="126"/>
  <c r="D40" i="126"/>
  <c r="D59" i="126"/>
  <c r="D68" i="126"/>
  <c r="L72" i="125"/>
  <c r="L85" i="125"/>
  <c r="AU16" i="125"/>
  <c r="AU99" i="125"/>
  <c r="AE16" i="125"/>
  <c r="AE85" i="125"/>
  <c r="O85" i="125"/>
  <c r="G85" i="125"/>
  <c r="G79" i="125"/>
  <c r="AT58" i="125"/>
  <c r="AT99" i="125"/>
  <c r="V85" i="125"/>
  <c r="N58" i="125"/>
  <c r="N79" i="125"/>
  <c r="M58" i="125"/>
  <c r="M79" i="125"/>
  <c r="K12" i="126"/>
  <c r="AR16" i="125"/>
  <c r="AZ38" i="125"/>
  <c r="AZ79" i="125"/>
  <c r="AB85" i="125"/>
  <c r="AI85" i="125"/>
  <c r="AI99" i="125"/>
  <c r="F62" i="126"/>
  <c r="AQ90" i="125"/>
  <c r="AA38" i="125"/>
  <c r="AA79" i="125"/>
  <c r="K16" i="125"/>
  <c r="BE13" i="125" l="1"/>
  <c r="BE15" i="125" s="1"/>
  <c r="BH13" i="125"/>
  <c r="BH15" i="125" s="1"/>
  <c r="BI13" i="125"/>
  <c r="BI15" i="125" s="1"/>
  <c r="AR57" i="125"/>
  <c r="AR15" i="125" s="1"/>
  <c r="J3" i="126"/>
  <c r="K70" i="126"/>
  <c r="L70" i="126"/>
  <c r="L61" i="126"/>
  <c r="AV57" i="125"/>
  <c r="AV15" i="125" s="1"/>
  <c r="J70" i="126"/>
  <c r="AF57" i="125"/>
  <c r="AF15" i="125" s="1"/>
  <c r="M57" i="125"/>
  <c r="M15" i="125" s="1"/>
  <c r="P57" i="125"/>
  <c r="P15" i="125" s="1"/>
  <c r="AD57" i="125"/>
  <c r="AD15" i="125" s="1"/>
  <c r="O14" i="126"/>
  <c r="O6" i="126"/>
  <c r="O18" i="126"/>
  <c r="G57" i="125"/>
  <c r="G15" i="125" s="1"/>
  <c r="W57" i="125"/>
  <c r="W15" i="125" s="1"/>
  <c r="AW57" i="125"/>
  <c r="AW15" i="125" s="1"/>
  <c r="O57" i="125"/>
  <c r="O15" i="125" s="1"/>
  <c r="O39" i="126"/>
  <c r="R57" i="125"/>
  <c r="R15" i="125" s="1"/>
  <c r="O15" i="126"/>
  <c r="O7" i="126"/>
  <c r="O37" i="126"/>
  <c r="O34" i="126"/>
  <c r="V57" i="125"/>
  <c r="V15" i="125" s="1"/>
  <c r="AE57" i="125"/>
  <c r="AE15" i="125" s="1"/>
  <c r="K50" i="126"/>
  <c r="U57" i="125"/>
  <c r="J29" i="126"/>
  <c r="B50" i="126"/>
  <c r="AO57" i="125"/>
  <c r="AO15" i="125" s="1"/>
  <c r="J50" i="126"/>
  <c r="H61" i="126"/>
  <c r="B56" i="126"/>
  <c r="H3" i="126"/>
  <c r="BC13" i="125"/>
  <c r="BC15" i="125" s="1"/>
  <c r="O67" i="126"/>
  <c r="O20" i="126"/>
  <c r="O16" i="126"/>
  <c r="BA57" i="125"/>
  <c r="BA15" i="125" s="1"/>
  <c r="O64" i="126"/>
  <c r="Q57" i="125"/>
  <c r="Q15" i="125" s="1"/>
  <c r="BM99" i="125"/>
  <c r="B43" i="126"/>
  <c r="D29" i="126"/>
  <c r="O66" i="126"/>
  <c r="B70" i="126"/>
  <c r="O24" i="126"/>
  <c r="D70" i="126"/>
  <c r="O33" i="126"/>
  <c r="G61" i="126"/>
  <c r="O54" i="126"/>
  <c r="AK57" i="125"/>
  <c r="AK15" i="125" s="1"/>
  <c r="O65" i="126"/>
  <c r="H57" i="125"/>
  <c r="H15" i="125" s="1"/>
  <c r="K9" i="126"/>
  <c r="C28" i="126"/>
  <c r="C11" i="126" s="1"/>
  <c r="O10" i="126"/>
  <c r="D9" i="126"/>
  <c r="O17" i="126"/>
  <c r="BD57" i="125"/>
  <c r="BD15" i="125" s="1"/>
  <c r="AN57" i="125"/>
  <c r="AN15" i="125" s="1"/>
  <c r="I28" i="126"/>
  <c r="I11" i="126" s="1"/>
  <c r="O69" i="126"/>
  <c r="O21" i="126"/>
  <c r="K57" i="125"/>
  <c r="K15" i="125" s="1"/>
  <c r="AZ57" i="125"/>
  <c r="AZ15" i="125" s="1"/>
  <c r="D50" i="126"/>
  <c r="Y57" i="125"/>
  <c r="Y15" i="125" s="1"/>
  <c r="E57" i="125"/>
  <c r="O59" i="126"/>
  <c r="E56" i="126"/>
  <c r="O25" i="126"/>
  <c r="AA57" i="125"/>
  <c r="AA15" i="125" s="1"/>
  <c r="K61" i="126"/>
  <c r="O58" i="126"/>
  <c r="O23" i="126"/>
  <c r="L57" i="125"/>
  <c r="L15" i="125" s="1"/>
  <c r="L56" i="126"/>
  <c r="O63" i="126"/>
  <c r="AU57" i="125"/>
  <c r="AU15" i="125" s="1"/>
  <c r="K56" i="126"/>
  <c r="O68" i="126"/>
  <c r="BK57" i="125"/>
  <c r="BK15" i="125" s="1"/>
  <c r="D56" i="126"/>
  <c r="T57" i="125"/>
  <c r="T15" i="125" s="1"/>
  <c r="AT57" i="125"/>
  <c r="AT15" i="125" s="1"/>
  <c r="F61" i="126"/>
  <c r="O60" i="126"/>
  <c r="AP57" i="125"/>
  <c r="AP15" i="125" s="1"/>
  <c r="AX57" i="125"/>
  <c r="AX15" i="125" s="1"/>
  <c r="J61" i="126"/>
  <c r="L3" i="126"/>
  <c r="BG13" i="125"/>
  <c r="BG15" i="125" s="1"/>
  <c r="M28" i="126"/>
  <c r="M11" i="126" s="1"/>
  <c r="G3" i="126"/>
  <c r="BB13" i="125"/>
  <c r="BB15" i="125" s="1"/>
  <c r="E61" i="126"/>
  <c r="D43" i="126"/>
  <c r="E70" i="126"/>
  <c r="BM90" i="125"/>
  <c r="N57" i="125"/>
  <c r="N15" i="125" s="1"/>
  <c r="B61" i="126"/>
  <c r="O62" i="126"/>
  <c r="J43" i="126"/>
  <c r="AY57" i="125"/>
  <c r="AY15" i="125" s="1"/>
  <c r="X57" i="125"/>
  <c r="X15" i="125" s="1"/>
  <c r="K29" i="126"/>
  <c r="K43" i="126"/>
  <c r="D61" i="126"/>
  <c r="O19" i="126"/>
  <c r="BF57" i="125"/>
  <c r="BF15" i="125" s="1"/>
  <c r="AS57" i="125"/>
  <c r="AS15" i="125" s="1"/>
  <c r="J57" i="125"/>
  <c r="J15" i="125" s="1"/>
  <c r="Z57" i="125"/>
  <c r="Z15" i="125" s="1"/>
  <c r="J9" i="126" l="1"/>
  <c r="O61" i="126"/>
  <c r="G9" i="126"/>
  <c r="G11" i="126" s="1"/>
  <c r="E15" i="125"/>
  <c r="H9" i="126"/>
  <c r="H11" i="126" s="1"/>
  <c r="K28" i="126"/>
  <c r="K11" i="126" s="1"/>
  <c r="J28" i="126"/>
  <c r="O70" i="126"/>
  <c r="D28" i="126"/>
  <c r="J11" i="126" l="1"/>
  <c r="BM55" i="125" l="1"/>
  <c r="BM47" i="125"/>
  <c r="AI79" i="125"/>
  <c r="E41" i="126" l="1"/>
  <c r="E49" i="126"/>
  <c r="BM78" i="125"/>
  <c r="AI72" i="125"/>
  <c r="E40" i="126"/>
  <c r="AI58" i="125"/>
  <c r="AH79" i="125"/>
  <c r="BM77" i="125"/>
  <c r="E48" i="126"/>
  <c r="E46" i="126"/>
  <c r="BM74" i="125"/>
  <c r="E45" i="126"/>
  <c r="AH72" i="125"/>
  <c r="E35" i="126"/>
  <c r="BM64" i="125"/>
  <c r="E32" i="126"/>
  <c r="BM61" i="125"/>
  <c r="AH58" i="125"/>
  <c r="E30" i="126"/>
  <c r="F27" i="126"/>
  <c r="AQ38" i="125"/>
  <c r="F26" i="126"/>
  <c r="BM40" i="125"/>
  <c r="AM13" i="125"/>
  <c r="AC13" i="125"/>
  <c r="AI13" i="125"/>
  <c r="AL13" i="125"/>
  <c r="AJ13" i="125"/>
  <c r="AH13" i="125"/>
  <c r="AG13" i="125"/>
  <c r="E5" i="126"/>
  <c r="N65" i="119"/>
  <c r="N64" i="119"/>
  <c r="N63" i="119"/>
  <c r="N62" i="119"/>
  <c r="N60" i="119"/>
  <c r="H60" i="119"/>
  <c r="G60" i="119"/>
  <c r="N59" i="119"/>
  <c r="H59" i="119"/>
  <c r="G59" i="119"/>
  <c r="N58" i="119"/>
  <c r="H58" i="119"/>
  <c r="G58" i="119"/>
  <c r="N57" i="119"/>
  <c r="H57" i="119"/>
  <c r="G57" i="119"/>
  <c r="R56" i="119"/>
  <c r="N55" i="119"/>
  <c r="H55" i="119"/>
  <c r="G55" i="119"/>
  <c r="N54" i="119"/>
  <c r="H54" i="119"/>
  <c r="G54" i="119"/>
  <c r="N53" i="119"/>
  <c r="H53" i="119"/>
  <c r="G53" i="119"/>
  <c r="N52" i="119"/>
  <c r="H52" i="119"/>
  <c r="G52" i="119"/>
  <c r="N51" i="119"/>
  <c r="H51" i="119"/>
  <c r="G51" i="119"/>
  <c r="N49" i="119"/>
  <c r="H49" i="119"/>
  <c r="G49" i="119"/>
  <c r="N48" i="119"/>
  <c r="H48" i="119"/>
  <c r="G48" i="119"/>
  <c r="N47" i="119"/>
  <c r="H47" i="119"/>
  <c r="G47" i="119"/>
  <c r="N46" i="119"/>
  <c r="H46" i="119"/>
  <c r="G46" i="119"/>
  <c r="N45" i="119"/>
  <c r="H45" i="119"/>
  <c r="G45" i="119"/>
  <c r="N44" i="119"/>
  <c r="H44" i="119"/>
  <c r="G44" i="119"/>
  <c r="N42" i="119"/>
  <c r="H42" i="119"/>
  <c r="G42" i="119"/>
  <c r="N41" i="119"/>
  <c r="H41" i="119"/>
  <c r="G41" i="119"/>
  <c r="N40" i="119"/>
  <c r="H40" i="119"/>
  <c r="G40" i="119"/>
  <c r="N39" i="119"/>
  <c r="H39" i="119"/>
  <c r="G39" i="119"/>
  <c r="N38" i="119"/>
  <c r="H38" i="119"/>
  <c r="G38" i="119"/>
  <c r="N37" i="119"/>
  <c r="H37" i="119"/>
  <c r="G37" i="119"/>
  <c r="N36" i="119"/>
  <c r="H36" i="119"/>
  <c r="G36" i="119"/>
  <c r="N35" i="119"/>
  <c r="H35" i="119"/>
  <c r="G35" i="119"/>
  <c r="N34" i="119"/>
  <c r="H34" i="119"/>
  <c r="G34" i="119"/>
  <c r="N33" i="119"/>
  <c r="H33" i="119"/>
  <c r="G33" i="119"/>
  <c r="N32" i="119"/>
  <c r="H32" i="119"/>
  <c r="G32" i="119"/>
  <c r="N31" i="119"/>
  <c r="H31" i="119"/>
  <c r="G31" i="119"/>
  <c r="N30" i="119"/>
  <c r="H30" i="119"/>
  <c r="G30" i="119"/>
  <c r="N27" i="119"/>
  <c r="H27" i="119"/>
  <c r="G27" i="119"/>
  <c r="N26" i="119"/>
  <c r="H26" i="119"/>
  <c r="G26" i="119"/>
  <c r="N25" i="119"/>
  <c r="H25" i="119"/>
  <c r="G25" i="119"/>
  <c r="N24" i="119"/>
  <c r="H24" i="119"/>
  <c r="G24" i="119"/>
  <c r="N23" i="119"/>
  <c r="H23" i="119"/>
  <c r="G23" i="119"/>
  <c r="N22" i="119"/>
  <c r="H22" i="119"/>
  <c r="G22" i="119"/>
  <c r="N21" i="119"/>
  <c r="H21" i="119"/>
  <c r="G21" i="119"/>
  <c r="N20" i="119"/>
  <c r="H20" i="119"/>
  <c r="G20" i="119"/>
  <c r="N19" i="119"/>
  <c r="H19" i="119"/>
  <c r="G19" i="119"/>
  <c r="N18" i="119"/>
  <c r="H18" i="119"/>
  <c r="G18" i="119"/>
  <c r="N17" i="119"/>
  <c r="N16" i="119"/>
  <c r="N15" i="119"/>
  <c r="N14" i="119"/>
  <c r="N13" i="119"/>
  <c r="N12" i="119"/>
  <c r="N10" i="119"/>
  <c r="J10" i="119"/>
  <c r="I10" i="119"/>
  <c r="H10" i="119"/>
  <c r="G10" i="119"/>
  <c r="N8" i="119"/>
  <c r="J8" i="119"/>
  <c r="I8" i="119"/>
  <c r="H8" i="119"/>
  <c r="G8" i="119"/>
  <c r="N7" i="119"/>
  <c r="H7" i="119"/>
  <c r="G7" i="119"/>
  <c r="N6" i="119"/>
  <c r="J6" i="119"/>
  <c r="I6" i="119"/>
  <c r="H6" i="119"/>
  <c r="G6" i="119"/>
  <c r="N5" i="119"/>
  <c r="J5" i="119"/>
  <c r="I5" i="119"/>
  <c r="H5" i="119"/>
  <c r="G5" i="119"/>
  <c r="N4" i="119"/>
  <c r="J4" i="119"/>
  <c r="I4" i="119"/>
  <c r="H4" i="119"/>
  <c r="G4" i="119"/>
  <c r="N3" i="119"/>
  <c r="E3" i="119"/>
  <c r="A2" i="119"/>
  <c r="M69" i="119"/>
  <c r="M68" i="119"/>
  <c r="M67" i="119"/>
  <c r="M65" i="119"/>
  <c r="M64" i="119"/>
  <c r="M63" i="119"/>
  <c r="M18" i="119"/>
  <c r="M5" i="119"/>
  <c r="J20" i="119"/>
  <c r="I3" i="119"/>
  <c r="M19" i="119"/>
  <c r="E36" i="126"/>
  <c r="F5" i="126"/>
  <c r="M3" i="119" l="1"/>
  <c r="BM65" i="125"/>
  <c r="O49" i="126"/>
  <c r="AI57" i="125"/>
  <c r="O48" i="126"/>
  <c r="AH57" i="125"/>
  <c r="O45" i="126"/>
  <c r="O36" i="126"/>
  <c r="O35" i="126"/>
  <c r="O32" i="126"/>
  <c r="E4" i="126"/>
  <c r="AB13" i="125"/>
  <c r="G56" i="119"/>
  <c r="H56" i="119"/>
  <c r="N43" i="119"/>
  <c r="M6" i="119"/>
  <c r="M7" i="119"/>
  <c r="N29" i="119"/>
  <c r="H50" i="119"/>
  <c r="G50" i="119"/>
  <c r="G29" i="119"/>
  <c r="G43" i="119"/>
  <c r="N50" i="119"/>
  <c r="N61" i="119"/>
  <c r="F5" i="119"/>
  <c r="G12" i="119"/>
  <c r="F6" i="119"/>
  <c r="M10" i="119"/>
  <c r="L18" i="119"/>
  <c r="L19" i="119"/>
  <c r="G69" i="119"/>
  <c r="G68" i="119"/>
  <c r="G65" i="119"/>
  <c r="G64" i="119"/>
  <c r="G63" i="119"/>
  <c r="G67" i="119"/>
  <c r="G17" i="119"/>
  <c r="G16" i="119"/>
  <c r="G14" i="119"/>
  <c r="G13" i="119"/>
  <c r="G15" i="119"/>
  <c r="F60" i="119"/>
  <c r="F58" i="119"/>
  <c r="F69" i="119"/>
  <c r="F67" i="119"/>
  <c r="F65" i="119"/>
  <c r="F64" i="119"/>
  <c r="F63" i="119"/>
  <c r="F59" i="119"/>
  <c r="F49" i="119"/>
  <c r="F45" i="119"/>
  <c r="F52" i="119"/>
  <c r="F40" i="119"/>
  <c r="F68" i="119"/>
  <c r="F48" i="119"/>
  <c r="F46" i="119"/>
  <c r="F41" i="119"/>
  <c r="F54" i="119"/>
  <c r="F27" i="119"/>
  <c r="F38" i="119"/>
  <c r="F36" i="119"/>
  <c r="F34" i="119"/>
  <c r="F32" i="119"/>
  <c r="F39" i="119"/>
  <c r="F37" i="119"/>
  <c r="F35" i="119"/>
  <c r="F33" i="119"/>
  <c r="F31" i="119"/>
  <c r="F22" i="119"/>
  <c r="F20" i="119"/>
  <c r="F7" i="119"/>
  <c r="F19" i="119"/>
  <c r="F8" i="119"/>
  <c r="F15" i="119"/>
  <c r="F14" i="119"/>
  <c r="F13" i="119"/>
  <c r="F18" i="119"/>
  <c r="F17" i="119"/>
  <c r="F16" i="119"/>
  <c r="H69" i="119"/>
  <c r="H68" i="119"/>
  <c r="H65" i="119"/>
  <c r="H64" i="119"/>
  <c r="H63" i="119"/>
  <c r="H67" i="119"/>
  <c r="H16" i="119"/>
  <c r="H17" i="119"/>
  <c r="H14" i="119"/>
  <c r="H13" i="119"/>
  <c r="H15" i="119"/>
  <c r="C60" i="119"/>
  <c r="C58" i="119"/>
  <c r="C69" i="119"/>
  <c r="C67" i="119"/>
  <c r="C59" i="119"/>
  <c r="C55" i="119"/>
  <c r="C53" i="119"/>
  <c r="C52" i="119"/>
  <c r="C63" i="119"/>
  <c r="C49" i="119"/>
  <c r="C47" i="119"/>
  <c r="C45" i="119"/>
  <c r="C64" i="119"/>
  <c r="C42" i="119"/>
  <c r="C65" i="119"/>
  <c r="C54" i="119"/>
  <c r="C68" i="119"/>
  <c r="C48" i="119"/>
  <c r="C46" i="119"/>
  <c r="C41" i="119"/>
  <c r="C39" i="119"/>
  <c r="C40" i="119"/>
  <c r="C27" i="119"/>
  <c r="C38" i="119"/>
  <c r="C36" i="119"/>
  <c r="C34" i="119"/>
  <c r="C32" i="119"/>
  <c r="C37" i="119"/>
  <c r="C35" i="119"/>
  <c r="C33" i="119"/>
  <c r="C31" i="119"/>
  <c r="C22" i="119"/>
  <c r="C10" i="119"/>
  <c r="C19" i="119"/>
  <c r="C17" i="119"/>
  <c r="C8" i="119"/>
  <c r="C15" i="119"/>
  <c r="C14" i="119"/>
  <c r="C13" i="119"/>
  <c r="C16" i="119"/>
  <c r="C18" i="119"/>
  <c r="C20" i="119"/>
  <c r="C7" i="119"/>
  <c r="C4" i="119"/>
  <c r="F10" i="119"/>
  <c r="I69" i="119"/>
  <c r="I60" i="119"/>
  <c r="I58" i="119"/>
  <c r="I68" i="119"/>
  <c r="I67" i="119"/>
  <c r="I59" i="119"/>
  <c r="I57" i="119"/>
  <c r="I54" i="119"/>
  <c r="I49" i="119"/>
  <c r="I47" i="119"/>
  <c r="I45" i="119"/>
  <c r="I55" i="119"/>
  <c r="I42" i="119"/>
  <c r="I52" i="119"/>
  <c r="I63" i="119"/>
  <c r="I64" i="119"/>
  <c r="I53" i="119"/>
  <c r="I65" i="119"/>
  <c r="I48" i="119"/>
  <c r="I46" i="119"/>
  <c r="I41" i="119"/>
  <c r="I37" i="119"/>
  <c r="I35" i="119"/>
  <c r="I33" i="119"/>
  <c r="I31" i="119"/>
  <c r="I39" i="119"/>
  <c r="I27" i="119"/>
  <c r="I38" i="119"/>
  <c r="I36" i="119"/>
  <c r="I34" i="119"/>
  <c r="I32" i="119"/>
  <c r="I40" i="119"/>
  <c r="I22" i="119"/>
  <c r="I20" i="119"/>
  <c r="I18" i="119"/>
  <c r="I19" i="119"/>
  <c r="I17" i="119"/>
  <c r="I14" i="119"/>
  <c r="I13" i="119"/>
  <c r="I15" i="119"/>
  <c r="I16" i="119"/>
  <c r="C5" i="119"/>
  <c r="I7" i="119"/>
  <c r="I9" i="119" s="1"/>
  <c r="C6" i="119"/>
  <c r="M60" i="119"/>
  <c r="M58" i="119"/>
  <c r="M55" i="119"/>
  <c r="M59" i="119"/>
  <c r="M49" i="119"/>
  <c r="M47" i="119"/>
  <c r="M45" i="119"/>
  <c r="M42" i="119"/>
  <c r="M40" i="119"/>
  <c r="M52" i="119"/>
  <c r="M53" i="119"/>
  <c r="M48" i="119"/>
  <c r="M46" i="119"/>
  <c r="M41" i="119"/>
  <c r="M39" i="119"/>
  <c r="M54" i="119"/>
  <c r="M38" i="119"/>
  <c r="M36" i="119"/>
  <c r="M34" i="119"/>
  <c r="M32" i="119"/>
  <c r="M37" i="119"/>
  <c r="M35" i="119"/>
  <c r="M33" i="119"/>
  <c r="M31" i="119"/>
  <c r="M27" i="119"/>
  <c r="M22" i="119"/>
  <c r="M15" i="119"/>
  <c r="M4" i="119"/>
  <c r="M20" i="119"/>
  <c r="M16" i="119"/>
  <c r="M8" i="119"/>
  <c r="M17" i="119"/>
  <c r="M14" i="119"/>
  <c r="M13" i="119"/>
  <c r="N69" i="119"/>
  <c r="N68" i="119"/>
  <c r="N67" i="119"/>
  <c r="J19" i="119"/>
  <c r="J60" i="119"/>
  <c r="J58" i="119"/>
  <c r="J55" i="119"/>
  <c r="J59" i="119"/>
  <c r="J57" i="119"/>
  <c r="J54" i="119"/>
  <c r="J49" i="119"/>
  <c r="J47" i="119"/>
  <c r="J45" i="119"/>
  <c r="J42" i="119"/>
  <c r="J40" i="119"/>
  <c r="J52" i="119"/>
  <c r="J53" i="119"/>
  <c r="J48" i="119"/>
  <c r="J46" i="119"/>
  <c r="J41" i="119"/>
  <c r="J39" i="119"/>
  <c r="J27" i="119"/>
  <c r="J38" i="119"/>
  <c r="J36" i="119"/>
  <c r="J34" i="119"/>
  <c r="J32" i="119"/>
  <c r="J37" i="119"/>
  <c r="J35" i="119"/>
  <c r="J33" i="119"/>
  <c r="J31" i="119"/>
  <c r="J22" i="119"/>
  <c r="J18" i="119"/>
  <c r="J7" i="119"/>
  <c r="M66" i="119"/>
  <c r="M70" i="119" s="1"/>
  <c r="M62" i="119"/>
  <c r="M61" i="119" s="1"/>
  <c r="H29" i="119"/>
  <c r="H43" i="119"/>
  <c r="N56" i="119"/>
  <c r="N9" i="119"/>
  <c r="E9" i="126" l="1"/>
  <c r="L6" i="119"/>
  <c r="G28" i="119"/>
  <c r="L7" i="119"/>
  <c r="N28" i="119"/>
  <c r="N11" i="119" s="1"/>
  <c r="H28" i="119"/>
  <c r="D8" i="119"/>
  <c r="D7" i="119"/>
  <c r="I24" i="119"/>
  <c r="M24" i="119"/>
  <c r="L64" i="119"/>
  <c r="I25" i="119"/>
  <c r="J56" i="119"/>
  <c r="D6" i="119"/>
  <c r="F24" i="119"/>
  <c r="J25" i="119"/>
  <c r="L10" i="119"/>
  <c r="J24" i="119"/>
  <c r="K6" i="119"/>
  <c r="F21" i="119"/>
  <c r="D4" i="119"/>
  <c r="B10" i="119"/>
  <c r="J44" i="119"/>
  <c r="J12" i="119"/>
  <c r="D18" i="119"/>
  <c r="D40" i="119"/>
  <c r="D53" i="119"/>
  <c r="D49" i="119"/>
  <c r="I44" i="119"/>
  <c r="I43" i="119" s="1"/>
  <c r="K21" i="119"/>
  <c r="K10" i="119"/>
  <c r="K40" i="119"/>
  <c r="K48" i="119"/>
  <c r="K59" i="119"/>
  <c r="C12" i="119"/>
  <c r="L22" i="119"/>
  <c r="L31" i="119"/>
  <c r="L47" i="119"/>
  <c r="B23" i="119"/>
  <c r="B26" i="119"/>
  <c r="B36" i="119"/>
  <c r="B48" i="119"/>
  <c r="B53" i="119"/>
  <c r="E17" i="119"/>
  <c r="E15" i="119"/>
  <c r="E24" i="119"/>
  <c r="E59" i="119"/>
  <c r="L14" i="119"/>
  <c r="J13" i="119"/>
  <c r="D16" i="119"/>
  <c r="D24" i="119"/>
  <c r="D31" i="119"/>
  <c r="D39" i="119"/>
  <c r="D68" i="119"/>
  <c r="K16" i="119"/>
  <c r="K24" i="119"/>
  <c r="K31" i="119"/>
  <c r="K27" i="119"/>
  <c r="K51" i="119"/>
  <c r="K69" i="119"/>
  <c r="C24" i="119"/>
  <c r="F66" i="119"/>
  <c r="F70" i="119" s="1"/>
  <c r="L33" i="119"/>
  <c r="L39" i="119"/>
  <c r="L49" i="119"/>
  <c r="B21" i="119"/>
  <c r="B55" i="119"/>
  <c r="B59" i="119"/>
  <c r="E20" i="119"/>
  <c r="E19" i="119"/>
  <c r="E33" i="119"/>
  <c r="E62" i="119"/>
  <c r="J26" i="119"/>
  <c r="J30" i="119"/>
  <c r="L17" i="119"/>
  <c r="J14" i="119"/>
  <c r="D23" i="119"/>
  <c r="D33" i="119"/>
  <c r="D41" i="119"/>
  <c r="D55" i="119"/>
  <c r="K17" i="119"/>
  <c r="K33" i="119"/>
  <c r="K65" i="119"/>
  <c r="K53" i="119"/>
  <c r="K58" i="119"/>
  <c r="C30" i="119"/>
  <c r="C29" i="119" s="1"/>
  <c r="C51" i="119"/>
  <c r="C50" i="119" s="1"/>
  <c r="F23" i="119"/>
  <c r="L25" i="119"/>
  <c r="L35" i="119"/>
  <c r="L41" i="119"/>
  <c r="L54" i="119"/>
  <c r="B51" i="119"/>
  <c r="B62" i="119"/>
  <c r="E21" i="119"/>
  <c r="E30" i="119"/>
  <c r="E35" i="119"/>
  <c r="E67" i="119"/>
  <c r="E63" i="119"/>
  <c r="M9" i="119"/>
  <c r="K5" i="119"/>
  <c r="M26" i="119"/>
  <c r="M51" i="119"/>
  <c r="M50" i="119" s="1"/>
  <c r="B13" i="119"/>
  <c r="L62" i="119"/>
  <c r="J17" i="119"/>
  <c r="D12" i="119"/>
  <c r="D35" i="119"/>
  <c r="D57" i="119"/>
  <c r="D62" i="119"/>
  <c r="I23" i="119"/>
  <c r="K18" i="119"/>
  <c r="K22" i="119"/>
  <c r="K35" i="119"/>
  <c r="K55" i="119"/>
  <c r="K42" i="119"/>
  <c r="K60" i="119"/>
  <c r="C26" i="119"/>
  <c r="G66" i="119"/>
  <c r="G70" i="119" s="1"/>
  <c r="L21" i="119"/>
  <c r="L37" i="119"/>
  <c r="L44" i="119"/>
  <c r="L57" i="119"/>
  <c r="B22" i="119"/>
  <c r="B27" i="119"/>
  <c r="B68" i="119"/>
  <c r="B63" i="119"/>
  <c r="E10" i="119"/>
  <c r="E32" i="119"/>
  <c r="E37" i="119"/>
  <c r="E64" i="119"/>
  <c r="B7" i="119"/>
  <c r="J51" i="119"/>
  <c r="M30" i="119"/>
  <c r="M29" i="119" s="1"/>
  <c r="L63" i="119"/>
  <c r="J67" i="119"/>
  <c r="D13" i="119"/>
  <c r="D26" i="119"/>
  <c r="D37" i="119"/>
  <c r="D46" i="119"/>
  <c r="D63" i="119"/>
  <c r="I21" i="119"/>
  <c r="I51" i="119"/>
  <c r="I50" i="119" s="1"/>
  <c r="I56" i="119"/>
  <c r="K23" i="119"/>
  <c r="K25" i="119"/>
  <c r="K37" i="119"/>
  <c r="K64" i="119"/>
  <c r="K52" i="119"/>
  <c r="C66" i="119"/>
  <c r="C70" i="119" s="1"/>
  <c r="C62" i="119"/>
  <c r="C61" i="119" s="1"/>
  <c r="H62" i="119"/>
  <c r="F25" i="119"/>
  <c r="L40" i="119"/>
  <c r="L59" i="119"/>
  <c r="B24" i="119"/>
  <c r="B64" i="119"/>
  <c r="E6" i="119"/>
  <c r="E4" i="119"/>
  <c r="E34" i="119"/>
  <c r="E46" i="119"/>
  <c r="E65" i="119"/>
  <c r="J62" i="119"/>
  <c r="D14" i="119"/>
  <c r="D44" i="119"/>
  <c r="D48" i="119"/>
  <c r="D64" i="119"/>
  <c r="K12" i="119"/>
  <c r="K54" i="119"/>
  <c r="K45" i="119"/>
  <c r="C57" i="119"/>
  <c r="C56" i="119" s="1"/>
  <c r="L48" i="119"/>
  <c r="L58" i="119"/>
  <c r="B33" i="119"/>
  <c r="B57" i="119"/>
  <c r="B65" i="119"/>
  <c r="E7" i="119"/>
  <c r="E36" i="119"/>
  <c r="E54" i="119"/>
  <c r="E48" i="119"/>
  <c r="E66" i="119"/>
  <c r="L65" i="119"/>
  <c r="J63" i="119"/>
  <c r="D15" i="119"/>
  <c r="D30" i="119"/>
  <c r="D59" i="119"/>
  <c r="D65" i="119"/>
  <c r="K13" i="119"/>
  <c r="K63" i="119"/>
  <c r="K47" i="119"/>
  <c r="L60" i="119"/>
  <c r="B17" i="119"/>
  <c r="B35" i="119"/>
  <c r="B45" i="119"/>
  <c r="B66" i="119"/>
  <c r="E18" i="119"/>
  <c r="E38" i="119"/>
  <c r="M23" i="119"/>
  <c r="L66" i="119"/>
  <c r="D5" i="119"/>
  <c r="J64" i="119"/>
  <c r="D17" i="119"/>
  <c r="D32" i="119"/>
  <c r="D51" i="119"/>
  <c r="D66" i="119"/>
  <c r="I26" i="119"/>
  <c r="K14" i="119"/>
  <c r="K30" i="119"/>
  <c r="K39" i="119"/>
  <c r="K49" i="119"/>
  <c r="C21" i="119"/>
  <c r="L30" i="119"/>
  <c r="B16" i="119"/>
  <c r="B18" i="119"/>
  <c r="B37" i="119"/>
  <c r="B47" i="119"/>
  <c r="B67" i="119"/>
  <c r="E23" i="119"/>
  <c r="E39" i="119"/>
  <c r="E40" i="119"/>
  <c r="E68" i="119"/>
  <c r="M57" i="119"/>
  <c r="M56" i="119" s="1"/>
  <c r="L8" i="119"/>
  <c r="D3" i="119"/>
  <c r="L67" i="119"/>
  <c r="C3" i="119"/>
  <c r="C9" i="119" s="1"/>
  <c r="J65" i="119"/>
  <c r="D10" i="119"/>
  <c r="D19" i="119"/>
  <c r="D34" i="119"/>
  <c r="D54" i="119"/>
  <c r="D67" i="119"/>
  <c r="I62" i="119"/>
  <c r="I61" i="119" s="1"/>
  <c r="K15" i="119"/>
  <c r="K32" i="119"/>
  <c r="K41" i="119"/>
  <c r="K67" i="119"/>
  <c r="H66" i="119"/>
  <c r="H70" i="119" s="1"/>
  <c r="F30" i="119"/>
  <c r="F51" i="119"/>
  <c r="L23" i="119"/>
  <c r="L32" i="119"/>
  <c r="B14" i="119"/>
  <c r="B20" i="119"/>
  <c r="B39" i="119"/>
  <c r="B49" i="119"/>
  <c r="B60" i="119"/>
  <c r="E16" i="119"/>
  <c r="E41" i="119"/>
  <c r="E58" i="119"/>
  <c r="N66" i="119"/>
  <c r="N70" i="119" s="1"/>
  <c r="M12" i="119"/>
  <c r="M44" i="119"/>
  <c r="M43" i="119" s="1"/>
  <c r="L16" i="119"/>
  <c r="L68" i="119"/>
  <c r="J66" i="119"/>
  <c r="D20" i="119"/>
  <c r="D36" i="119"/>
  <c r="D42" i="119"/>
  <c r="D58" i="119"/>
  <c r="K4" i="119"/>
  <c r="K8" i="119"/>
  <c r="K34" i="119"/>
  <c r="K62" i="119"/>
  <c r="K66" i="119"/>
  <c r="F62" i="119"/>
  <c r="E5" i="119"/>
  <c r="L34" i="119"/>
  <c r="B15" i="119"/>
  <c r="B58" i="119"/>
  <c r="B54" i="119"/>
  <c r="E25" i="119"/>
  <c r="E45" i="119"/>
  <c r="E60" i="119"/>
  <c r="J23" i="119"/>
  <c r="M21" i="119"/>
  <c r="L20" i="119"/>
  <c r="L15" i="119"/>
  <c r="L69" i="119"/>
  <c r="J16" i="119"/>
  <c r="J68" i="119"/>
  <c r="D21" i="119"/>
  <c r="D38" i="119"/>
  <c r="D45" i="119"/>
  <c r="D60" i="119"/>
  <c r="I12" i="119"/>
  <c r="I30" i="119"/>
  <c r="I29" i="119" s="1"/>
  <c r="K7" i="119"/>
  <c r="K19" i="119"/>
  <c r="K36" i="119"/>
  <c r="K44" i="119"/>
  <c r="K68" i="119"/>
  <c r="C25" i="119"/>
  <c r="B25" i="119" s="1"/>
  <c r="H12" i="119"/>
  <c r="F26" i="119"/>
  <c r="L24" i="119"/>
  <c r="L36" i="119"/>
  <c r="B6" i="119"/>
  <c r="B32" i="119"/>
  <c r="B44" i="119"/>
  <c r="B52" i="119"/>
  <c r="K3" i="119"/>
  <c r="E13" i="119"/>
  <c r="E47" i="119"/>
  <c r="E69" i="119"/>
  <c r="J21" i="119"/>
  <c r="M25" i="119"/>
  <c r="J15" i="119"/>
  <c r="J69" i="119"/>
  <c r="D25" i="119"/>
  <c r="D27" i="119"/>
  <c r="D52" i="119"/>
  <c r="D47" i="119"/>
  <c r="D69" i="119"/>
  <c r="I66" i="119"/>
  <c r="I70" i="119" s="1"/>
  <c r="K20" i="119"/>
  <c r="K26" i="119"/>
  <c r="K38" i="119"/>
  <c r="K46" i="119"/>
  <c r="K57" i="119"/>
  <c r="C23" i="119"/>
  <c r="C44" i="119"/>
  <c r="C43" i="119" s="1"/>
  <c r="G62" i="119"/>
  <c r="L38" i="119"/>
  <c r="L45" i="119"/>
  <c r="B19" i="119"/>
  <c r="B34" i="119"/>
  <c r="B46" i="119"/>
  <c r="B69" i="119"/>
  <c r="E8" i="119"/>
  <c r="E14" i="119"/>
  <c r="E26" i="119"/>
  <c r="E27" i="119"/>
  <c r="E49" i="119"/>
  <c r="E57" i="119"/>
  <c r="G61" i="119" l="1"/>
  <c r="H61" i="119"/>
  <c r="J50" i="119"/>
  <c r="J43" i="119"/>
  <c r="F61" i="119"/>
  <c r="J29" i="119"/>
  <c r="I28" i="119"/>
  <c r="I11" i="119" s="1"/>
  <c r="K61" i="119"/>
  <c r="O33" i="119"/>
  <c r="O37" i="119"/>
  <c r="E61" i="119"/>
  <c r="O18" i="119"/>
  <c r="O17" i="119"/>
  <c r="O10" i="119"/>
  <c r="O54" i="119"/>
  <c r="O16" i="119"/>
  <c r="O34" i="119"/>
  <c r="K9" i="119"/>
  <c r="E56" i="119"/>
  <c r="K56" i="119"/>
  <c r="O6" i="119"/>
  <c r="O60" i="119"/>
  <c r="O35" i="119"/>
  <c r="O15" i="119"/>
  <c r="J61" i="119"/>
  <c r="O36" i="119"/>
  <c r="B43" i="119"/>
  <c r="O32" i="119"/>
  <c r="O49" i="119"/>
  <c r="K70" i="119"/>
  <c r="O39" i="119"/>
  <c r="D9" i="119"/>
  <c r="O62" i="119"/>
  <c r="B61" i="119"/>
  <c r="O64" i="119"/>
  <c r="M28" i="119"/>
  <c r="M11" i="119" s="1"/>
  <c r="C28" i="119"/>
  <c r="C11" i="119" s="1"/>
  <c r="H3" i="119"/>
  <c r="J70" i="119"/>
  <c r="B50" i="119"/>
  <c r="J3" i="119"/>
  <c r="O65" i="119"/>
  <c r="O58" i="119"/>
  <c r="O20" i="119"/>
  <c r="G3" i="119"/>
  <c r="O67" i="119"/>
  <c r="L56" i="119"/>
  <c r="L3" i="119"/>
  <c r="O19" i="119"/>
  <c r="O21" i="119"/>
  <c r="O23" i="119"/>
  <c r="O25" i="119"/>
  <c r="K43" i="119"/>
  <c r="O14" i="119"/>
  <c r="D70" i="119"/>
  <c r="L70" i="119"/>
  <c r="B70" i="119"/>
  <c r="O66" i="119"/>
  <c r="B56" i="119"/>
  <c r="O63" i="119"/>
  <c r="L61" i="119"/>
  <c r="D29" i="119"/>
  <c r="E70" i="119"/>
  <c r="O68" i="119"/>
  <c r="K29" i="119"/>
  <c r="D50" i="119"/>
  <c r="O45" i="119"/>
  <c r="D43" i="119"/>
  <c r="D61" i="119"/>
  <c r="O59" i="119"/>
  <c r="O24" i="119"/>
  <c r="K50" i="119"/>
  <c r="O48" i="119"/>
  <c r="O69" i="119"/>
  <c r="E9" i="119"/>
  <c r="O7" i="119"/>
  <c r="D56" i="119"/>
  <c r="J28" i="119" l="1"/>
  <c r="G9" i="119"/>
  <c r="G11" i="119" s="1"/>
  <c r="J9" i="119"/>
  <c r="H9" i="119"/>
  <c r="H11" i="119" s="1"/>
  <c r="O61" i="119"/>
  <c r="O70" i="119"/>
  <c r="K28" i="119"/>
  <c r="K11" i="119" s="1"/>
  <c r="D28" i="119"/>
  <c r="J11" i="119" l="1"/>
  <c r="AC72" i="125" l="1"/>
  <c r="AC57" i="125" s="1"/>
  <c r="AM79" i="125"/>
  <c r="AM57" i="125" s="1"/>
  <c r="AC16" i="125"/>
  <c r="AM16" i="125"/>
  <c r="AG16" i="125"/>
  <c r="D41" i="4"/>
  <c r="C20" i="101"/>
  <c r="D20" i="101"/>
  <c r="E20" i="101"/>
  <c r="F20" i="101"/>
  <c r="G20" i="101"/>
  <c r="H20" i="101"/>
  <c r="I20" i="101"/>
  <c r="B20" i="101"/>
  <c r="G12" i="103"/>
  <c r="F12" i="103"/>
  <c r="E12" i="103"/>
  <c r="D12" i="103"/>
  <c r="C12" i="103"/>
  <c r="B12" i="103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7" i="4"/>
  <c r="I38" i="4"/>
  <c r="I39" i="4"/>
  <c r="I40" i="4"/>
  <c r="E40" i="88"/>
  <c r="D40" i="88"/>
  <c r="C40" i="88"/>
  <c r="H41" i="4"/>
  <c r="G41" i="4"/>
  <c r="F41" i="4"/>
  <c r="E41" i="4"/>
  <c r="C41" i="4"/>
  <c r="G10" i="3"/>
  <c r="K8" i="101" l="1"/>
  <c r="J8" i="101"/>
  <c r="I21" i="101"/>
  <c r="K7" i="101"/>
  <c r="K19" i="101"/>
  <c r="K9" i="101"/>
  <c r="K10" i="101"/>
  <c r="K11" i="101"/>
  <c r="K14" i="101"/>
  <c r="K12" i="101"/>
  <c r="K13" i="101"/>
  <c r="K15" i="101"/>
  <c r="K16" i="101"/>
  <c r="K17" i="101"/>
  <c r="K18" i="101"/>
  <c r="K6" i="101"/>
  <c r="J9" i="101"/>
  <c r="J16" i="101"/>
  <c r="J7" i="101"/>
  <c r="J10" i="101"/>
  <c r="J11" i="101"/>
  <c r="J12" i="101"/>
  <c r="J15" i="101"/>
  <c r="J17" i="101"/>
  <c r="J13" i="101"/>
  <c r="J14" i="101"/>
  <c r="J18" i="101"/>
  <c r="J19" i="101"/>
  <c r="J6" i="101"/>
  <c r="G7" i="3"/>
  <c r="G6" i="3"/>
  <c r="G15" i="3"/>
  <c r="G9" i="3"/>
  <c r="C19" i="3"/>
  <c r="K5" i="101"/>
  <c r="G21" i="101"/>
  <c r="C21" i="101"/>
  <c r="D21" i="101"/>
  <c r="F21" i="101"/>
  <c r="H21" i="101"/>
  <c r="B21" i="101"/>
  <c r="I8" i="3"/>
  <c r="I16" i="3"/>
  <c r="L51" i="126"/>
  <c r="F55" i="119"/>
  <c r="F55" i="126"/>
  <c r="F53" i="126"/>
  <c r="F44" i="126"/>
  <c r="AC15" i="125"/>
  <c r="AM15" i="125"/>
  <c r="E52" i="119"/>
  <c r="AJ58" i="125"/>
  <c r="AJ57" i="125" s="1"/>
  <c r="E31" i="126"/>
  <c r="E53" i="119"/>
  <c r="AB72" i="125"/>
  <c r="E44" i="126"/>
  <c r="BM73" i="125"/>
  <c r="B31" i="119"/>
  <c r="F16" i="125"/>
  <c r="F3" i="119"/>
  <c r="J5" i="101"/>
  <c r="E7" i="3"/>
  <c r="E21" i="101"/>
  <c r="I7" i="3"/>
  <c r="E19" i="3"/>
  <c r="I19" i="3"/>
  <c r="G19" i="3"/>
  <c r="E6" i="3"/>
  <c r="I6" i="3"/>
  <c r="E14" i="3"/>
  <c r="C6" i="3"/>
  <c r="I41" i="4"/>
  <c r="I15" i="3"/>
  <c r="G16" i="3"/>
  <c r="I13" i="3"/>
  <c r="G13" i="3"/>
  <c r="E13" i="3"/>
  <c r="I12" i="3"/>
  <c r="G12" i="3"/>
  <c r="E12" i="3"/>
  <c r="I11" i="3"/>
  <c r="G11" i="3"/>
  <c r="I10" i="3"/>
  <c r="G8" i="3"/>
  <c r="E8" i="3"/>
  <c r="I9" i="3"/>
  <c r="E11" i="3"/>
  <c r="H12" i="103"/>
  <c r="I12" i="103"/>
  <c r="AL79" i="125"/>
  <c r="AL57" i="125" s="1"/>
  <c r="I16" i="125"/>
  <c r="AJ16" i="125"/>
  <c r="AL16" i="125"/>
  <c r="F4" i="126"/>
  <c r="J36" i="4" l="1"/>
  <c r="J35" i="4"/>
  <c r="K12" i="103"/>
  <c r="K10" i="103"/>
  <c r="K6" i="103"/>
  <c r="K9" i="103"/>
  <c r="K11" i="103"/>
  <c r="K8" i="103"/>
  <c r="K7" i="103"/>
  <c r="D13" i="103"/>
  <c r="H13" i="103"/>
  <c r="J10" i="103"/>
  <c r="J9" i="103"/>
  <c r="J8" i="103"/>
  <c r="J11" i="103"/>
  <c r="J6" i="103"/>
  <c r="J7" i="103"/>
  <c r="J5" i="103"/>
  <c r="C13" i="103"/>
  <c r="B42" i="119"/>
  <c r="BJ17" i="125"/>
  <c r="AH17" i="125"/>
  <c r="BJ18" i="125"/>
  <c r="L55" i="126"/>
  <c r="L55" i="119"/>
  <c r="BM82" i="125"/>
  <c r="BM81" i="125"/>
  <c r="L46" i="126"/>
  <c r="BJ72" i="125"/>
  <c r="BM75" i="125"/>
  <c r="BJ58" i="125"/>
  <c r="L42" i="126"/>
  <c r="L29" i="126" s="1"/>
  <c r="AQ79" i="125"/>
  <c r="F50" i="126"/>
  <c r="F47" i="119"/>
  <c r="F42" i="126"/>
  <c r="AQ58" i="125"/>
  <c r="AL15" i="125"/>
  <c r="AG79" i="125"/>
  <c r="AG57" i="125" s="1"/>
  <c r="AG15" i="125" s="1"/>
  <c r="E52" i="126"/>
  <c r="L5" i="119"/>
  <c r="AJ15" i="125"/>
  <c r="BM84" i="125"/>
  <c r="E55" i="126"/>
  <c r="E53" i="126"/>
  <c r="BM80" i="125"/>
  <c r="AB79" i="125"/>
  <c r="E51" i="126"/>
  <c r="O44" i="126"/>
  <c r="E43" i="126"/>
  <c r="AB58" i="125"/>
  <c r="E42" i="126"/>
  <c r="BM70" i="125"/>
  <c r="B41" i="126"/>
  <c r="B41" i="119"/>
  <c r="B40" i="119"/>
  <c r="I58" i="125"/>
  <c r="I57" i="125" s="1"/>
  <c r="B38" i="119"/>
  <c r="L27" i="119"/>
  <c r="O27" i="119" s="1"/>
  <c r="BM71" i="125"/>
  <c r="B42" i="126"/>
  <c r="B40" i="126"/>
  <c r="BM69" i="125"/>
  <c r="B38" i="126"/>
  <c r="BM67" i="125"/>
  <c r="AI16" i="125"/>
  <c r="AI15" i="125" s="1"/>
  <c r="B31" i="126"/>
  <c r="BM60" i="125"/>
  <c r="BM59" i="125"/>
  <c r="F58" i="125"/>
  <c r="B30" i="126"/>
  <c r="L27" i="126"/>
  <c r="O27" i="126" s="1"/>
  <c r="BM56" i="125"/>
  <c r="BJ38" i="125"/>
  <c r="BM51" i="125"/>
  <c r="L26" i="126"/>
  <c r="O26" i="126" s="1"/>
  <c r="AQ16" i="125"/>
  <c r="F12" i="126"/>
  <c r="B12" i="126"/>
  <c r="B8" i="119"/>
  <c r="I13" i="125"/>
  <c r="BM12" i="125"/>
  <c r="B8" i="126"/>
  <c r="L5" i="126"/>
  <c r="B5" i="119"/>
  <c r="BJ13" i="125"/>
  <c r="L4" i="126"/>
  <c r="B5" i="126"/>
  <c r="BM9" i="125"/>
  <c r="BM8" i="125"/>
  <c r="B4" i="126"/>
  <c r="F13" i="125"/>
  <c r="AQ13" i="125"/>
  <c r="F3" i="126"/>
  <c r="AB16" i="125"/>
  <c r="E22" i="126"/>
  <c r="BM7" i="125"/>
  <c r="B3" i="126"/>
  <c r="E13" i="103"/>
  <c r="K5" i="103"/>
  <c r="G13" i="103"/>
  <c r="I13" i="103"/>
  <c r="J12" i="103"/>
  <c r="F13" i="103"/>
  <c r="B13" i="103"/>
  <c r="J41" i="4"/>
  <c r="J14" i="4"/>
  <c r="J30" i="4"/>
  <c r="J7" i="4"/>
  <c r="J16" i="4"/>
  <c r="J37" i="4"/>
  <c r="J19" i="4"/>
  <c r="J18" i="4"/>
  <c r="C42" i="4"/>
  <c r="J40" i="4"/>
  <c r="J21" i="4"/>
  <c r="F42" i="4"/>
  <c r="J33" i="4"/>
  <c r="J34" i="4"/>
  <c r="H42" i="4"/>
  <c r="J24" i="4"/>
  <c r="J26" i="4"/>
  <c r="J39" i="4"/>
  <c r="D42" i="4"/>
  <c r="J22" i="4"/>
  <c r="J5" i="4"/>
  <c r="I42" i="4"/>
  <c r="J11" i="4"/>
  <c r="J31" i="4"/>
  <c r="J10" i="4"/>
  <c r="E42" i="4"/>
  <c r="J6" i="4"/>
  <c r="J38" i="4"/>
  <c r="J9" i="4"/>
  <c r="J13" i="4"/>
  <c r="G42" i="4"/>
  <c r="J32" i="4"/>
  <c r="J28" i="4"/>
  <c r="J25" i="4"/>
  <c r="J12" i="4"/>
  <c r="J20" i="4"/>
  <c r="J29" i="4"/>
  <c r="J8" i="4"/>
  <c r="J27" i="4"/>
  <c r="J23" i="4"/>
  <c r="J17" i="4"/>
  <c r="J15" i="4"/>
  <c r="J4" i="4"/>
  <c r="F53" i="119"/>
  <c r="L51" i="119"/>
  <c r="F44" i="119"/>
  <c r="E44" i="119"/>
  <c r="E31" i="119"/>
  <c r="B4" i="119"/>
  <c r="B3" i="119"/>
  <c r="L52" i="119" l="1"/>
  <c r="O52" i="119" s="1"/>
  <c r="O8" i="119"/>
  <c r="F57" i="119"/>
  <c r="AQ86" i="125"/>
  <c r="O41" i="119"/>
  <c r="O40" i="119"/>
  <c r="L53" i="126"/>
  <c r="O53" i="126" s="1"/>
  <c r="L53" i="119"/>
  <c r="O53" i="119" s="1"/>
  <c r="L52" i="126"/>
  <c r="BJ79" i="125"/>
  <c r="BM79" i="125" s="1"/>
  <c r="L43" i="126"/>
  <c r="O46" i="126"/>
  <c r="F47" i="126"/>
  <c r="BM76" i="125"/>
  <c r="AQ72" i="125"/>
  <c r="BM72" i="125" s="1"/>
  <c r="F29" i="126"/>
  <c r="O55" i="126"/>
  <c r="E50" i="126"/>
  <c r="O51" i="126"/>
  <c r="AB57" i="125"/>
  <c r="AB15" i="125" s="1"/>
  <c r="E29" i="126"/>
  <c r="O41" i="126"/>
  <c r="O38" i="119"/>
  <c r="I15" i="125"/>
  <c r="O42" i="126"/>
  <c r="O40" i="126"/>
  <c r="O38" i="126"/>
  <c r="O31" i="126"/>
  <c r="F57" i="125"/>
  <c r="BM58" i="125"/>
  <c r="O30" i="126"/>
  <c r="B29" i="126"/>
  <c r="B28" i="126" s="1"/>
  <c r="BM38" i="125"/>
  <c r="E12" i="126"/>
  <c r="AH16" i="125"/>
  <c r="AH15" i="125" s="1"/>
  <c r="E12" i="119"/>
  <c r="O8" i="126"/>
  <c r="L9" i="126"/>
  <c r="O5" i="119"/>
  <c r="O5" i="126"/>
  <c r="O4" i="126"/>
  <c r="BM18" i="125"/>
  <c r="L13" i="126"/>
  <c r="O13" i="126" s="1"/>
  <c r="L13" i="119"/>
  <c r="O13" i="119" s="1"/>
  <c r="F9" i="126"/>
  <c r="BM13" i="125"/>
  <c r="O3" i="126"/>
  <c r="P3" i="126" s="1"/>
  <c r="B9" i="126"/>
  <c r="O47" i="119"/>
  <c r="F50" i="119"/>
  <c r="F43" i="119"/>
  <c r="E22" i="119"/>
  <c r="B30" i="119"/>
  <c r="L26" i="119"/>
  <c r="O26" i="119" s="1"/>
  <c r="F12" i="119"/>
  <c r="L46" i="119"/>
  <c r="E55" i="119"/>
  <c r="F42" i="119"/>
  <c r="L42" i="119"/>
  <c r="L29" i="119" s="1"/>
  <c r="B12" i="119"/>
  <c r="E42" i="119"/>
  <c r="E43" i="119"/>
  <c r="O44" i="119"/>
  <c r="E51" i="119"/>
  <c r="O31" i="119"/>
  <c r="F4" i="119"/>
  <c r="L4" i="119"/>
  <c r="L9" i="119" s="1"/>
  <c r="B9" i="119"/>
  <c r="O3" i="119"/>
  <c r="O57" i="119" l="1"/>
  <c r="O56" i="119" s="1"/>
  <c r="F56" i="119"/>
  <c r="BM86" i="125"/>
  <c r="AQ85" i="125"/>
  <c r="BM85" i="125" s="1"/>
  <c r="F57" i="126"/>
  <c r="L50" i="119"/>
  <c r="BJ57" i="125"/>
  <c r="L50" i="126"/>
  <c r="O50" i="126" s="1"/>
  <c r="O52" i="126"/>
  <c r="O47" i="126"/>
  <c r="F43" i="126"/>
  <c r="O43" i="126" s="1"/>
  <c r="E28" i="126"/>
  <c r="E11" i="126" s="1"/>
  <c r="O29" i="126"/>
  <c r="B11" i="126"/>
  <c r="F15" i="125"/>
  <c r="BM17" i="125"/>
  <c r="BJ16" i="125"/>
  <c r="L12" i="126"/>
  <c r="O9" i="126"/>
  <c r="P9" i="126" s="1"/>
  <c r="O55" i="119"/>
  <c r="F29" i="119"/>
  <c r="O42" i="119"/>
  <c r="O46" i="119"/>
  <c r="L43" i="119"/>
  <c r="O30" i="119"/>
  <c r="B29" i="119"/>
  <c r="B28" i="119" s="1"/>
  <c r="B11" i="119" s="1"/>
  <c r="F9" i="119"/>
  <c r="E29" i="119"/>
  <c r="O51" i="119"/>
  <c r="E50" i="119"/>
  <c r="O4" i="119"/>
  <c r="O9" i="119" s="1"/>
  <c r="P9" i="119" s="1"/>
  <c r="P3" i="119"/>
  <c r="U32" i="125" l="1"/>
  <c r="D22" i="119"/>
  <c r="L28" i="119"/>
  <c r="AQ57" i="125"/>
  <c r="AQ15" i="125" s="1"/>
  <c r="F28" i="119"/>
  <c r="F11" i="119" s="1"/>
  <c r="O57" i="126"/>
  <c r="O56" i="126" s="1"/>
  <c r="O28" i="126" s="1"/>
  <c r="F56" i="126"/>
  <c r="R54" i="126" s="1"/>
  <c r="R59" i="126" s="1"/>
  <c r="L28" i="126"/>
  <c r="L11" i="126" s="1"/>
  <c r="BJ15" i="125"/>
  <c r="O12" i="126"/>
  <c r="L12" i="119"/>
  <c r="O12" i="119" s="1"/>
  <c r="O43" i="119"/>
  <c r="O50" i="119"/>
  <c r="R54" i="119"/>
  <c r="R59" i="119" s="1"/>
  <c r="O29" i="119"/>
  <c r="E28" i="119"/>
  <c r="E11" i="119" s="1"/>
  <c r="D11" i="119" l="1"/>
  <c r="O22" i="119"/>
  <c r="D22" i="126"/>
  <c r="U16" i="125"/>
  <c r="BM32" i="125"/>
  <c r="BM57" i="125"/>
  <c r="F28" i="126"/>
  <c r="F11" i="126" s="1"/>
  <c r="L11" i="119"/>
  <c r="O28" i="119"/>
  <c r="O11" i="119" l="1"/>
  <c r="U15" i="125"/>
  <c r="BM15" i="125" s="1"/>
  <c r="BM16" i="125"/>
  <c r="D11" i="126"/>
  <c r="O22" i="126"/>
  <c r="O11" i="126" l="1"/>
</calcChain>
</file>

<file path=xl/sharedStrings.xml><?xml version="1.0" encoding="utf-8"?>
<sst xmlns="http://schemas.openxmlformats.org/spreadsheetml/2006/main" count="901" uniqueCount="546">
  <si>
    <t>States/ UTs</t>
  </si>
  <si>
    <t>Total</t>
  </si>
  <si>
    <t>Distribution (%)</t>
  </si>
  <si>
    <t>Andhra Pradesh</t>
  </si>
  <si>
    <t>Arunachal Pradesh</t>
  </si>
  <si>
    <t>Assam</t>
  </si>
  <si>
    <t>Bihar</t>
  </si>
  <si>
    <t>Chhattisgarh</t>
  </si>
  <si>
    <t>Jharkhand</t>
  </si>
  <si>
    <t>Madhya Pradesh</t>
  </si>
  <si>
    <t>Maharashtra</t>
  </si>
  <si>
    <t>Meghalaya</t>
  </si>
  <si>
    <t>Nagaland</t>
  </si>
  <si>
    <t>Odisha</t>
  </si>
  <si>
    <t>Sikkim</t>
  </si>
  <si>
    <t>Uttar Pradesh</t>
  </si>
  <si>
    <t>West Bengal</t>
  </si>
  <si>
    <t>All India Total</t>
  </si>
  <si>
    <t xml:space="preserve">Distribution (%) </t>
  </si>
  <si>
    <t>Telangana</t>
  </si>
  <si>
    <t>Gujarat</t>
  </si>
  <si>
    <t>Jammu &amp; Kashmir</t>
  </si>
  <si>
    <t>Kerala</t>
  </si>
  <si>
    <t>Rajasthan</t>
  </si>
  <si>
    <t xml:space="preserve"> All India</t>
  </si>
  <si>
    <t>States/ UTs/ Region</t>
  </si>
  <si>
    <t>Estimated Reserves</t>
  </si>
  <si>
    <t>Tamil Nadu</t>
  </si>
  <si>
    <t>Tripura</t>
  </si>
  <si>
    <t>A</t>
  </si>
  <si>
    <t>B</t>
  </si>
  <si>
    <t>C</t>
  </si>
  <si>
    <t>Lignite</t>
  </si>
  <si>
    <t>Natural Gas</t>
  </si>
  <si>
    <t>Coal</t>
  </si>
  <si>
    <t>Crude Oil</t>
  </si>
  <si>
    <t>Exports</t>
  </si>
  <si>
    <t>Imports</t>
  </si>
  <si>
    <t>Production</t>
  </si>
  <si>
    <t>Electricity</t>
  </si>
  <si>
    <t>-</t>
  </si>
  <si>
    <t>LPG</t>
  </si>
  <si>
    <t>Source: Office of Coal Controller, Ministry of Coal</t>
  </si>
  <si>
    <t xml:space="preserve">  (in MW)</t>
  </si>
  <si>
    <t>Small Hydro Power</t>
  </si>
  <si>
    <t>Biomass Power</t>
  </si>
  <si>
    <t>Cogeneration-bagasse</t>
  </si>
  <si>
    <t>Goa</t>
  </si>
  <si>
    <t>Haryana</t>
  </si>
  <si>
    <t>Himachal Pradesh</t>
  </si>
  <si>
    <t>Karnataka</t>
  </si>
  <si>
    <t>Manipur</t>
  </si>
  <si>
    <t>Mizoram</t>
  </si>
  <si>
    <t>Punjab</t>
  </si>
  <si>
    <t>Uttarakhand</t>
  </si>
  <si>
    <t>Andaman &amp; Nicobar</t>
  </si>
  <si>
    <t>Chandigarh</t>
  </si>
  <si>
    <t>Dadar &amp; Nagar Haveli</t>
  </si>
  <si>
    <t>Daman &amp; Diu</t>
  </si>
  <si>
    <t>Delhi</t>
  </si>
  <si>
    <t>Lakshadweep</t>
  </si>
  <si>
    <t>Puducherry</t>
  </si>
  <si>
    <t>* Industrial waste</t>
  </si>
  <si>
    <t>Source: Ministry of New and Renewable Energy</t>
  </si>
  <si>
    <t>Sl. No.</t>
  </si>
  <si>
    <t>Hydro</t>
  </si>
  <si>
    <t>Nuclear</t>
  </si>
  <si>
    <t>Stock changes</t>
  </si>
  <si>
    <t>Oil Products</t>
  </si>
  <si>
    <t>Solar, Wind, Others</t>
  </si>
  <si>
    <t>Total primary energy supply</t>
  </si>
  <si>
    <t>Statistical differences</t>
  </si>
  <si>
    <t xml:space="preserve">Main activity producer electricity plants    </t>
  </si>
  <si>
    <t xml:space="preserve">Autoproducer electricity plants              </t>
  </si>
  <si>
    <t>Oil refineries</t>
  </si>
  <si>
    <t>Energy industry own use</t>
  </si>
  <si>
    <t>Losses</t>
  </si>
  <si>
    <t xml:space="preserve">Industry                 </t>
  </si>
  <si>
    <t xml:space="preserve">Iron and steel                               </t>
  </si>
  <si>
    <t xml:space="preserve">Chemical and petrochemical                   </t>
  </si>
  <si>
    <t xml:space="preserve">Non-ferrous metals                           </t>
  </si>
  <si>
    <t xml:space="preserve">Machinery                                    </t>
  </si>
  <si>
    <t xml:space="preserve">Mining and quarrying                         </t>
  </si>
  <si>
    <t xml:space="preserve">Paper, pulp and print                        </t>
  </si>
  <si>
    <t xml:space="preserve">Construction                                 </t>
  </si>
  <si>
    <t xml:space="preserve">Textile and leather                          </t>
  </si>
  <si>
    <t xml:space="preserve">Non-specified (industry)                     </t>
  </si>
  <si>
    <t xml:space="preserve">Transport                         </t>
  </si>
  <si>
    <t xml:space="preserve">Road                                         </t>
  </si>
  <si>
    <t xml:space="preserve">Domestic aviation                            </t>
  </si>
  <si>
    <t xml:space="preserve">Rail                                         </t>
  </si>
  <si>
    <t xml:space="preserve">Pipeline transport                           </t>
  </si>
  <si>
    <t xml:space="preserve">Domestic navigation                          </t>
  </si>
  <si>
    <t xml:space="preserve">Non-specified (transport)                    </t>
  </si>
  <si>
    <t xml:space="preserve">Other                           </t>
  </si>
  <si>
    <t xml:space="preserve">Residential                                  </t>
  </si>
  <si>
    <t xml:space="preserve">Commercial and public services               </t>
  </si>
  <si>
    <t xml:space="preserve">Agriculture/forestry                         </t>
  </si>
  <si>
    <t xml:space="preserve">Non-specified (other)                        </t>
  </si>
  <si>
    <t xml:space="preserve">Non-energy use                               </t>
  </si>
  <si>
    <t>Non-energy use industry/transformation/energy</t>
  </si>
  <si>
    <t xml:space="preserve">Elect. output in GWh                          </t>
  </si>
  <si>
    <t>Eastern Offshore</t>
  </si>
  <si>
    <t xml:space="preserve">Note: </t>
  </si>
  <si>
    <t>Natural Gas (Billion Cubic Metres)</t>
  </si>
  <si>
    <t>Western Offshore</t>
  </si>
  <si>
    <t>Solar Energy</t>
  </si>
  <si>
    <t>Conversion Factors</t>
  </si>
  <si>
    <t>1 kilogram</t>
  </si>
  <si>
    <t>=</t>
  </si>
  <si>
    <t>2.2046 pounds</t>
  </si>
  <si>
    <t>1 Pound</t>
  </si>
  <si>
    <t>454 gm.</t>
  </si>
  <si>
    <t>1 Cubic metres</t>
  </si>
  <si>
    <t>35.3 cubic feet (gas)</t>
  </si>
  <si>
    <t>1 Metric ton</t>
  </si>
  <si>
    <t>1 Tonne =1000 kilogram</t>
  </si>
  <si>
    <t>1 Joule</t>
  </si>
  <si>
    <t>0.23884 calories</t>
  </si>
  <si>
    <t>1 Mega Joule</t>
  </si>
  <si>
    <t>10^6 joules = 238.84 x 10^3 calories</t>
  </si>
  <si>
    <t>1 Giga Joule</t>
  </si>
  <si>
    <t>10^9 joules = 238.84 x 10^6 calories</t>
  </si>
  <si>
    <t>1 Tera Joule</t>
  </si>
  <si>
    <t>10^12 joules = 238.84 x 10^9 calories</t>
  </si>
  <si>
    <t>1 Peta Joule</t>
  </si>
  <si>
    <t>10^15 joules = 238.84 x 10^12 calories</t>
  </si>
  <si>
    <t>One million tonnes of coal</t>
  </si>
  <si>
    <t>15.13 peta Jules of energy</t>
  </si>
  <si>
    <t>One million tonnes of oil equivalent (MTOE)</t>
  </si>
  <si>
    <t>One billion cubic meter of natural gas</t>
  </si>
  <si>
    <t>38.52 peta Jules of energy</t>
  </si>
  <si>
    <t>One million cubic meter of natural gas</t>
  </si>
  <si>
    <t>38.52 tera Jules of energy</t>
  </si>
  <si>
    <t>0.03852 peta Jules of energy</t>
  </si>
  <si>
    <t>One billion kilowatt hour of electricity</t>
  </si>
  <si>
    <t>3.60 peta Jules of energy</t>
  </si>
  <si>
    <t>Grading of Non Coaking Coal based on Useful Heat Value</t>
  </si>
  <si>
    <t>Grading of Non Coaking Coal based on Gross Calorific Value(GCV)</t>
  </si>
  <si>
    <t>Grade</t>
  </si>
  <si>
    <t>Useful Heat Value (UHV)</t>
  </si>
  <si>
    <t>UHV&gt;6200 kCal/Kg</t>
  </si>
  <si>
    <t>GCV Range (Kcal/Kg)</t>
  </si>
  <si>
    <t>6200&gt;=UHV (kCal/kg)&gt;5600</t>
  </si>
  <si>
    <t>G1</t>
  </si>
  <si>
    <t>GCV exceeding 7000</t>
  </si>
  <si>
    <t>5600&gt;=UHV (kCal/kg)&gt;4940</t>
  </si>
  <si>
    <t>G2</t>
  </si>
  <si>
    <t>GCV between 6701 and 7000</t>
  </si>
  <si>
    <t>D</t>
  </si>
  <si>
    <t>4940&gt;=UHV (kCal/kg)&gt;4200</t>
  </si>
  <si>
    <t>G3</t>
  </si>
  <si>
    <t>GCV between 6401 and 6701</t>
  </si>
  <si>
    <t>E</t>
  </si>
  <si>
    <t>4200&gt;=UHV (kCal/kg)&gt;3300</t>
  </si>
  <si>
    <t>G4</t>
  </si>
  <si>
    <t>GCV between 6101 and 6400</t>
  </si>
  <si>
    <t>F</t>
  </si>
  <si>
    <t>3360&gt;=UHV (kCal/kg)&gt;2400</t>
  </si>
  <si>
    <t>G5</t>
  </si>
  <si>
    <t>GCV between 5801 and 6100</t>
  </si>
  <si>
    <t>G</t>
  </si>
  <si>
    <t>2400&gt;=UHV (kCal/kg)&gt;1300</t>
  </si>
  <si>
    <t>G6</t>
  </si>
  <si>
    <t>GCV between 5501 and 5800</t>
  </si>
  <si>
    <t>G7</t>
  </si>
  <si>
    <t>GCV between 5201 and 5500</t>
  </si>
  <si>
    <t>UHV= 8900-138 (A+M)</t>
  </si>
  <si>
    <t>G8</t>
  </si>
  <si>
    <t>GCV between 4901 and 5200</t>
  </si>
  <si>
    <t>Where A= Ash content (%)</t>
  </si>
  <si>
    <t>G9</t>
  </si>
  <si>
    <t>GCV between 4601 and 4900</t>
  </si>
  <si>
    <t>and M= Moisture content (%)</t>
  </si>
  <si>
    <t>G10</t>
  </si>
  <si>
    <t>GCV between 4301 and 4600</t>
  </si>
  <si>
    <t>G11</t>
  </si>
  <si>
    <t>GCV between 4001 and 4300</t>
  </si>
  <si>
    <t>G12</t>
  </si>
  <si>
    <t>GCV between 3700 and 4000</t>
  </si>
  <si>
    <t>G13</t>
  </si>
  <si>
    <t>GCV between 3400 and3700</t>
  </si>
  <si>
    <t>G14</t>
  </si>
  <si>
    <t>GCV between3101 and 3400</t>
  </si>
  <si>
    <t>G15</t>
  </si>
  <si>
    <t>GCV between 2801 and 3100</t>
  </si>
  <si>
    <t>G16</t>
  </si>
  <si>
    <t>GCV between 2501 and2800</t>
  </si>
  <si>
    <t>G17</t>
  </si>
  <si>
    <t>GCV between 2201 and 2500</t>
  </si>
  <si>
    <t>Grading of Coking Coal based on ash content</t>
  </si>
  <si>
    <t>Ash Content</t>
  </si>
  <si>
    <t>Steel Gr I</t>
  </si>
  <si>
    <t>Ash content &lt; 15%</t>
  </si>
  <si>
    <t>Steel Gr II</t>
  </si>
  <si>
    <t>15%&lt;=Ash content&lt;18%</t>
  </si>
  <si>
    <t>Washery Gr.I</t>
  </si>
  <si>
    <t>18%&lt;=Ash content&lt;21%</t>
  </si>
  <si>
    <t>Washery Gr.II</t>
  </si>
  <si>
    <t>21%&lt;=Ash content&lt;24%</t>
  </si>
  <si>
    <t>Washery Gr.III</t>
  </si>
  <si>
    <t>24%&lt;=Ash content&lt;28%</t>
  </si>
  <si>
    <t>Washery Gr.IV</t>
  </si>
  <si>
    <t>28%&lt;=Ash content&lt;35%</t>
  </si>
  <si>
    <t>Source: Office of Coal Controller</t>
  </si>
  <si>
    <t>Elec output-main activity producer ele plants</t>
  </si>
  <si>
    <t xml:space="preserve">Elec output-autoproducer electricity plants  </t>
  </si>
  <si>
    <t xml:space="preserve">Bihar </t>
  </si>
  <si>
    <t>Chhatisgarh</t>
  </si>
  <si>
    <t xml:space="preserve">Madhya Pradesh </t>
  </si>
  <si>
    <t xml:space="preserve">West Bengal </t>
  </si>
  <si>
    <t>Lakshwadeep</t>
  </si>
  <si>
    <t>* CBM : Cold Bed Methane (Jharkhand, West Bengal and M.P.)</t>
  </si>
  <si>
    <t>Notes:</t>
  </si>
  <si>
    <t xml:space="preserve">Non-energy use in transport                  </t>
  </si>
  <si>
    <t xml:space="preserve">Non-energy use in other              </t>
  </si>
  <si>
    <t>Source: M/o Petroleum &amp; Natural Gas</t>
  </si>
  <si>
    <t xml:space="preserve">Table: 2.7: State-wise Number of Villages Electrified </t>
  </si>
  <si>
    <t>No. of villages as per 2011  Census</t>
  </si>
  <si>
    <t>Percentage</t>
  </si>
  <si>
    <t xml:space="preserve">Total  </t>
  </si>
  <si>
    <t>Source: Central Electricity Authority</t>
  </si>
  <si>
    <t>Crude Oil (Million Tonnes)</t>
  </si>
  <si>
    <t xml:space="preserve">Total </t>
  </si>
  <si>
    <t>Waste to Energy*</t>
  </si>
  <si>
    <t>No. of villages Electrified as on 31.3.2019</t>
  </si>
  <si>
    <t>No. of villages Electrified as on 31.03.2020</t>
  </si>
  <si>
    <t>Wind Power
@ 120m</t>
  </si>
  <si>
    <t xml:space="preserve">Final consumption                            </t>
  </si>
  <si>
    <t xml:space="preserve"> Total may not tally due to rounding off</t>
  </si>
  <si>
    <t>Total may not tally due to rounding off</t>
  </si>
  <si>
    <t xml:space="preserve"> (in Million Tonnes)</t>
  </si>
  <si>
    <t>Others$</t>
  </si>
  <si>
    <t>$ Others includes installations through NGOs/IREDA in different states</t>
  </si>
  <si>
    <t xml:space="preserve">Coal Tar </t>
  </si>
  <si>
    <t>Gas Works Gas</t>
  </si>
  <si>
    <t>Coke Oven Gas</t>
  </si>
  <si>
    <t>Blast Furnace Gas</t>
  </si>
  <si>
    <t>Other Recovered Gases</t>
  </si>
  <si>
    <t>Elec/Heat Output from non-spec. Manuf. Gases</t>
  </si>
  <si>
    <t xml:space="preserve">Natural Gas Liquids </t>
  </si>
  <si>
    <t xml:space="preserve">Refinery Gas </t>
  </si>
  <si>
    <t xml:space="preserve">Fuel Oil </t>
  </si>
  <si>
    <t xml:space="preserve">Bitumen </t>
  </si>
  <si>
    <t xml:space="preserve">Paraffin Waxes </t>
  </si>
  <si>
    <t xml:space="preserve">Petroleum Coke </t>
  </si>
  <si>
    <t>Solar Photovoltaics</t>
  </si>
  <si>
    <t>Tide, Wave and Ocean</t>
  </si>
  <si>
    <t>Wind</t>
  </si>
  <si>
    <t>ANTCOAL</t>
  </si>
  <si>
    <t>COKCOAL</t>
  </si>
  <si>
    <t>BITCOAL</t>
  </si>
  <si>
    <t>SUBCOAL</t>
  </si>
  <si>
    <t>LIGNITE</t>
  </si>
  <si>
    <t>PATFUEL</t>
  </si>
  <si>
    <t>OVENCOKE</t>
  </si>
  <si>
    <t>GASCOKE</t>
  </si>
  <si>
    <t>COALTAR</t>
  </si>
  <si>
    <t>BKB</t>
  </si>
  <si>
    <t>GASWKSGS</t>
  </si>
  <si>
    <t>COKEOVGS</t>
  </si>
  <si>
    <t>BLFURGS</t>
  </si>
  <si>
    <t>OXYSTGS</t>
  </si>
  <si>
    <t>MANGAS</t>
  </si>
  <si>
    <t>PEAT</t>
  </si>
  <si>
    <t>CRUDEOIL</t>
  </si>
  <si>
    <t>NGL</t>
  </si>
  <si>
    <t>REFFEEDS</t>
  </si>
  <si>
    <t>ADDITIVE</t>
  </si>
  <si>
    <t>NONCRUDE</t>
  </si>
  <si>
    <t>REFINGAS</t>
  </si>
  <si>
    <t>ETHANE</t>
  </si>
  <si>
    <t>MOTORGAS</t>
  </si>
  <si>
    <t>AVGAS</t>
  </si>
  <si>
    <t>JETGAS</t>
  </si>
  <si>
    <t>JETKERO</t>
  </si>
  <si>
    <t>OTHKERO</t>
  </si>
  <si>
    <t>GASDIES</t>
  </si>
  <si>
    <t>RESFUEL</t>
  </si>
  <si>
    <t>NAPHTHA</t>
  </si>
  <si>
    <t>WHITESP</t>
  </si>
  <si>
    <t>LUBRIC</t>
  </si>
  <si>
    <t>BITUMEN</t>
  </si>
  <si>
    <t>PARWAX</t>
  </si>
  <si>
    <t>PETCOKE</t>
  </si>
  <si>
    <t>ONONSPEC</t>
  </si>
  <si>
    <t>NATGAS</t>
  </si>
  <si>
    <t>INDWASTE</t>
  </si>
  <si>
    <t>MUNWASTER</t>
  </si>
  <si>
    <t>MUNWASTEN</t>
  </si>
  <si>
    <t>SBIOMASS</t>
  </si>
  <si>
    <t>GBIOMASS</t>
  </si>
  <si>
    <t>BIOGASOL</t>
  </si>
  <si>
    <t>BIODIESEL</t>
  </si>
  <si>
    <t>OBIOLIQ</t>
  </si>
  <si>
    <t>RENEWNS</t>
  </si>
  <si>
    <t>CHARCOAL</t>
  </si>
  <si>
    <t>NUCLEAR</t>
  </si>
  <si>
    <t>HYDRO</t>
  </si>
  <si>
    <t>GEOTHERM</t>
  </si>
  <si>
    <t>SOLARPV</t>
  </si>
  <si>
    <t>SOLARTH</t>
  </si>
  <si>
    <t>TIDE</t>
  </si>
  <si>
    <t>WIND</t>
  </si>
  <si>
    <t>OTHER</t>
  </si>
  <si>
    <t>ELECTR</t>
  </si>
  <si>
    <t>HEAT</t>
  </si>
  <si>
    <t>HEATNS</t>
  </si>
  <si>
    <t xml:space="preserve">Production                                   </t>
  </si>
  <si>
    <t>INDPROD</t>
  </si>
  <si>
    <t xml:space="preserve">Imports                                      </t>
  </si>
  <si>
    <t>IMPORTS</t>
  </si>
  <si>
    <t xml:space="preserve">Exports                                      </t>
  </si>
  <si>
    <t>EXPORTS</t>
  </si>
  <si>
    <t xml:space="preserve">International marine bunkers                 </t>
  </si>
  <si>
    <t>MARBUNK</t>
  </si>
  <si>
    <t xml:space="preserve">International aviation bunkers                       </t>
  </si>
  <si>
    <t>AVBUNK</t>
  </si>
  <si>
    <t xml:space="preserve">Stock changes                                </t>
  </si>
  <si>
    <t>STOCKCHA</t>
  </si>
  <si>
    <t xml:space="preserve">Domestic supply                              </t>
  </si>
  <si>
    <t>DOMSUP</t>
  </si>
  <si>
    <t xml:space="preserve">Transfers                                    </t>
  </si>
  <si>
    <t>TRANSFER</t>
  </si>
  <si>
    <t xml:space="preserve">Statistical differences                      </t>
  </si>
  <si>
    <t>STATDIFF</t>
  </si>
  <si>
    <t>TOTTRANF</t>
  </si>
  <si>
    <t>MAINELEC</t>
  </si>
  <si>
    <t>AUTOELEC</t>
  </si>
  <si>
    <t xml:space="preserve">Main activity producer CHP plants            </t>
  </si>
  <si>
    <t>MAINCHP</t>
  </si>
  <si>
    <t xml:space="preserve">Autoproducer CHP plants                      </t>
  </si>
  <si>
    <t>AUTOCHP</t>
  </si>
  <si>
    <t xml:space="preserve">Main activity producer heat plants           </t>
  </si>
  <si>
    <t>MAINHEAT</t>
  </si>
  <si>
    <t xml:space="preserve">Autoproducer heat plants                     </t>
  </si>
  <si>
    <t>AUTOHEAT</t>
  </si>
  <si>
    <t xml:space="preserve">Heat pumps                                   </t>
  </si>
  <si>
    <t>THEAT</t>
  </si>
  <si>
    <t xml:space="preserve">Electric boilers                             </t>
  </si>
  <si>
    <t>TBOILER</t>
  </si>
  <si>
    <t xml:space="preserve">Chemical heat for electricity production     </t>
  </si>
  <si>
    <t>TELE</t>
  </si>
  <si>
    <t xml:space="preserve">Patent fuel plants                           </t>
  </si>
  <si>
    <t>TPATFUEL</t>
  </si>
  <si>
    <t xml:space="preserve">Coke ovens                                   </t>
  </si>
  <si>
    <t>TCOKEOVS</t>
  </si>
  <si>
    <t xml:space="preserve">Gas works                                    </t>
  </si>
  <si>
    <t>TGASWKS</t>
  </si>
  <si>
    <t xml:space="preserve">Blast furnaces                               </t>
  </si>
  <si>
    <t>TBLASTFUR</t>
  </si>
  <si>
    <t>TPETCHEM</t>
  </si>
  <si>
    <t xml:space="preserve">BKB plants                                   </t>
  </si>
  <si>
    <t>TBKB</t>
  </si>
  <si>
    <t xml:space="preserve">Oil refineries                         </t>
  </si>
  <si>
    <t>TREFINER</t>
  </si>
  <si>
    <t xml:space="preserve">Coal liquefaction plants                     </t>
  </si>
  <si>
    <t>TCOALLIQ</t>
  </si>
  <si>
    <t xml:space="preserve">Gas-to-liquids (GTL) plants                  </t>
  </si>
  <si>
    <t>TGTL</t>
  </si>
  <si>
    <t xml:space="preserve">For blended natural gas                      </t>
  </si>
  <si>
    <t>TBLENDGAS</t>
  </si>
  <si>
    <t xml:space="preserve">Charcoal production plants                   </t>
  </si>
  <si>
    <t>TCHARCOAL</t>
  </si>
  <si>
    <t>TNONSPEC</t>
  </si>
  <si>
    <t>TOTENGY</t>
  </si>
  <si>
    <t xml:space="preserve">Coal mines                                   </t>
  </si>
  <si>
    <t>EMINES</t>
  </si>
  <si>
    <t xml:space="preserve">Oil and gas extraction                       </t>
  </si>
  <si>
    <t>EOILGASEX</t>
  </si>
  <si>
    <t>EPATFUEL</t>
  </si>
  <si>
    <t>ECOKEOVS</t>
  </si>
  <si>
    <t>EGASWKS</t>
  </si>
  <si>
    <t>EBIOGAS</t>
  </si>
  <si>
    <t>EBLASTFUR</t>
  </si>
  <si>
    <t>EBKB</t>
  </si>
  <si>
    <t>EREFINER</t>
  </si>
  <si>
    <t>ECOALLIQ</t>
  </si>
  <si>
    <t xml:space="preserve">Liquefaction (LNG) / regasification plants   </t>
  </si>
  <si>
    <t>ELNG</t>
  </si>
  <si>
    <t>EGTL</t>
  </si>
  <si>
    <t xml:space="preserve">Own use in electricity, CHP and heat plants  </t>
  </si>
  <si>
    <t>EPOWERPLT</t>
  </si>
  <si>
    <t xml:space="preserve">Used for pumped storage                      </t>
  </si>
  <si>
    <t>EPUMPST</t>
  </si>
  <si>
    <t xml:space="preserve">Nuclear industry                             </t>
  </si>
  <si>
    <t>ENUC</t>
  </si>
  <si>
    <t>ECHARCOAL</t>
  </si>
  <si>
    <t>ENONSPEC</t>
  </si>
  <si>
    <t xml:space="preserve">Losses                          </t>
  </si>
  <si>
    <t>DISTLOSS</t>
  </si>
  <si>
    <t>FINCONS</t>
  </si>
  <si>
    <t>TOTIND</t>
  </si>
  <si>
    <t>IRONSTL</t>
  </si>
  <si>
    <t>CHEMICAL</t>
  </si>
  <si>
    <t>NONFERR</t>
  </si>
  <si>
    <t xml:space="preserve">Non-metallic minerals                        </t>
  </si>
  <si>
    <t>NONMET</t>
  </si>
  <si>
    <t xml:space="preserve">Transport equipment                          </t>
  </si>
  <si>
    <t>TRANSEQ</t>
  </si>
  <si>
    <t>MACHINE</t>
  </si>
  <si>
    <t>MINING</t>
  </si>
  <si>
    <t xml:space="preserve">Food and tobacco                             </t>
  </si>
  <si>
    <t>FOODPRO</t>
  </si>
  <si>
    <t>PAPERPRO</t>
  </si>
  <si>
    <t xml:space="preserve">Wood and wood products                       </t>
  </si>
  <si>
    <t>WOODPRO</t>
  </si>
  <si>
    <t>CONSTRUC</t>
  </si>
  <si>
    <t>TEXTILES</t>
  </si>
  <si>
    <t>INONSPEC</t>
  </si>
  <si>
    <t>TOTTRANS</t>
  </si>
  <si>
    <t>ROAD</t>
  </si>
  <si>
    <t>DOMESAIR</t>
  </si>
  <si>
    <t>RAIL</t>
  </si>
  <si>
    <t>PIPELINE</t>
  </si>
  <si>
    <t>DOMESNAV</t>
  </si>
  <si>
    <t>TRNONSPE</t>
  </si>
  <si>
    <t>TOTOTHER</t>
  </si>
  <si>
    <t>RESIDENT</t>
  </si>
  <si>
    <t>COMMPUB</t>
  </si>
  <si>
    <t>AGRICULT</t>
  </si>
  <si>
    <t xml:space="preserve">Fishing                                      </t>
  </si>
  <si>
    <t>FISHING</t>
  </si>
  <si>
    <t>NONENUSE</t>
  </si>
  <si>
    <t>NEINTREN</t>
  </si>
  <si>
    <t>NETRANS</t>
  </si>
  <si>
    <t>NEOTHER</t>
  </si>
  <si>
    <t xml:space="preserve">Memo: feedstock use in petchemical industry  </t>
  </si>
  <si>
    <t>NECHEM</t>
  </si>
  <si>
    <t>ELOUTPUT</t>
  </si>
  <si>
    <t>ELMAINE</t>
  </si>
  <si>
    <t>ELAUTOE</t>
  </si>
  <si>
    <t>ELMAINC</t>
  </si>
  <si>
    <t xml:space="preserve">Elec output-autoproducer CHP plants          </t>
  </si>
  <si>
    <t>ELAUTOC</t>
  </si>
  <si>
    <t>Heat output-main activity producer CHP plants</t>
  </si>
  <si>
    <t>HEMAINC</t>
  </si>
  <si>
    <t xml:space="preserve">Heat output-autoproducer CHP plants          </t>
  </si>
  <si>
    <t>HEAUTOC</t>
  </si>
  <si>
    <t>Heat output-main activity producer heat plant</t>
  </si>
  <si>
    <t>HEMAINH</t>
  </si>
  <si>
    <t xml:space="preserve">Heat output-autoproducer heat plants         </t>
  </si>
  <si>
    <t>HEAUTOH</t>
  </si>
  <si>
    <t xml:space="preserve">Heat output in TJ                            </t>
  </si>
  <si>
    <t>HEATOUT</t>
  </si>
  <si>
    <t xml:space="preserve">Memo: gas vented                             </t>
  </si>
  <si>
    <t>VENTED</t>
  </si>
  <si>
    <t xml:space="preserve">Memo: gas flared                             </t>
  </si>
  <si>
    <t>FLARED</t>
  </si>
  <si>
    <t>NINDPROD</t>
  </si>
  <si>
    <t>NIMPORTS</t>
  </si>
  <si>
    <t>NEXPORTS</t>
  </si>
  <si>
    <t>NCOKEOVS</t>
  </si>
  <si>
    <t>NBLAST</t>
  </si>
  <si>
    <t>NMAIN</t>
  </si>
  <si>
    <t>NAUTOELEC</t>
  </si>
  <si>
    <t>NMAINCHP</t>
  </si>
  <si>
    <t>NAUTOCHP</t>
  </si>
  <si>
    <t>NMAINHEAT</t>
  </si>
  <si>
    <t>NAUTOHEAT</t>
  </si>
  <si>
    <t>NIND</t>
  </si>
  <si>
    <t>NOTHER</t>
  </si>
  <si>
    <t>Peat</t>
  </si>
  <si>
    <t>Disaggregated balance</t>
  </si>
  <si>
    <t>Product Shortname</t>
  </si>
  <si>
    <t>Coal CV Shortname</t>
  </si>
  <si>
    <t>Coal
CV Row Number</t>
  </si>
  <si>
    <t xml:space="preserve">Anthracite </t>
  </si>
  <si>
    <t xml:space="preserve">Coking Coal </t>
  </si>
  <si>
    <t xml:space="preserve">Other Bituminous Coal </t>
  </si>
  <si>
    <t xml:space="preserve">Sub-Bituminous Coal </t>
  </si>
  <si>
    <t xml:space="preserve">Patent Fuel </t>
  </si>
  <si>
    <t xml:space="preserve">Coke Oven Coke </t>
  </si>
  <si>
    <t xml:space="preserve">Gas Coke </t>
  </si>
  <si>
    <t xml:space="preserve">BKB/Peat Briquettes </t>
  </si>
  <si>
    <t xml:space="preserve">Peat </t>
  </si>
  <si>
    <t xml:space="preserve">Crude Oil </t>
  </si>
  <si>
    <t xml:space="preserve">Refinery Feedstocks </t>
  </si>
  <si>
    <t xml:space="preserve">Additives/
Blending Components </t>
  </si>
  <si>
    <t xml:space="preserve">Other Hydrocarbons </t>
  </si>
  <si>
    <t xml:space="preserve">Ethane </t>
  </si>
  <si>
    <t xml:space="preserve">Liquefied Petroleum Gases </t>
  </si>
  <si>
    <t xml:space="preserve">Motor Gasoline </t>
  </si>
  <si>
    <t xml:space="preserve">Aviation Gasoline </t>
  </si>
  <si>
    <t xml:space="preserve">Gasoline Type Jet Fuel </t>
  </si>
  <si>
    <t xml:space="preserve">Kerosene Type Jet Fuel </t>
  </si>
  <si>
    <t xml:space="preserve">Other Kerosene </t>
  </si>
  <si>
    <t xml:space="preserve">Gas/Diesel Oil </t>
  </si>
  <si>
    <t xml:space="preserve">Naphtha </t>
  </si>
  <si>
    <t xml:space="preserve">White Spirit </t>
  </si>
  <si>
    <t xml:space="preserve">Lubricants </t>
  </si>
  <si>
    <t xml:space="preserve">Non-specified Oil Products </t>
  </si>
  <si>
    <t>Industrial Waste</t>
  </si>
  <si>
    <t>Municipal Waste (Renew)</t>
  </si>
  <si>
    <t>Municipal Waste (Non-Renew)</t>
  </si>
  <si>
    <t>Primary Solid Biofuels</t>
  </si>
  <si>
    <t>Biogases</t>
  </si>
  <si>
    <t>Biogasoline</t>
  </si>
  <si>
    <t>Biodiesels</t>
  </si>
  <si>
    <t>Other Liquid Biofuels</t>
  </si>
  <si>
    <t>Non-specified primary CRW</t>
  </si>
  <si>
    <t xml:space="preserve">Charcoal </t>
  </si>
  <si>
    <t>Geothermal</t>
  </si>
  <si>
    <t>Solar Thermal</t>
  </si>
  <si>
    <t>Other Fuel Sources of Electricity</t>
  </si>
  <si>
    <t>Heat</t>
  </si>
  <si>
    <t>Heat Output from non-specified comb fuels</t>
  </si>
  <si>
    <t>Total of All Energy Sources</t>
  </si>
  <si>
    <t>Product Short Name</t>
  </si>
  <si>
    <t>Data in Physical Units Column Number</t>
  </si>
  <si>
    <t xml:space="preserve">Transformation processes         </t>
  </si>
  <si>
    <t xml:space="preserve">Petrochemical plants                      </t>
  </si>
  <si>
    <t xml:space="preserve">Non-specified (transformation processes)               </t>
  </si>
  <si>
    <t xml:space="preserve">Energy industry own use                          </t>
  </si>
  <si>
    <t xml:space="preserve">Gasification plants for biogas               </t>
  </si>
  <si>
    <t xml:space="preserve">Non-specified (energy industries)                       </t>
  </si>
  <si>
    <t xml:space="preserve">Industry         </t>
  </si>
  <si>
    <t xml:space="preserve">Transport             </t>
  </si>
  <si>
    <t xml:space="preserve">Other                              </t>
  </si>
  <si>
    <t>Elec output-main activity producer CHP plants</t>
  </si>
  <si>
    <t>Aggregated balance</t>
  </si>
  <si>
    <t>Biofuels &amp; Waste</t>
  </si>
  <si>
    <t>International marine bunkers</t>
  </si>
  <si>
    <t>International aviation bunkers</t>
  </si>
  <si>
    <t>Transfers</t>
  </si>
  <si>
    <t>Heat pumps</t>
  </si>
  <si>
    <t>Electric boilers</t>
  </si>
  <si>
    <t>Gas works</t>
  </si>
  <si>
    <t>Coal transformation</t>
  </si>
  <si>
    <t>Liquefaction plants</t>
  </si>
  <si>
    <t>Non-specified (transformation)</t>
  </si>
  <si>
    <t>SOURCE:  International Energy Agency, Paris.</t>
  </si>
  <si>
    <t>2021-22</t>
  </si>
  <si>
    <t>1. Western offshore includes Gujarat offshore</t>
  </si>
  <si>
    <t>2. Total may not tally due to rounding off</t>
  </si>
  <si>
    <t>Jharkhand (CBM)</t>
  </si>
  <si>
    <t>Madhya Pradesh (CBM)</t>
  </si>
  <si>
    <t xml:space="preserve">                                                                                                                                         </t>
  </si>
  <si>
    <t xml:space="preserve">Proved </t>
  </si>
  <si>
    <t xml:space="preserve">Indicated </t>
  </si>
  <si>
    <t xml:space="preserve">Inferred </t>
  </si>
  <si>
    <t>2022-23</t>
  </si>
  <si>
    <r>
      <t>Table 1.2: Statewise Estimated Reserves of Crude Oil and Natural Gas ( as on 01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April )</t>
    </r>
  </si>
  <si>
    <t>Table 1.3: Sourcewise and Statewise Estimated Potential of Renewable Power in India duirng 2021-22</t>
  </si>
  <si>
    <r>
      <t>Table 1.1: Statewise Estimated Reserves of Coal ( as on 01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April )</t>
    </r>
  </si>
  <si>
    <r>
      <t>Table 1.1(A): Statewise Estimated Reserves of Lignite ( as on 01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April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</si>
</sst>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#,##0_ ;\-#,##0\ "/>
    <numFmt numFmtId="169" formatCode="#,##0.00;\-#,##0.00;\-"/>
    <numFmt numFmtId="170" formatCode="#,##0.000_ ;\-#,##0.000\ "/>
    <numFmt numFmtId="171" formatCode="##0.000"/>
    <numFmt numFmtId="172" formatCode="_-* #,###_-;\(#,###\);_-* &quot;–&quot;_-;_-@_-"/>
    <numFmt numFmtId="173" formatCode="_-* #,###.00_-;\(#,###.00\);_-* &quot;–&quot;_-;_-@_-"/>
    <numFmt numFmtId="174" formatCode="_-\ #,##0.000_-;\(#,##0.000\);_-* &quot;–&quot;_-;_-@_-"/>
    <numFmt numFmtId="175" formatCode="_-* #,###.0_-;\(#,###.0\);_-* &quot;–&quot;_-;_-@_-"/>
    <numFmt numFmtId="176" formatCode="_-\ #,##0%_-;\(#,##0\)%;_-* &quot;–&quot;_-;_-@_-"/>
    <numFmt numFmtId="177" formatCode="_-####_-;\(####\);_-\ &quot;–&quot;_-;_-@_-"/>
    <numFmt numFmtId="178" formatCode="_-\ #,##0.00_-;\(#,##0.00\);_-* &quot;–&quot;_-;_-@_-"/>
    <numFmt numFmtId="179" formatCode="_-* #,##0.0_-;\(#,##0.0\);_-* &quot;–&quot;_-;_-@_-"/>
    <numFmt numFmtId="180" formatCode="_-\ #,##0.0_-;\(#,##0.0\);_-* &quot;–&quot;_-;_-@_-"/>
    <numFmt numFmtId="181" formatCode="_-* #,##0.00_-;\-* #,##0.00_-;_-* &quot;-&quot;??_-;_-@_-"/>
    <numFmt numFmtId="182" formatCode="_-* ###0_-;\(###0\);_-* &quot;–&quot;_-;_-@_-"/>
    <numFmt numFmtId="183" formatCode="_-* ###0.00_-;\(###0.00\);_-* &quot;–&quot;_-;_-@_-"/>
    <numFmt numFmtId="184" formatCode="_ * #,##0_ ;_ * \-#,##0_ ;_ * &quot;-&quot;??_ ;_ @_ "/>
    <numFmt numFmtId="185" formatCode="#,##0.00;\-#,##0.00;\-;"/>
    <numFmt numFmtId="186" formatCode="#,##0.000;\-#,##0.000;\-;"/>
    <numFmt numFmtId="187" formatCode="#,##0;\-#,##0;\-"/>
    <numFmt numFmtId="188" formatCode="#,##0.000000000_ ;\-#,##0.000000000\ "/>
    <numFmt numFmtId="189" formatCode="#,##0.00_ ;\-#,##0.00\ "/>
    <numFmt numFmtId="190" formatCode="#,##0.00000000000_ ;\-#,##0.00000000000\ "/>
    <numFmt numFmtId="191" formatCode="#,##0.00000_ ;\-#,##0.00000\ "/>
  </numFmts>
  <fonts count="84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7"/>
      <color indexed="45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9"/>
      <name val="UniversCondLight"/>
    </font>
    <font>
      <sz val="8"/>
      <name val="Times"/>
      <family val="1"/>
    </font>
    <font>
      <sz val="7"/>
      <name val="Times"/>
      <family val="1"/>
    </font>
    <font>
      <sz val="8"/>
      <name val="UniversCond"/>
    </font>
    <font>
      <sz val="9.5"/>
      <name val="UniversCond"/>
    </font>
    <font>
      <u/>
      <sz val="11"/>
      <color theme="10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name val="Geneva"/>
    </font>
    <font>
      <b/>
      <sz val="18"/>
      <color indexed="62"/>
      <name val="Cambria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u/>
      <sz val="7.5"/>
      <color indexed="12"/>
      <name val="Arial"/>
      <family val="2"/>
    </font>
    <font>
      <b/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i/>
      <sz val="16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i/>
      <sz val="9"/>
      <name val="Times New Roman"/>
      <family val="1"/>
    </font>
    <font>
      <b/>
      <vertAlign val="superscript"/>
      <sz val="12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5B57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4E2B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16">
    <xf numFmtId="0" fontId="0" fillId="0" borderId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7" fillId="0" borderId="0"/>
    <xf numFmtId="0" fontId="21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5" fillId="0" borderId="1">
      <alignment horizontal="right" vertical="center"/>
    </xf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11" fillId="0" borderId="0"/>
    <xf numFmtId="0" fontId="21" fillId="8" borderId="17" applyNumberFormat="0" applyFont="0" applyAlignment="0" applyProtection="0"/>
    <xf numFmtId="0" fontId="39" fillId="9" borderId="0"/>
    <xf numFmtId="0" fontId="39" fillId="9" borderId="0"/>
    <xf numFmtId="0" fontId="39" fillId="9" borderId="0"/>
    <xf numFmtId="0" fontId="40" fillId="0" borderId="18"/>
    <xf numFmtId="0" fontId="41" fillId="0" borderId="0"/>
    <xf numFmtId="0" fontId="42" fillId="0" borderId="0"/>
    <xf numFmtId="0" fontId="39" fillId="9" borderId="0"/>
    <xf numFmtId="0" fontId="22" fillId="0" borderId="0" applyNumberFormat="0" applyFill="0" applyBorder="0" applyAlignment="0" applyProtection="0"/>
    <xf numFmtId="0" fontId="40" fillId="0" borderId="13"/>
    <xf numFmtId="0" fontId="7" fillId="0" borderId="0"/>
    <xf numFmtId="0" fontId="17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9" fillId="8" borderId="17" applyNumberFormat="0" applyFont="0" applyAlignment="0" applyProtection="0"/>
    <xf numFmtId="49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9" borderId="0"/>
    <xf numFmtId="0" fontId="43" fillId="0" borderId="0"/>
    <xf numFmtId="0" fontId="40" fillId="0" borderId="19"/>
    <xf numFmtId="0" fontId="4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5" fillId="0" borderId="0" applyFill="0" applyBorder="0"/>
    <xf numFmtId="164" fontId="17" fillId="0" borderId="0"/>
    <xf numFmtId="0" fontId="21" fillId="0" borderId="0"/>
    <xf numFmtId="9" fontId="17" fillId="0" borderId="0" applyFont="0" applyFill="0" applyBorder="0" applyAlignment="0" applyProtection="0"/>
    <xf numFmtId="164" fontId="17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47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47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4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/>
    <xf numFmtId="0" fontId="49" fillId="0" borderId="0">
      <alignment horizontal="right"/>
    </xf>
    <xf numFmtId="0" fontId="50" fillId="0" borderId="0"/>
    <xf numFmtId="0" fontId="51" fillId="0" borderId="0"/>
    <xf numFmtId="0" fontId="52" fillId="0" borderId="0"/>
    <xf numFmtId="0" fontId="53" fillId="0" borderId="20" applyNumberFormat="0" applyAlignment="0"/>
    <xf numFmtId="0" fontId="46" fillId="0" borderId="0" applyAlignment="0">
      <alignment horizontal="left"/>
    </xf>
    <xf numFmtId="0" fontId="46" fillId="0" borderId="0">
      <alignment horizontal="right"/>
    </xf>
    <xf numFmtId="166" fontId="46" fillId="0" borderId="0">
      <alignment horizontal="right"/>
    </xf>
    <xf numFmtId="165" fontId="54" fillId="0" borderId="0">
      <alignment horizontal="right"/>
    </xf>
    <xf numFmtId="0" fontId="55" fillId="0" borderId="0"/>
    <xf numFmtId="0" fontId="56" fillId="0" borderId="0">
      <alignment horizontal="left"/>
    </xf>
    <xf numFmtId="0" fontId="57" fillId="0" borderId="0">
      <alignment horizontal="left"/>
    </xf>
    <xf numFmtId="0" fontId="46" fillId="0" borderId="0"/>
    <xf numFmtId="0" fontId="58" fillId="0" borderId="0">
      <alignment horizontal="right" vertical="center"/>
    </xf>
    <xf numFmtId="172" fontId="59" fillId="0" borderId="0">
      <alignment horizontal="right" vertical="center"/>
    </xf>
    <xf numFmtId="173" fontId="59" fillId="0" borderId="0">
      <alignment horizontal="right" vertical="center"/>
    </xf>
    <xf numFmtId="174" fontId="59" fillId="0" borderId="0">
      <alignment horizontal="right"/>
    </xf>
    <xf numFmtId="9" fontId="60" fillId="20" borderId="0">
      <alignment horizontal="right" vertical="center"/>
    </xf>
    <xf numFmtId="175" fontId="60" fillId="20" borderId="0">
      <alignment horizontal="right" vertical="center"/>
    </xf>
    <xf numFmtId="176" fontId="60" fillId="0" borderId="21" applyBorder="0">
      <alignment horizontal="right"/>
    </xf>
    <xf numFmtId="177" fontId="46" fillId="0" borderId="0">
      <alignment horizontal="right" vertical="center"/>
    </xf>
    <xf numFmtId="178" fontId="60" fillId="0" borderId="0">
      <alignment horizontal="right"/>
    </xf>
    <xf numFmtId="174" fontId="60" fillId="0" borderId="0">
      <alignment horizontal="right"/>
    </xf>
    <xf numFmtId="166" fontId="60" fillId="0" borderId="0">
      <alignment horizontal="right" vertical="center"/>
    </xf>
    <xf numFmtId="179" fontId="60" fillId="0" borderId="0">
      <alignment horizontal="right" vertical="center"/>
    </xf>
    <xf numFmtId="176" fontId="61" fillId="0" borderId="0">
      <alignment horizontal="right"/>
    </xf>
    <xf numFmtId="172" fontId="60" fillId="0" borderId="0">
      <alignment horizontal="right" vertical="center"/>
    </xf>
    <xf numFmtId="172" fontId="62" fillId="20" borderId="0">
      <alignment horizontal="right" vertical="center"/>
    </xf>
    <xf numFmtId="172" fontId="62" fillId="0" borderId="0" applyFill="0" applyBorder="0">
      <alignment horizontal="right" vertical="center"/>
    </xf>
    <xf numFmtId="172" fontId="60" fillId="0" borderId="0">
      <alignment horizontal="right" vertical="center"/>
    </xf>
    <xf numFmtId="0" fontId="57" fillId="0" borderId="22"/>
    <xf numFmtId="180" fontId="13" fillId="0" borderId="23">
      <alignment horizontal="right"/>
    </xf>
    <xf numFmtId="0" fontId="63" fillId="0" borderId="0">
      <alignment horizontal="center"/>
    </xf>
    <xf numFmtId="0" fontId="62" fillId="0" borderId="0">
      <alignment horizontal="center"/>
    </xf>
    <xf numFmtId="43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3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171" fontId="17" fillId="0" borderId="0"/>
    <xf numFmtId="171" fontId="17" fillId="0" borderId="0"/>
    <xf numFmtId="171" fontId="17" fillId="0" borderId="0"/>
    <xf numFmtId="0" fontId="7" fillId="0" borderId="0"/>
    <xf numFmtId="0" fontId="17" fillId="0" borderId="0"/>
    <xf numFmtId="171" fontId="17" fillId="0" borderId="0"/>
    <xf numFmtId="165" fontId="17" fillId="0" borderId="0"/>
    <xf numFmtId="0" fontId="17" fillId="0" borderId="0"/>
    <xf numFmtId="171" fontId="17" fillId="0" borderId="0"/>
    <xf numFmtId="171" fontId="17" fillId="0" borderId="0"/>
    <xf numFmtId="171" fontId="17" fillId="0" borderId="0"/>
    <xf numFmtId="171" fontId="17" fillId="0" borderId="0"/>
    <xf numFmtId="171" fontId="17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 applyFill="0" applyBorder="0"/>
    <xf numFmtId="0" fontId="7" fillId="0" borderId="0"/>
    <xf numFmtId="0" fontId="13" fillId="0" borderId="0" applyFill="0" applyBorder="0"/>
    <xf numFmtId="0" fontId="7" fillId="0" borderId="0"/>
    <xf numFmtId="0" fontId="7" fillId="0" borderId="0"/>
    <xf numFmtId="0" fontId="7" fillId="0" borderId="0"/>
    <xf numFmtId="0" fontId="13" fillId="0" borderId="0" applyFill="0" applyBorder="0"/>
    <xf numFmtId="0" fontId="13" fillId="0" borderId="0" applyFill="0" applyBorder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17" fillId="0" borderId="0"/>
    <xf numFmtId="0" fontId="13" fillId="0" borderId="0" applyFill="0" applyBorder="0"/>
    <xf numFmtId="0" fontId="7" fillId="0" borderId="0"/>
    <xf numFmtId="0" fontId="46" fillId="0" borderId="0">
      <alignment vertical="center"/>
    </xf>
    <xf numFmtId="177" fontId="46" fillId="0" borderId="0">
      <alignment horizontal="right" vertical="center"/>
    </xf>
    <xf numFmtId="9" fontId="7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68" fillId="0" borderId="0"/>
    <xf numFmtId="0" fontId="56" fillId="0" borderId="0">
      <alignment horizontal="left"/>
    </xf>
    <xf numFmtId="182" fontId="49" fillId="24" borderId="0">
      <alignment horizontal="right" vertical="center"/>
    </xf>
    <xf numFmtId="0" fontId="56" fillId="0" borderId="0">
      <alignment horizontal="left"/>
    </xf>
    <xf numFmtId="177" fontId="46" fillId="0" borderId="0">
      <alignment horizontal="right" vertical="center"/>
    </xf>
    <xf numFmtId="166" fontId="46" fillId="0" borderId="0">
      <alignment horizontal="right" vertical="center"/>
    </xf>
    <xf numFmtId="0" fontId="49" fillId="0" borderId="0">
      <alignment vertical="center"/>
    </xf>
    <xf numFmtId="0" fontId="69" fillId="0" borderId="1" applyNumberFormat="0">
      <alignment vertical="center"/>
    </xf>
    <xf numFmtId="0" fontId="55" fillId="0" borderId="0">
      <alignment horizontal="left" vertical="center"/>
    </xf>
    <xf numFmtId="183" fontId="46" fillId="0" borderId="0">
      <alignment horizontal="right" vertical="center"/>
    </xf>
    <xf numFmtId="43" fontId="21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384">
    <xf numFmtId="0" fontId="0" fillId="0" borderId="0" xfId="0"/>
    <xf numFmtId="0" fontId="0" fillId="0" borderId="0" xfId="0" applyAlignment="1">
      <alignment horizontal="center" wrapText="1"/>
    </xf>
    <xf numFmtId="2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Border="1"/>
    <xf numFmtId="1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Border="1"/>
    <xf numFmtId="0" fontId="0" fillId="0" borderId="0" xfId="0" applyAlignment="1"/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0" fontId="25" fillId="0" borderId="0" xfId="0" applyFont="1"/>
    <xf numFmtId="0" fontId="26" fillId="0" borderId="8" xfId="0" applyFont="1" applyBorder="1"/>
    <xf numFmtId="0" fontId="0" fillId="0" borderId="0" xfId="0" applyAlignment="1">
      <alignment wrapText="1"/>
    </xf>
    <xf numFmtId="0" fontId="0" fillId="0" borderId="0" xfId="0" applyFill="1"/>
    <xf numFmtId="0" fontId="1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1" fillId="2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/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/>
    <xf numFmtId="2" fontId="3" fillId="2" borderId="0" xfId="0" applyNumberFormat="1" applyFont="1" applyFill="1" applyBorder="1" applyAlignment="1">
      <alignment horizontal="left" vertical="center"/>
    </xf>
    <xf numFmtId="2" fontId="24" fillId="0" borderId="0" xfId="0" applyNumberFormat="1" applyFont="1"/>
    <xf numFmtId="0" fontId="0" fillId="0" borderId="0" xfId="0" applyAlignment="1">
      <alignment horizontal="center" vertical="top"/>
    </xf>
    <xf numFmtId="0" fontId="34" fillId="0" borderId="0" xfId="0" applyFont="1"/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0" fontId="16" fillId="0" borderId="0" xfId="0" applyFont="1" applyFill="1" applyAlignment="1"/>
    <xf numFmtId="0" fontId="16" fillId="0" borderId="0" xfId="0" applyFont="1" applyFill="1" applyAlignment="1">
      <alignment horizontal="left" indent="1"/>
    </xf>
    <xf numFmtId="0" fontId="4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23" fillId="0" borderId="0" xfId="0" applyNumberFormat="1" applyFont="1" applyBorder="1"/>
    <xf numFmtId="1" fontId="0" fillId="0" borderId="0" xfId="0" applyNumberFormat="1" applyFill="1" applyBorder="1"/>
    <xf numFmtId="2" fontId="38" fillId="0" borderId="0" xfId="0" applyNumberFormat="1" applyFont="1" applyAlignment="1"/>
    <xf numFmtId="0" fontId="24" fillId="0" borderId="0" xfId="0" applyFont="1"/>
    <xf numFmtId="2" fontId="32" fillId="2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3" fillId="0" borderId="0" xfId="0" applyNumberFormat="1" applyFont="1"/>
    <xf numFmtId="2" fontId="23" fillId="0" borderId="0" xfId="0" applyNumberFormat="1" applyFont="1"/>
    <xf numFmtId="4" fontId="0" fillId="0" borderId="0" xfId="0" applyNumberFormat="1"/>
    <xf numFmtId="0" fontId="0" fillId="0" borderId="0" xfId="0" applyAlignment="1"/>
    <xf numFmtId="0" fontId="1" fillId="10" borderId="8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10" borderId="7" xfId="0" applyFont="1" applyFill="1" applyBorder="1" applyAlignment="1">
      <alignment horizontal="left" vertical="center" wrapText="1"/>
    </xf>
    <xf numFmtId="2" fontId="1" fillId="10" borderId="10" xfId="0" applyNumberFormat="1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right" vertical="center"/>
    </xf>
    <xf numFmtId="2" fontId="3" fillId="7" borderId="0" xfId="0" quotePrefix="1" applyNumberFormat="1" applyFont="1" applyFill="1" applyBorder="1" applyAlignment="1">
      <alignment horizontal="right" vertical="center"/>
    </xf>
    <xf numFmtId="2" fontId="2" fillId="7" borderId="0" xfId="0" applyNumberFormat="1" applyFont="1" applyFill="1" applyBorder="1"/>
    <xf numFmtId="0" fontId="0" fillId="7" borderId="0" xfId="0" applyFill="1"/>
    <xf numFmtId="0" fontId="3" fillId="10" borderId="4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horizontal="center" wrapText="1"/>
    </xf>
    <xf numFmtId="0" fontId="3" fillId="10" borderId="3" xfId="0" applyFont="1" applyFill="1" applyBorder="1" applyAlignment="1"/>
    <xf numFmtId="1" fontId="3" fillId="10" borderId="4" xfId="0" applyNumberFormat="1" applyFont="1" applyFill="1" applyBorder="1" applyAlignment="1">
      <alignment horizontal="right"/>
    </xf>
    <xf numFmtId="0" fontId="34" fillId="10" borderId="4" xfId="0" applyFont="1" applyFill="1" applyBorder="1" applyAlignment="1">
      <alignment horizontal="center" vertical="top"/>
    </xf>
    <xf numFmtId="0" fontId="27" fillId="10" borderId="4" xfId="0" applyFont="1" applyFill="1" applyBorder="1"/>
    <xf numFmtId="0" fontId="3" fillId="10" borderId="4" xfId="0" applyFont="1" applyFill="1" applyBorder="1" applyAlignment="1">
      <alignment horizontal="center"/>
    </xf>
    <xf numFmtId="0" fontId="3" fillId="10" borderId="4" xfId="0" applyFont="1" applyFill="1" applyBorder="1"/>
    <xf numFmtId="165" fontId="27" fillId="10" borderId="4" xfId="0" applyNumberFormat="1" applyFont="1" applyFill="1" applyBorder="1"/>
    <xf numFmtId="1" fontId="3" fillId="10" borderId="4" xfId="0" applyNumberFormat="1" applyFont="1" applyFill="1" applyBorder="1"/>
    <xf numFmtId="0" fontId="3" fillId="10" borderId="10" xfId="0" applyFont="1" applyFill="1" applyBorder="1" applyAlignment="1">
      <alignment horizontal="center"/>
    </xf>
    <xf numFmtId="0" fontId="3" fillId="10" borderId="10" xfId="0" applyFont="1" applyFill="1" applyBorder="1"/>
    <xf numFmtId="0" fontId="27" fillId="10" borderId="10" xfId="0" applyFont="1" applyFill="1" applyBorder="1"/>
    <xf numFmtId="1" fontId="3" fillId="10" borderId="10" xfId="0" applyNumberFormat="1" applyFont="1" applyFill="1" applyBorder="1" applyAlignment="1">
      <alignment horizontal="right"/>
    </xf>
    <xf numFmtId="165" fontId="27" fillId="10" borderId="10" xfId="0" applyNumberFormat="1" applyFont="1" applyFill="1" applyBorder="1"/>
    <xf numFmtId="0" fontId="26" fillId="10" borderId="8" xfId="0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 horizontal="center" vertical="top"/>
    </xf>
    <xf numFmtId="0" fontId="1" fillId="10" borderId="8" xfId="0" applyFont="1" applyFill="1" applyBorder="1"/>
    <xf numFmtId="0" fontId="0" fillId="7" borderId="13" xfId="0" applyFill="1" applyBorder="1"/>
    <xf numFmtId="0" fontId="20" fillId="7" borderId="16" xfId="0" applyFont="1" applyFill="1" applyBorder="1" applyAlignment="1"/>
    <xf numFmtId="1" fontId="3" fillId="3" borderId="4" xfId="0" applyNumberFormat="1" applyFont="1" applyFill="1" applyBorder="1" applyAlignment="1">
      <alignment horizontal="right"/>
    </xf>
    <xf numFmtId="0" fontId="0" fillId="7" borderId="12" xfId="0" applyFill="1" applyBorder="1"/>
    <xf numFmtId="0" fontId="27" fillId="3" borderId="4" xfId="0" applyFont="1" applyFill="1" applyBorder="1"/>
    <xf numFmtId="1" fontId="33" fillId="10" borderId="8" xfId="0" applyNumberFormat="1" applyFont="1" applyFill="1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/>
    <xf numFmtId="1" fontId="3" fillId="3" borderId="9" xfId="0" applyNumberFormat="1" applyFont="1" applyFill="1" applyBorder="1" applyAlignment="1">
      <alignment horizontal="right"/>
    </xf>
    <xf numFmtId="165" fontId="27" fillId="3" borderId="9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165" fontId="27" fillId="3" borderId="4" xfId="0" applyNumberFormat="1" applyFont="1" applyFill="1" applyBorder="1"/>
    <xf numFmtId="1" fontId="3" fillId="3" borderId="4" xfId="0" applyNumberFormat="1" applyFont="1" applyFill="1" applyBorder="1"/>
    <xf numFmtId="1" fontId="10" fillId="10" borderId="10" xfId="0" applyNumberFormat="1" applyFont="1" applyFill="1" applyBorder="1"/>
    <xf numFmtId="1" fontId="3" fillId="10" borderId="4" xfId="0" applyNumberFormat="1" applyFont="1" applyFill="1" applyBorder="1" applyAlignment="1">
      <alignment horizontal="right"/>
    </xf>
    <xf numFmtId="184" fontId="1" fillId="10" borderId="8" xfId="1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3" fontId="16" fillId="10" borderId="2" xfId="0" applyNumberFormat="1" applyFont="1" applyFill="1" applyBorder="1" applyAlignment="1">
      <alignment horizontal="center" vertical="center"/>
    </xf>
    <xf numFmtId="2" fontId="16" fillId="10" borderId="2" xfId="14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24" fillId="0" borderId="0" xfId="0" applyNumberFormat="1" applyFont="1" applyFill="1"/>
    <xf numFmtId="0" fontId="1" fillId="10" borderId="10" xfId="0" applyFont="1" applyFill="1" applyBorder="1" applyAlignment="1">
      <alignment horizontal="left" vertical="center" wrapText="1"/>
    </xf>
    <xf numFmtId="0" fontId="34" fillId="10" borderId="10" xfId="0" applyFont="1" applyFill="1" applyBorder="1" applyAlignment="1">
      <alignment horizontal="center" vertical="top"/>
    </xf>
    <xf numFmtId="2" fontId="1" fillId="10" borderId="5" xfId="0" applyNumberFormat="1" applyFont="1" applyFill="1" applyBorder="1" applyAlignment="1">
      <alignment horizontal="right" vertical="center" wrapText="1"/>
    </xf>
    <xf numFmtId="0" fontId="1" fillId="10" borderId="8" xfId="0" applyFont="1" applyFill="1" applyBorder="1" applyAlignment="1">
      <alignment horizontal="right" vertical="center" wrapText="1"/>
    </xf>
    <xf numFmtId="9" fontId="1" fillId="10" borderId="8" xfId="14" applyFont="1" applyFill="1" applyBorder="1" applyAlignment="1">
      <alignment horizontal="right" vertical="center"/>
    </xf>
    <xf numFmtId="3" fontId="1" fillId="10" borderId="5" xfId="0" applyNumberFormat="1" applyFont="1" applyFill="1" applyBorder="1" applyAlignment="1">
      <alignment horizontal="right" vertical="center"/>
    </xf>
    <xf numFmtId="1" fontId="1" fillId="10" borderId="4" xfId="0" applyNumberFormat="1" applyFont="1" applyFill="1" applyBorder="1" applyAlignment="1">
      <alignment horizontal="right"/>
    </xf>
    <xf numFmtId="166" fontId="1" fillId="10" borderId="4" xfId="14" applyNumberFormat="1" applyFont="1" applyFill="1" applyBorder="1" applyAlignment="1">
      <alignment horizontal="right"/>
    </xf>
    <xf numFmtId="0" fontId="1" fillId="10" borderId="8" xfId="0" applyFont="1" applyFill="1" applyBorder="1" applyAlignment="1">
      <alignment horizontal="center"/>
    </xf>
    <xf numFmtId="10" fontId="0" fillId="0" borderId="0" xfId="14" applyNumberFormat="1" applyFont="1"/>
    <xf numFmtId="2" fontId="1" fillId="0" borderId="0" xfId="0" applyNumberFormat="1" applyFont="1" applyFill="1" applyBorder="1" applyAlignment="1">
      <alignment horizontal="right" vertical="center"/>
    </xf>
    <xf numFmtId="0" fontId="0" fillId="25" borderId="0" xfId="0" applyFill="1" applyAlignment="1"/>
    <xf numFmtId="2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/>
    <xf numFmtId="2" fontId="0" fillId="0" borderId="0" xfId="0" applyNumberFormat="1" applyFill="1" applyBorder="1"/>
    <xf numFmtId="2" fontId="24" fillId="0" borderId="0" xfId="0" applyNumberFormat="1" applyFont="1" applyFill="1" applyBorder="1"/>
    <xf numFmtId="14" fontId="0" fillId="0" borderId="0" xfId="0" applyNumberFormat="1"/>
    <xf numFmtId="0" fontId="0" fillId="0" borderId="0" xfId="0" applyFill="1" applyAlignment="1"/>
    <xf numFmtId="0" fontId="3" fillId="7" borderId="0" xfId="0" applyFont="1" applyFill="1" applyBorder="1" applyAlignment="1"/>
    <xf numFmtId="2" fontId="1" fillId="7" borderId="0" xfId="0" applyNumberFormat="1" applyFont="1" applyFill="1" applyBorder="1" applyAlignment="1">
      <alignment horizontal="right" vertical="center" wrapText="1"/>
    </xf>
    <xf numFmtId="0" fontId="71" fillId="27" borderId="0" xfId="5" applyFont="1" applyFill="1" applyAlignment="1">
      <alignment horizontal="right" vertical="center"/>
    </xf>
    <xf numFmtId="0" fontId="7" fillId="27" borderId="0" xfId="5" applyFill="1"/>
    <xf numFmtId="0" fontId="74" fillId="27" borderId="26" xfId="5" applyNumberFormat="1" applyFont="1" applyFill="1" applyBorder="1" applyAlignment="1">
      <alignment vertical="center" wrapText="1"/>
    </xf>
    <xf numFmtId="0" fontId="7" fillId="0" borderId="0" xfId="5"/>
    <xf numFmtId="0" fontId="75" fillId="32" borderId="24" xfId="1214" applyNumberFormat="1" applyFont="1" applyFill="1" applyBorder="1" applyAlignment="1" applyProtection="1"/>
    <xf numFmtId="0" fontId="7" fillId="32" borderId="0" xfId="5" applyNumberFormat="1" applyFont="1" applyFill="1" applyBorder="1"/>
    <xf numFmtId="0" fontId="7" fillId="32" borderId="0" xfId="5" applyFill="1" applyBorder="1"/>
    <xf numFmtId="0" fontId="7" fillId="32" borderId="0" xfId="5" applyFont="1" applyFill="1" applyBorder="1"/>
    <xf numFmtId="0" fontId="76" fillId="36" borderId="29" xfId="1214" applyNumberFormat="1" applyFont="1" applyFill="1" applyBorder="1" applyAlignment="1" applyProtection="1"/>
    <xf numFmtId="0" fontId="7" fillId="36" borderId="6" xfId="5" applyFill="1" applyBorder="1"/>
    <xf numFmtId="0" fontId="75" fillId="32" borderId="29" xfId="1214" applyNumberFormat="1" applyFont="1" applyFill="1" applyBorder="1" applyAlignment="1" applyProtection="1"/>
    <xf numFmtId="0" fontId="75" fillId="32" borderId="31" xfId="1214" applyNumberFormat="1" applyFont="1" applyFill="1" applyBorder="1" applyAlignment="1" applyProtection="1"/>
    <xf numFmtId="0" fontId="7" fillId="32" borderId="24" xfId="5" applyNumberFormat="1" applyFont="1" applyFill="1" applyBorder="1"/>
    <xf numFmtId="0" fontId="7" fillId="32" borderId="27" xfId="5" applyNumberFormat="1" applyFont="1" applyFill="1" applyBorder="1"/>
    <xf numFmtId="0" fontId="7" fillId="32" borderId="0" xfId="5" applyNumberFormat="1" applyFont="1" applyFill="1" applyBorder="1" applyAlignment="1">
      <alignment horizontal="center"/>
    </xf>
    <xf numFmtId="0" fontId="78" fillId="27" borderId="0" xfId="5" applyFont="1" applyFill="1" applyBorder="1"/>
    <xf numFmtId="0" fontId="7" fillId="27" borderId="34" xfId="5" applyFont="1" applyFill="1" applyBorder="1"/>
    <xf numFmtId="0" fontId="7" fillId="27" borderId="0" xfId="5" applyNumberFormat="1" applyFont="1" applyFill="1" applyBorder="1" applyAlignment="1"/>
    <xf numFmtId="0" fontId="79" fillId="2" borderId="0" xfId="5" applyFont="1" applyFill="1" applyBorder="1" applyAlignment="1"/>
    <xf numFmtId="0" fontId="7" fillId="2" borderId="0" xfId="5" applyNumberFormat="1" applyFont="1" applyFill="1" applyBorder="1"/>
    <xf numFmtId="0" fontId="7" fillId="2" borderId="0" xfId="5" applyFont="1" applyFill="1" applyBorder="1"/>
    <xf numFmtId="0" fontId="7" fillId="2" borderId="0" xfId="5" applyNumberFormat="1" applyFont="1" applyFill="1" applyBorder="1" applyAlignment="1"/>
    <xf numFmtId="0" fontId="11" fillId="2" borderId="0" xfId="5" applyNumberFormat="1" applyFont="1" applyFill="1" applyBorder="1"/>
    <xf numFmtId="0" fontId="11" fillId="2" borderId="0" xfId="5" applyFont="1" applyFill="1" applyBorder="1"/>
    <xf numFmtId="0" fontId="11" fillId="2" borderId="0" xfId="5" applyNumberFormat="1" applyFont="1" applyFill="1" applyBorder="1" applyAlignment="1"/>
    <xf numFmtId="0" fontId="72" fillId="28" borderId="0" xfId="5" applyFont="1" applyFill="1" applyAlignment="1">
      <alignment horizontal="center" vertical="center" wrapText="1"/>
    </xf>
    <xf numFmtId="0" fontId="72" fillId="31" borderId="0" xfId="5" applyFont="1" applyFill="1" applyAlignment="1">
      <alignment horizontal="center" vertical="center" wrapText="1"/>
    </xf>
    <xf numFmtId="0" fontId="72" fillId="29" borderId="0" xfId="5" applyFont="1" applyFill="1" applyAlignment="1">
      <alignment horizontal="center" vertical="center" wrapText="1"/>
    </xf>
    <xf numFmtId="0" fontId="72" fillId="30" borderId="0" xfId="5" applyFont="1" applyFill="1" applyAlignment="1">
      <alignment horizontal="center" vertical="center" wrapText="1"/>
    </xf>
    <xf numFmtId="0" fontId="72" fillId="11" borderId="0" xfId="5" applyFont="1" applyFill="1" applyAlignment="1">
      <alignment horizontal="center" vertical="center" wrapText="1"/>
    </xf>
    <xf numFmtId="0" fontId="72" fillId="27" borderId="0" xfId="5" applyFont="1" applyFill="1" applyAlignment="1">
      <alignment horizontal="center" vertical="center" wrapText="1"/>
    </xf>
    <xf numFmtId="0" fontId="7" fillId="2" borderId="0" xfId="5" applyFill="1"/>
    <xf numFmtId="0" fontId="30" fillId="0" borderId="0" xfId="5" applyNumberFormat="1" applyFont="1" applyFill="1" applyBorder="1" applyAlignment="1">
      <alignment vertical="center"/>
    </xf>
    <xf numFmtId="0" fontId="30" fillId="0" borderId="0" xfId="5" applyNumberFormat="1" applyFont="1" applyFill="1" applyBorder="1"/>
    <xf numFmtId="0" fontId="30" fillId="6" borderId="0" xfId="5" applyNumberFormat="1" applyFont="1" applyFill="1" applyBorder="1" applyAlignment="1">
      <alignment horizontal="right"/>
    </xf>
    <xf numFmtId="0" fontId="30" fillId="6" borderId="0" xfId="1214" applyNumberFormat="1" applyFont="1" applyFill="1" applyBorder="1" applyAlignment="1" applyProtection="1">
      <alignment horizontal="right" vertical="center" wrapText="1"/>
    </xf>
    <xf numFmtId="0" fontId="30" fillId="0" borderId="0" xfId="5" applyFont="1" applyFill="1" applyBorder="1" applyAlignment="1">
      <alignment horizontal="right" vertical="center" wrapText="1"/>
    </xf>
    <xf numFmtId="0" fontId="30" fillId="0" borderId="0" xfId="5" applyNumberFormat="1" applyFont="1" applyFill="1" applyBorder="1" applyAlignment="1">
      <alignment horizontal="right"/>
    </xf>
    <xf numFmtId="0" fontId="30" fillId="6" borderId="0" xfId="5" applyFont="1" applyFill="1" applyAlignment="1">
      <alignment horizontal="right"/>
    </xf>
    <xf numFmtId="0" fontId="30" fillId="0" borderId="0" xfId="5" applyFont="1" applyFill="1" applyAlignment="1">
      <alignment horizontal="right"/>
    </xf>
    <xf numFmtId="0" fontId="30" fillId="26" borderId="0" xfId="5" applyFont="1" applyFill="1" applyAlignment="1">
      <alignment horizontal="right"/>
    </xf>
    <xf numFmtId="0" fontId="30" fillId="0" borderId="0" xfId="1214" applyNumberFormat="1" applyFont="1" applyFill="1" applyBorder="1" applyAlignment="1" applyProtection="1">
      <alignment horizontal="right" vertical="center" wrapText="1"/>
    </xf>
    <xf numFmtId="0" fontId="30" fillId="0" borderId="0" xfId="5" applyFont="1" applyFill="1" applyBorder="1" applyAlignment="1">
      <alignment horizontal="right" vertical="center"/>
    </xf>
    <xf numFmtId="0" fontId="30" fillId="6" borderId="0" xfId="5" applyFont="1" applyFill="1" applyBorder="1" applyAlignment="1">
      <alignment horizontal="right" vertical="center" wrapText="1"/>
    </xf>
    <xf numFmtId="0" fontId="80" fillId="0" borderId="25" xfId="5" applyFont="1" applyFill="1" applyBorder="1" applyAlignment="1">
      <alignment horizontal="right" vertical="center" wrapText="1"/>
    </xf>
    <xf numFmtId="0" fontId="30" fillId="0" borderId="0" xfId="5" applyNumberFormat="1" applyFont="1" applyFill="1" applyBorder="1" applyAlignment="1"/>
    <xf numFmtId="0" fontId="7" fillId="32" borderId="0" xfId="5" applyNumberFormat="1" applyFont="1" applyFill="1"/>
    <xf numFmtId="185" fontId="7" fillId="4" borderId="0" xfId="5" applyNumberFormat="1" applyFont="1" applyFill="1" applyBorder="1" applyAlignment="1">
      <alignment horizontal="right"/>
    </xf>
    <xf numFmtId="185" fontId="7" fillId="33" borderId="0" xfId="5" applyNumberFormat="1" applyFont="1" applyFill="1" applyBorder="1" applyAlignment="1">
      <alignment horizontal="right"/>
    </xf>
    <xf numFmtId="185" fontId="7" fillId="34" borderId="0" xfId="5" applyNumberFormat="1" applyFont="1" applyFill="1" applyBorder="1" applyAlignment="1">
      <alignment horizontal="right"/>
    </xf>
    <xf numFmtId="185" fontId="7" fillId="5" borderId="0" xfId="5" applyNumberFormat="1" applyFont="1" applyFill="1" applyBorder="1" applyAlignment="1">
      <alignment horizontal="right"/>
    </xf>
    <xf numFmtId="185" fontId="7" fillId="35" borderId="0" xfId="5" applyNumberFormat="1" applyFont="1" applyFill="1" applyBorder="1" applyAlignment="1">
      <alignment horizontal="right"/>
    </xf>
    <xf numFmtId="185" fontId="7" fillId="7" borderId="25" xfId="5" applyNumberFormat="1" applyFont="1" applyFill="1" applyBorder="1" applyAlignment="1">
      <alignment horizontal="right"/>
    </xf>
    <xf numFmtId="0" fontId="7" fillId="32" borderId="0" xfId="5" applyNumberFormat="1" applyFont="1" applyFill="1" applyBorder="1" applyAlignment="1"/>
    <xf numFmtId="186" fontId="7" fillId="32" borderId="0" xfId="5" applyNumberFormat="1" applyFont="1" applyFill="1" applyBorder="1"/>
    <xf numFmtId="0" fontId="7" fillId="36" borderId="6" xfId="5" applyNumberFormat="1" applyFont="1" applyFill="1" applyBorder="1"/>
    <xf numFmtId="0" fontId="76" fillId="36" borderId="6" xfId="1214" applyNumberFormat="1" applyFont="1" applyFill="1" applyBorder="1" applyAlignment="1" applyProtection="1"/>
    <xf numFmtId="0" fontId="6" fillId="36" borderId="6" xfId="5" applyNumberFormat="1" applyFont="1" applyFill="1" applyBorder="1" applyAlignment="1">
      <alignment horizontal="center"/>
    </xf>
    <xf numFmtId="185" fontId="6" fillId="36" borderId="6" xfId="5" applyNumberFormat="1" applyFont="1" applyFill="1" applyBorder="1" applyAlignment="1">
      <alignment horizontal="right"/>
    </xf>
    <xf numFmtId="185" fontId="6" fillId="36" borderId="30" xfId="5" applyNumberFormat="1" applyFont="1" applyFill="1" applyBorder="1" applyAlignment="1">
      <alignment horizontal="right"/>
    </xf>
    <xf numFmtId="0" fontId="6" fillId="32" borderId="0" xfId="5" applyNumberFormat="1" applyFont="1" applyFill="1" applyBorder="1" applyAlignment="1"/>
    <xf numFmtId="0" fontId="75" fillId="32" borderId="0" xfId="1214" applyNumberFormat="1" applyFont="1" applyFill="1" applyBorder="1" applyAlignment="1" applyProtection="1"/>
    <xf numFmtId="185" fontId="6" fillId="36" borderId="6" xfId="1214" applyNumberFormat="1" applyFont="1" applyFill="1" applyBorder="1" applyAlignment="1" applyProtection="1">
      <alignment horizontal="right" vertical="center" wrapText="1"/>
    </xf>
    <xf numFmtId="185" fontId="6" fillId="35" borderId="0" xfId="5" applyNumberFormat="1" applyFont="1" applyFill="1" applyBorder="1" applyAlignment="1">
      <alignment horizontal="right"/>
    </xf>
    <xf numFmtId="185" fontId="7" fillId="4" borderId="0" xfId="5" quotePrefix="1" applyNumberFormat="1" applyFont="1" applyFill="1" applyBorder="1" applyAlignment="1">
      <alignment horizontal="right"/>
    </xf>
    <xf numFmtId="185" fontId="6" fillId="36" borderId="30" xfId="5" applyNumberFormat="1" applyFont="1" applyFill="1" applyBorder="1" applyAlignment="1">
      <alignment horizontal="right" vertical="center" wrapText="1"/>
    </xf>
    <xf numFmtId="0" fontId="7" fillId="32" borderId="6" xfId="5" applyNumberFormat="1" applyFont="1" applyFill="1" applyBorder="1"/>
    <xf numFmtId="0" fontId="7" fillId="32" borderId="6" xfId="5" applyNumberFormat="1" applyFont="1" applyFill="1" applyBorder="1" applyAlignment="1">
      <alignment horizontal="center"/>
    </xf>
    <xf numFmtId="185" fontId="7" fillId="4" borderId="6" xfId="5" applyNumberFormat="1" applyFont="1" applyFill="1" applyBorder="1" applyAlignment="1">
      <alignment horizontal="right"/>
    </xf>
    <xf numFmtId="185" fontId="7" fillId="33" borderId="6" xfId="5" applyNumberFormat="1" applyFont="1" applyFill="1" applyBorder="1" applyAlignment="1">
      <alignment horizontal="right"/>
    </xf>
    <xf numFmtId="185" fontId="7" fillId="34" borderId="6" xfId="5" applyNumberFormat="1" applyFont="1" applyFill="1" applyBorder="1" applyAlignment="1">
      <alignment horizontal="right"/>
    </xf>
    <xf numFmtId="185" fontId="7" fillId="5" borderId="6" xfId="5" applyNumberFormat="1" applyFont="1" applyFill="1" applyBorder="1" applyAlignment="1">
      <alignment horizontal="right"/>
    </xf>
    <xf numFmtId="185" fontId="7" fillId="35" borderId="6" xfId="5" applyNumberFormat="1" applyFont="1" applyFill="1" applyBorder="1" applyAlignment="1">
      <alignment horizontal="right"/>
    </xf>
    <xf numFmtId="185" fontId="7" fillId="7" borderId="30" xfId="5" applyNumberFormat="1" applyFont="1" applyFill="1" applyBorder="1" applyAlignment="1">
      <alignment horizontal="right"/>
    </xf>
    <xf numFmtId="0" fontId="7" fillId="32" borderId="13" xfId="5" applyNumberFormat="1" applyFont="1" applyFill="1" applyBorder="1"/>
    <xf numFmtId="0" fontId="7" fillId="32" borderId="13" xfId="5" applyNumberFormat="1" applyFont="1" applyFill="1" applyBorder="1" applyAlignment="1">
      <alignment horizontal="center"/>
    </xf>
    <xf numFmtId="185" fontId="7" fillId="4" borderId="13" xfId="5" applyNumberFormat="1" applyFont="1" applyFill="1" applyBorder="1" applyAlignment="1">
      <alignment horizontal="right"/>
    </xf>
    <xf numFmtId="185" fontId="7" fillId="33" borderId="13" xfId="5" applyNumberFormat="1" applyFont="1" applyFill="1" applyBorder="1" applyAlignment="1">
      <alignment horizontal="right"/>
    </xf>
    <xf numFmtId="185" fontId="7" fillId="34" borderId="13" xfId="5" applyNumberFormat="1" applyFont="1" applyFill="1" applyBorder="1" applyAlignment="1">
      <alignment horizontal="right"/>
    </xf>
    <xf numFmtId="185" fontId="7" fillId="5" borderId="13" xfId="5" applyNumberFormat="1" applyFont="1" applyFill="1" applyBorder="1" applyAlignment="1">
      <alignment horizontal="right"/>
    </xf>
    <xf numFmtId="185" fontId="7" fillId="35" borderId="13" xfId="5" applyNumberFormat="1" applyFont="1" applyFill="1" applyBorder="1" applyAlignment="1">
      <alignment horizontal="right"/>
    </xf>
    <xf numFmtId="185" fontId="7" fillId="7" borderId="32" xfId="5" applyNumberFormat="1" applyFont="1" applyFill="1" applyBorder="1" applyAlignment="1">
      <alignment horizontal="right"/>
    </xf>
    <xf numFmtId="0" fontId="77" fillId="32" borderId="0" xfId="5" applyNumberFormat="1" applyFont="1" applyFill="1" applyBorder="1" applyAlignment="1"/>
    <xf numFmtId="0" fontId="7" fillId="36" borderId="6" xfId="5" applyNumberFormat="1" applyFont="1" applyFill="1" applyBorder="1" applyAlignment="1">
      <alignment horizontal="center"/>
    </xf>
    <xf numFmtId="185" fontId="7" fillId="7" borderId="35" xfId="5" applyNumberFormat="1" applyFont="1" applyFill="1" applyBorder="1" applyAlignment="1">
      <alignment horizontal="right"/>
    </xf>
    <xf numFmtId="0" fontId="6" fillId="36" borderId="6" xfId="5" applyFont="1" applyFill="1" applyBorder="1"/>
    <xf numFmtId="0" fontId="6" fillId="36" borderId="6" xfId="5" applyNumberFormat="1" applyFont="1" applyFill="1" applyBorder="1"/>
    <xf numFmtId="185" fontId="6" fillId="36" borderId="32" xfId="5" applyNumberFormat="1" applyFont="1" applyFill="1" applyBorder="1" applyAlignment="1">
      <alignment horizontal="right"/>
    </xf>
    <xf numFmtId="0" fontId="7" fillId="32" borderId="0" xfId="1214" applyNumberFormat="1" applyFont="1" applyFill="1" applyBorder="1" applyAlignment="1" applyProtection="1"/>
    <xf numFmtId="185" fontId="77" fillId="32" borderId="0" xfId="5" applyNumberFormat="1" applyFont="1" applyFill="1" applyBorder="1" applyAlignment="1">
      <alignment horizontal="right"/>
    </xf>
    <xf numFmtId="185" fontId="77" fillId="34" borderId="0" xfId="5" applyNumberFormat="1" applyFont="1" applyFill="1" applyBorder="1" applyAlignment="1">
      <alignment horizontal="right"/>
    </xf>
    <xf numFmtId="185" fontId="77" fillId="2" borderId="25" xfId="5" applyNumberFormat="1" applyFont="1" applyFill="1" applyBorder="1" applyAlignment="1">
      <alignment horizontal="right"/>
    </xf>
    <xf numFmtId="0" fontId="7" fillId="32" borderId="28" xfId="5" applyNumberFormat="1" applyFont="1" applyFill="1" applyBorder="1"/>
    <xf numFmtId="0" fontId="7" fillId="32" borderId="28" xfId="1214" applyNumberFormat="1" applyFont="1" applyFill="1" applyBorder="1" applyAlignment="1" applyProtection="1"/>
    <xf numFmtId="185" fontId="77" fillId="32" borderId="28" xfId="5" applyNumberFormat="1" applyFont="1" applyFill="1" applyBorder="1" applyAlignment="1">
      <alignment horizontal="right"/>
    </xf>
    <xf numFmtId="185" fontId="77" fillId="34" borderId="28" xfId="5" applyNumberFormat="1" applyFont="1" applyFill="1" applyBorder="1" applyAlignment="1">
      <alignment horizontal="right"/>
    </xf>
    <xf numFmtId="185" fontId="77" fillId="2" borderId="33" xfId="5" applyNumberFormat="1" applyFont="1" applyFill="1" applyBorder="1" applyAlignment="1">
      <alignment horizontal="right"/>
    </xf>
    <xf numFmtId="0" fontId="7" fillId="32" borderId="0" xfId="5" applyNumberFormat="1" applyFill="1"/>
    <xf numFmtId="0" fontId="75" fillId="32" borderId="24" xfId="1214" applyNumberFormat="1" applyFont="1" applyFill="1" applyBorder="1" applyAlignment="1" applyProtection="1">
      <alignment horizontal="left" indent="1"/>
    </xf>
    <xf numFmtId="185" fontId="7" fillId="32" borderId="3" xfId="5" applyNumberFormat="1" applyFont="1" applyFill="1" applyBorder="1"/>
    <xf numFmtId="185" fontId="7" fillId="32" borderId="0" xfId="5" applyNumberFormat="1" applyFont="1" applyFill="1" applyBorder="1"/>
    <xf numFmtId="185" fontId="7" fillId="32" borderId="25" xfId="5" applyNumberFormat="1" applyFont="1" applyFill="1" applyBorder="1"/>
    <xf numFmtId="168" fontId="7" fillId="32" borderId="0" xfId="5" applyNumberFormat="1" applyFont="1" applyFill="1" applyBorder="1" applyAlignment="1"/>
    <xf numFmtId="0" fontId="76" fillId="36" borderId="29" xfId="1214" applyNumberFormat="1" applyFont="1" applyFill="1" applyBorder="1" applyAlignment="1" applyProtection="1">
      <alignment horizontal="left"/>
    </xf>
    <xf numFmtId="187" fontId="6" fillId="36" borderId="5" xfId="5" applyNumberFormat="1" applyFont="1" applyFill="1" applyBorder="1"/>
    <xf numFmtId="187" fontId="6" fillId="36" borderId="6" xfId="5" applyNumberFormat="1" applyFont="1" applyFill="1" applyBorder="1"/>
    <xf numFmtId="168" fontId="6" fillId="32" borderId="0" xfId="5" applyNumberFormat="1" applyFont="1" applyFill="1" applyBorder="1" applyAlignment="1"/>
    <xf numFmtId="188" fontId="7" fillId="32" borderId="0" xfId="5" applyNumberFormat="1" applyFont="1" applyFill="1" applyBorder="1" applyAlignment="1"/>
    <xf numFmtId="189" fontId="7" fillId="32" borderId="0" xfId="5" applyNumberFormat="1" applyFont="1" applyFill="1" applyBorder="1" applyAlignment="1"/>
    <xf numFmtId="190" fontId="7" fillId="32" borderId="0" xfId="5" applyNumberFormat="1" applyFont="1" applyFill="1" applyBorder="1" applyAlignment="1"/>
    <xf numFmtId="0" fontId="7" fillId="32" borderId="24" xfId="5" applyFont="1" applyFill="1" applyBorder="1" applyAlignment="1">
      <alignment horizontal="left" indent="1"/>
    </xf>
    <xf numFmtId="191" fontId="7" fillId="32" borderId="0" xfId="5" applyNumberFormat="1" applyFont="1" applyFill="1" applyBorder="1" applyAlignment="1"/>
    <xf numFmtId="170" fontId="7" fillId="32" borderId="0" xfId="5" applyNumberFormat="1" applyFont="1" applyFill="1" applyBorder="1" applyAlignment="1"/>
    <xf numFmtId="185" fontId="6" fillId="36" borderId="5" xfId="5" applyNumberFormat="1" applyFont="1" applyFill="1" applyBorder="1"/>
    <xf numFmtId="185" fontId="6" fillId="36" borderId="6" xfId="5" applyNumberFormat="1" applyFont="1" applyFill="1" applyBorder="1"/>
    <xf numFmtId="170" fontId="6" fillId="32" borderId="0" xfId="5" applyNumberFormat="1" applyFont="1" applyFill="1" applyBorder="1" applyAlignment="1"/>
    <xf numFmtId="0" fontId="81" fillId="32" borderId="0" xfId="5" applyNumberFormat="1" applyFont="1" applyFill="1" applyBorder="1" applyAlignment="1"/>
    <xf numFmtId="185" fontId="77" fillId="32" borderId="0" xfId="5" applyNumberFormat="1" applyFont="1" applyFill="1" applyBorder="1"/>
    <xf numFmtId="185" fontId="77" fillId="32" borderId="25" xfId="5" applyNumberFormat="1" applyFont="1" applyFill="1" applyBorder="1"/>
    <xf numFmtId="185" fontId="7" fillId="32" borderId="0" xfId="5" quotePrefix="1" applyNumberFormat="1" applyFont="1" applyFill="1" applyBorder="1"/>
    <xf numFmtId="185" fontId="6" fillId="36" borderId="36" xfId="5" applyNumberFormat="1" applyFont="1" applyFill="1" applyBorder="1"/>
    <xf numFmtId="185" fontId="6" fillId="36" borderId="37" xfId="5" applyNumberFormat="1" applyFont="1" applyFill="1" applyBorder="1"/>
    <xf numFmtId="169" fontId="7" fillId="32" borderId="0" xfId="5" applyNumberFormat="1" applyFont="1" applyFill="1" applyBorder="1"/>
    <xf numFmtId="0" fontId="77" fillId="32" borderId="0" xfId="5" applyFont="1" applyFill="1" applyBorder="1"/>
    <xf numFmtId="169" fontId="7" fillId="34" borderId="0" xfId="5" applyNumberFormat="1" applyFont="1" applyFill="1" applyBorder="1" applyAlignment="1">
      <alignment horizontal="right"/>
    </xf>
    <xf numFmtId="185" fontId="7" fillId="6" borderId="0" xfId="5" applyNumberFormat="1" applyFont="1" applyFill="1" applyBorder="1" applyAlignment="1">
      <alignment horizontal="right"/>
    </xf>
    <xf numFmtId="187" fontId="6" fillId="36" borderId="30" xfId="5" applyNumberFormat="1" applyFont="1" applyFill="1" applyBorder="1"/>
    <xf numFmtId="0" fontId="71" fillId="27" borderId="0" xfId="5" applyFont="1" applyFill="1" applyAlignment="1">
      <alignment horizontal="right" vertical="center"/>
    </xf>
    <xf numFmtId="0" fontId="0" fillId="0" borderId="0" xfId="0" applyFill="1" applyBorder="1" applyAlignment="1"/>
    <xf numFmtId="2" fontId="27" fillId="10" borderId="4" xfId="0" applyNumberFormat="1" applyFont="1" applyFill="1" applyBorder="1" applyAlignment="1">
      <alignment horizontal="left" vertical="top"/>
    </xf>
    <xf numFmtId="1" fontId="3" fillId="10" borderId="3" xfId="0" applyNumberFormat="1" applyFont="1" applyFill="1" applyBorder="1" applyAlignment="1">
      <alignment horizontal="right"/>
    </xf>
    <xf numFmtId="1" fontId="3" fillId="10" borderId="4" xfId="0" quotePrefix="1" applyNumberFormat="1" applyFont="1" applyFill="1" applyBorder="1" applyAlignment="1">
      <alignment horizontal="right"/>
    </xf>
    <xf numFmtId="184" fontId="3" fillId="10" borderId="4" xfId="1" applyNumberFormat="1" applyFont="1" applyFill="1" applyBorder="1" applyAlignment="1">
      <alignment horizontal="right"/>
    </xf>
    <xf numFmtId="0" fontId="34" fillId="7" borderId="13" xfId="0" applyFont="1" applyFill="1" applyBorder="1"/>
    <xf numFmtId="0" fontId="34" fillId="7" borderId="12" xfId="0" applyFont="1" applyFill="1" applyBorder="1"/>
    <xf numFmtId="165" fontId="33" fillId="10" borderId="10" xfId="0" applyNumberFormat="1" applyFont="1" applyFill="1" applyBorder="1"/>
    <xf numFmtId="1" fontId="3" fillId="10" borderId="2" xfId="0" applyNumberFormat="1" applyFont="1" applyFill="1" applyBorder="1" applyAlignment="1">
      <alignment horizontal="center" vertical="center"/>
    </xf>
    <xf numFmtId="1" fontId="3" fillId="10" borderId="4" xfId="0" applyNumberFormat="1" applyFont="1" applyFill="1" applyBorder="1" applyAlignment="1">
      <alignment horizontal="center"/>
    </xf>
    <xf numFmtId="1" fontId="26" fillId="10" borderId="11" xfId="0" applyNumberFormat="1" applyFont="1" applyFill="1" applyBorder="1" applyAlignment="1">
      <alignment horizontal="center"/>
    </xf>
    <xf numFmtId="1" fontId="26" fillId="10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1" fontId="1" fillId="10" borderId="6" xfId="0" applyNumberFormat="1" applyFont="1" applyFill="1" applyBorder="1" applyAlignment="1">
      <alignment horizontal="center" vertical="center"/>
    </xf>
    <xf numFmtId="1" fontId="1" fillId="10" borderId="5" xfId="0" applyNumberFormat="1" applyFont="1" applyFill="1" applyBorder="1" applyAlignment="1">
      <alignment horizontal="center" vertical="center"/>
    </xf>
    <xf numFmtId="1" fontId="1" fillId="10" borderId="8" xfId="0" applyNumberFormat="1" applyFont="1" applyFill="1" applyBorder="1" applyAlignment="1">
      <alignment horizontal="center" vertical="center"/>
    </xf>
    <xf numFmtId="2" fontId="1" fillId="10" borderId="8" xfId="0" applyNumberFormat="1" applyFont="1" applyFill="1" applyBorder="1" applyAlignment="1">
      <alignment horizontal="center"/>
    </xf>
    <xf numFmtId="2" fontId="27" fillId="10" borderId="4" xfId="0" applyNumberFormat="1" applyFont="1" applyFill="1" applyBorder="1" applyAlignment="1">
      <alignment horizontal="center"/>
    </xf>
    <xf numFmtId="166" fontId="27" fillId="10" borderId="4" xfId="14" applyNumberFormat="1" applyFont="1" applyFill="1" applyBorder="1" applyAlignment="1">
      <alignment horizontal="center"/>
    </xf>
    <xf numFmtId="2" fontId="26" fillId="10" borderId="8" xfId="0" applyNumberFormat="1" applyFont="1" applyFill="1" applyBorder="1" applyAlignment="1">
      <alignment horizontal="center"/>
    </xf>
    <xf numFmtId="9" fontId="26" fillId="10" borderId="8" xfId="14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6" fillId="10" borderId="8" xfId="0" applyFont="1" applyFill="1" applyBorder="1" applyAlignment="1">
      <alignment horizontal="center"/>
    </xf>
    <xf numFmtId="2" fontId="1" fillId="10" borderId="12" xfId="0" applyNumberFormat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right"/>
    </xf>
    <xf numFmtId="0" fontId="1" fillId="10" borderId="8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center" wrapText="1"/>
    </xf>
    <xf numFmtId="3" fontId="16" fillId="10" borderId="4" xfId="0" applyNumberFormat="1" applyFont="1" applyFill="1" applyBorder="1" applyAlignment="1">
      <alignment horizontal="left" vertical="center"/>
    </xf>
    <xf numFmtId="2" fontId="34" fillId="7" borderId="0" xfId="0" applyNumberFormat="1" applyFont="1" applyFill="1" applyBorder="1"/>
    <xf numFmtId="0" fontId="34" fillId="7" borderId="0" xfId="0" applyFont="1" applyFill="1" applyBorder="1"/>
    <xf numFmtId="0" fontId="34" fillId="7" borderId="2" xfId="0" applyFont="1" applyFill="1" applyBorder="1"/>
    <xf numFmtId="2" fontId="34" fillId="7" borderId="13" xfId="0" applyNumberFormat="1" applyFont="1" applyFill="1" applyBorder="1"/>
    <xf numFmtId="1" fontId="0" fillId="7" borderId="13" xfId="0" applyNumberFormat="1" applyFill="1" applyBorder="1"/>
    <xf numFmtId="1" fontId="0" fillId="7" borderId="12" xfId="0" applyNumberFormat="1" applyFill="1" applyBorder="1"/>
    <xf numFmtId="0" fontId="19" fillId="7" borderId="3" xfId="0" applyFont="1" applyFill="1" applyBorder="1" applyAlignment="1">
      <alignment vertical="center"/>
    </xf>
    <xf numFmtId="2" fontId="1" fillId="7" borderId="2" xfId="0" applyNumberFormat="1" applyFont="1" applyFill="1" applyBorder="1" applyAlignment="1">
      <alignment horizontal="right" vertical="center"/>
    </xf>
    <xf numFmtId="0" fontId="16" fillId="7" borderId="3" xfId="0" applyFont="1" applyFill="1" applyBorder="1" applyAlignment="1">
      <alignment horizontal="left" wrapText="1"/>
    </xf>
    <xf numFmtId="2" fontId="2" fillId="7" borderId="2" xfId="0" applyNumberFormat="1" applyFont="1" applyFill="1" applyBorder="1"/>
    <xf numFmtId="0" fontId="16" fillId="7" borderId="3" xfId="9" quotePrefix="1" applyFont="1" applyFill="1" applyBorder="1" applyAlignment="1"/>
    <xf numFmtId="0" fontId="16" fillId="7" borderId="0" xfId="0" applyFont="1" applyFill="1" applyBorder="1" applyAlignment="1"/>
    <xf numFmtId="0" fontId="16" fillId="7" borderId="2" xfId="0" applyFont="1" applyFill="1" applyBorder="1" applyAlignment="1"/>
    <xf numFmtId="0" fontId="16" fillId="7" borderId="3" xfId="9" applyFont="1" applyFill="1" applyBorder="1" applyAlignment="1"/>
    <xf numFmtId="0" fontId="16" fillId="7" borderId="0" xfId="9" applyFont="1" applyFill="1" applyBorder="1" applyAlignment="1"/>
    <xf numFmtId="0" fontId="19" fillId="7" borderId="7" xfId="0" applyFont="1" applyFill="1" applyBorder="1" applyAlignment="1">
      <alignment vertical="center"/>
    </xf>
    <xf numFmtId="0" fontId="34" fillId="7" borderId="3" xfId="0" applyFont="1" applyFill="1" applyBorder="1" applyAlignment="1">
      <alignment horizontal="center" vertical="top"/>
    </xf>
    <xf numFmtId="0" fontId="34" fillId="7" borderId="0" xfId="0" applyFont="1" applyFill="1" applyBorder="1" applyAlignment="1"/>
    <xf numFmtId="0" fontId="1" fillId="7" borderId="12" xfId="0" applyFont="1" applyFill="1" applyBorder="1" applyAlignment="1">
      <alignment horizontal="right" wrapText="1"/>
    </xf>
    <xf numFmtId="0" fontId="0" fillId="7" borderId="3" xfId="0" applyFill="1" applyBorder="1"/>
    <xf numFmtId="0" fontId="1" fillId="7" borderId="2" xfId="0" applyFont="1" applyFill="1" applyBorder="1" applyAlignment="1">
      <alignment horizontal="right" vertical="center" wrapText="1"/>
    </xf>
    <xf numFmtId="1" fontId="3" fillId="7" borderId="0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4" fillId="7" borderId="7" xfId="0" applyFont="1" applyFill="1" applyBorder="1" applyAlignment="1">
      <alignment horizontal="center" vertical="top"/>
    </xf>
    <xf numFmtId="0" fontId="19" fillId="7" borderId="13" xfId="0" applyFont="1" applyFill="1" applyBorder="1" applyAlignment="1"/>
    <xf numFmtId="0" fontId="3" fillId="7" borderId="13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0" borderId="0" xfId="0" applyAlignment="1"/>
    <xf numFmtId="0" fontId="35" fillId="7" borderId="7" xfId="0" applyFont="1" applyFill="1" applyBorder="1" applyAlignment="1">
      <alignment horizontal="left"/>
    </xf>
    <xf numFmtId="0" fontId="35" fillId="7" borderId="13" xfId="0" applyFont="1" applyFill="1" applyBorder="1" applyAlignment="1">
      <alignment horizontal="left"/>
    </xf>
    <xf numFmtId="0" fontId="35" fillId="7" borderId="15" xfId="0" applyFont="1" applyFill="1" applyBorder="1" applyAlignment="1">
      <alignment horizontal="left"/>
    </xf>
    <xf numFmtId="0" fontId="35" fillId="7" borderId="16" xfId="0" applyFont="1" applyFill="1" applyBorder="1" applyAlignment="1">
      <alignment horizontal="left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82" fillId="7" borderId="13" xfId="0" applyFont="1" applyFill="1" applyBorder="1" applyAlignment="1">
      <alignment horizontal="right" wrapText="1"/>
    </xf>
    <xf numFmtId="0" fontId="82" fillId="7" borderId="12" xfId="0" applyFont="1" applyFill="1" applyBorder="1" applyAlignment="1">
      <alignment horizontal="right" wrapText="1"/>
    </xf>
    <xf numFmtId="0" fontId="1" fillId="10" borderId="15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center"/>
    </xf>
    <xf numFmtId="2" fontId="1" fillId="10" borderId="15" xfId="0" applyNumberFormat="1" applyFont="1" applyFill="1" applyBorder="1" applyAlignment="1">
      <alignment horizontal="center" vertical="center"/>
    </xf>
    <xf numFmtId="2" fontId="1" fillId="10" borderId="14" xfId="0" applyNumberFormat="1" applyFont="1" applyFill="1" applyBorder="1" applyAlignment="1">
      <alignment horizontal="center" vertical="center"/>
    </xf>
    <xf numFmtId="2" fontId="1" fillId="10" borderId="7" xfId="0" applyNumberFormat="1" applyFont="1" applyFill="1" applyBorder="1" applyAlignment="1">
      <alignment horizontal="center" vertical="center"/>
    </xf>
    <xf numFmtId="2" fontId="1" fillId="10" borderId="12" xfId="0" applyNumberFormat="1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70" fillId="10" borderId="10" xfId="0" applyFont="1" applyFill="1" applyBorder="1"/>
    <xf numFmtId="0" fontId="0" fillId="0" borderId="0" xfId="0" applyAlignment="1">
      <alignment horizontal="center"/>
    </xf>
    <xf numFmtId="0" fontId="31" fillId="10" borderId="5" xfId="0" applyFont="1" applyFill="1" applyBorder="1" applyAlignment="1">
      <alignment horizontal="center"/>
    </xf>
    <xf numFmtId="0" fontId="31" fillId="10" borderId="11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/>
    </xf>
    <xf numFmtId="0" fontId="70" fillId="10" borderId="6" xfId="0" applyFont="1" applyFill="1" applyBorder="1"/>
    <xf numFmtId="0" fontId="70" fillId="10" borderId="11" xfId="0" applyFont="1" applyFill="1" applyBorder="1"/>
    <xf numFmtId="0" fontId="2" fillId="10" borderId="9" xfId="0" applyFont="1" applyFill="1" applyBorder="1" applyAlignment="1">
      <alignment horizontal="center" vertical="center"/>
    </xf>
    <xf numFmtId="0" fontId="70" fillId="10" borderId="4" xfId="0" applyFont="1" applyFill="1" applyBorder="1"/>
    <xf numFmtId="0" fontId="12" fillId="7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" fillId="10" borderId="8" xfId="0" applyNumberFormat="1" applyFont="1" applyFill="1" applyBorder="1" applyAlignment="1">
      <alignment horizontal="center" vertical="center"/>
    </xf>
    <xf numFmtId="0" fontId="1" fillId="10" borderId="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5" borderId="0" xfId="0" applyFill="1" applyAlignment="1"/>
    <xf numFmtId="0" fontId="0" fillId="25" borderId="0" xfId="0" applyFill="1" applyAlignment="1">
      <alignment horizontal="left"/>
    </xf>
    <xf numFmtId="0" fontId="0" fillId="0" borderId="0" xfId="0" applyFill="1" applyAlignment="1"/>
    <xf numFmtId="0" fontId="36" fillId="0" borderId="0" xfId="0" applyFont="1" applyAlignment="1">
      <alignment horizontal="center"/>
    </xf>
    <xf numFmtId="0" fontId="26" fillId="0" borderId="8" xfId="0" applyFont="1" applyBorder="1" applyAlignment="1">
      <alignment horizontal="left"/>
    </xf>
    <xf numFmtId="0" fontId="27" fillId="0" borderId="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5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4" fillId="0" borderId="8" xfId="0" applyFont="1" applyBorder="1" applyAlignment="1">
      <alignment horizontal="center"/>
    </xf>
  </cellXfs>
  <cellStyles count="1216">
    <cellStyle name="Accent1 - 20%" xfId="1101" xr:uid="{00000000-0005-0000-0000-000000000000}"/>
    <cellStyle name="Accent1 - 40%" xfId="1102" xr:uid="{00000000-0005-0000-0000-000001000000}"/>
    <cellStyle name="Accent1 - 60%" xfId="1103" xr:uid="{00000000-0005-0000-0000-000002000000}"/>
    <cellStyle name="Accent2 - 20%" xfId="1104" xr:uid="{00000000-0005-0000-0000-000003000000}"/>
    <cellStyle name="Accent2 - 40%" xfId="1105" xr:uid="{00000000-0005-0000-0000-000004000000}"/>
    <cellStyle name="Accent2 - 60%" xfId="1106" xr:uid="{00000000-0005-0000-0000-000005000000}"/>
    <cellStyle name="Accent3 - 20%" xfId="1107" xr:uid="{00000000-0005-0000-0000-000006000000}"/>
    <cellStyle name="Accent3 - 40%" xfId="1108" xr:uid="{00000000-0005-0000-0000-000007000000}"/>
    <cellStyle name="Accent3 - 60%" xfId="1109" xr:uid="{00000000-0005-0000-0000-000008000000}"/>
    <cellStyle name="Accent4 - 20%" xfId="1110" xr:uid="{00000000-0005-0000-0000-000009000000}"/>
    <cellStyle name="Accent4 - 40%" xfId="1111" xr:uid="{00000000-0005-0000-0000-00000A000000}"/>
    <cellStyle name="Accent4 - 60%" xfId="1112" xr:uid="{00000000-0005-0000-0000-00000B000000}"/>
    <cellStyle name="Accent5 - 20%" xfId="1113" xr:uid="{00000000-0005-0000-0000-00000C000000}"/>
    <cellStyle name="Accent5 - 40%" xfId="1114" xr:uid="{00000000-0005-0000-0000-00000D000000}"/>
    <cellStyle name="Accent5 - 60%" xfId="1115" xr:uid="{00000000-0005-0000-0000-00000E000000}"/>
    <cellStyle name="Accent6 - 20%" xfId="1116" xr:uid="{00000000-0005-0000-0000-00000F000000}"/>
    <cellStyle name="Accent6 - 40%" xfId="1117" xr:uid="{00000000-0005-0000-0000-000010000000}"/>
    <cellStyle name="Accent6 - 60%" xfId="1118" xr:uid="{00000000-0005-0000-0000-000011000000}"/>
    <cellStyle name="C01_Main head" xfId="1119" xr:uid="{00000000-0005-0000-0000-000012000000}"/>
    <cellStyle name="C02_Column heads" xfId="1120" xr:uid="{00000000-0005-0000-0000-000013000000}"/>
    <cellStyle name="C03_Sub head bold" xfId="1121" xr:uid="{00000000-0005-0000-0000-000014000000}"/>
    <cellStyle name="C03a_Sub head" xfId="1122" xr:uid="{00000000-0005-0000-0000-000015000000}"/>
    <cellStyle name="C04_Total text white bold" xfId="1123" xr:uid="{00000000-0005-0000-0000-000016000000}"/>
    <cellStyle name="C04a_Total text black with rule" xfId="1124" xr:uid="{00000000-0005-0000-0000-000017000000}"/>
    <cellStyle name="C05_Main text" xfId="1125" xr:uid="{00000000-0005-0000-0000-000018000000}"/>
    <cellStyle name="C06_Figs" xfId="1126" xr:uid="{00000000-0005-0000-0000-000019000000}"/>
    <cellStyle name="C07_Figs 1 dec percent" xfId="1127" xr:uid="{00000000-0005-0000-0000-00001A000000}"/>
    <cellStyle name="C08_Figs 1 decimal" xfId="1128" xr:uid="{00000000-0005-0000-0000-00001B000000}"/>
    <cellStyle name="C09_Notes" xfId="1129" xr:uid="{00000000-0005-0000-0000-00001C000000}"/>
    <cellStyle name="C10_Text subhead" xfId="1130" xr:uid="{00000000-0005-0000-0000-00001D000000}"/>
    <cellStyle name="C11_Note head" xfId="1131" xr:uid="{00000000-0005-0000-0000-00001E000000}"/>
    <cellStyle name="C12_Annotation" xfId="1132" xr:uid="{00000000-0005-0000-0000-00001F000000}"/>
    <cellStyle name="C13_Annotation Superiors" xfId="1133" xr:uid="{00000000-0005-0000-0000-000020000000}"/>
    <cellStyle name="C14_Current year figs" xfId="1134" xr:uid="{00000000-0005-0000-0000-000021000000}"/>
    <cellStyle name="C14a_Current Year Figs 2 dec" xfId="1135" xr:uid="{00000000-0005-0000-0000-000022000000}"/>
    <cellStyle name="C14b_Current Year Figs 3 dec" xfId="1136" xr:uid="{00000000-0005-0000-0000-000023000000}"/>
    <cellStyle name="C14c_Current year %" xfId="1137" xr:uid="{00000000-0005-0000-0000-000024000000}"/>
    <cellStyle name="C14d_Current Year Figs 1 dec" xfId="1138" xr:uid="{00000000-0005-0000-0000-000025000000}"/>
    <cellStyle name="C14e_Current year (%)" xfId="1139" xr:uid="{00000000-0005-0000-0000-000026000000}"/>
    <cellStyle name="C15_Previous year figs" xfId="1140" xr:uid="{00000000-0005-0000-0000-000027000000}"/>
    <cellStyle name="C15a_Previous year figs 2 dec" xfId="1141" xr:uid="{00000000-0005-0000-0000-000028000000}"/>
    <cellStyle name="C15b_Prevoius Year Figs 3 dec" xfId="1142" xr:uid="{00000000-0005-0000-0000-000029000000}"/>
    <cellStyle name="C15c_Previous year %" xfId="1143" xr:uid="{00000000-0005-0000-0000-00002A000000}"/>
    <cellStyle name="C15d_Previous Year Figs 1 dec" xfId="1144" xr:uid="{00000000-0005-0000-0000-00002B000000}"/>
    <cellStyle name="C15e__Previous year (%)" xfId="1145" xr:uid="{00000000-0005-0000-0000-00002C000000}"/>
    <cellStyle name="C16_Note_figs" xfId="1146" xr:uid="{00000000-0005-0000-0000-00002D000000}"/>
    <cellStyle name="C17_Parent Current yr figs" xfId="1147" xr:uid="{00000000-0005-0000-0000-00002E000000}"/>
    <cellStyle name="C18_Parent Previous yr figs" xfId="1148" xr:uid="{00000000-0005-0000-0000-00002F000000}"/>
    <cellStyle name="C19_Regular figs" xfId="1149" xr:uid="{00000000-0005-0000-0000-000030000000}"/>
    <cellStyle name="C20_Note headings" xfId="1150" xr:uid="{00000000-0005-0000-0000-000031000000}"/>
    <cellStyle name="C21_Regular figs 1 dec" xfId="1151" xr:uid="{00000000-0005-0000-0000-000032000000}"/>
    <cellStyle name="C22_Running head" xfId="1152" xr:uid="{00000000-0005-0000-0000-000033000000}"/>
    <cellStyle name="C23_Folios" xfId="1153" xr:uid="{00000000-0005-0000-0000-000034000000}"/>
    <cellStyle name="colhead1" xfId="27" xr:uid="{00000000-0005-0000-0000-000035000000}"/>
    <cellStyle name="colhead2" xfId="28" xr:uid="{00000000-0005-0000-0000-000036000000}"/>
    <cellStyle name="Comma" xfId="1" builtinId="3"/>
    <cellStyle name="Comma 2" xfId="2" xr:uid="{00000000-0005-0000-0000-000038000000}"/>
    <cellStyle name="Comma 2 2" xfId="3" xr:uid="{00000000-0005-0000-0000-000039000000}"/>
    <cellStyle name="Comma 2 2 2" xfId="1213" xr:uid="{00000000-0005-0000-0000-00003A000000}"/>
    <cellStyle name="Comma 3" xfId="1154" xr:uid="{00000000-0005-0000-0000-00003B000000}"/>
    <cellStyle name="Comma 3 2" xfId="1155" xr:uid="{00000000-0005-0000-0000-00003C000000}"/>
    <cellStyle name="Comma 5" xfId="1156" xr:uid="{00000000-0005-0000-0000-00003D000000}"/>
    <cellStyle name="data" xfId="29" xr:uid="{00000000-0005-0000-0000-00003E000000}"/>
    <cellStyle name="double line" xfId="30" xr:uid="{00000000-0005-0000-0000-00003F000000}"/>
    <cellStyle name="Emphasis 1" xfId="1157" xr:uid="{00000000-0005-0000-0000-000040000000}"/>
    <cellStyle name="Emphasis 2" xfId="1158" xr:uid="{00000000-0005-0000-0000-000041000000}"/>
    <cellStyle name="Emphasis 3" xfId="1159" xr:uid="{00000000-0005-0000-0000-000042000000}"/>
    <cellStyle name="footnote" xfId="31" xr:uid="{00000000-0005-0000-0000-000043000000}"/>
    <cellStyle name="G03_Text" xfId="1160" xr:uid="{00000000-0005-0000-0000-000044000000}"/>
    <cellStyle name="head" xfId="32" xr:uid="{00000000-0005-0000-0000-000045000000}"/>
    <cellStyle name="heading1" xfId="33" xr:uid="{00000000-0005-0000-0000-000046000000}"/>
    <cellStyle name="Hyperlink 2" xfId="34" xr:uid="{00000000-0005-0000-0000-000048000000}"/>
    <cellStyle name="Hyperlink 2 2" xfId="1161" xr:uid="{00000000-0005-0000-0000-000049000000}"/>
    <cellStyle name="Hyperlink 3" xfId="1094" xr:uid="{00000000-0005-0000-0000-00004A000000}"/>
    <cellStyle name="Hyperlink 4" xfId="1214" xr:uid="{00000000-0005-0000-0000-00004B000000}"/>
    <cellStyle name="line" xfId="35" xr:uid="{00000000-0005-0000-0000-00004C000000}"/>
    <cellStyle name="Normal" xfId="0" builtinId="0"/>
    <cellStyle name="Normal 10" xfId="4" xr:uid="{00000000-0005-0000-0000-00004E000000}"/>
    <cellStyle name="Normal 10 2" xfId="1163" xr:uid="{00000000-0005-0000-0000-00004F000000}"/>
    <cellStyle name="Normal 10 2 2" xfId="5" xr:uid="{00000000-0005-0000-0000-000050000000}"/>
    <cellStyle name="Normal 10 3" xfId="1164" xr:uid="{00000000-0005-0000-0000-000051000000}"/>
    <cellStyle name="Normal 10 4" xfId="1162" xr:uid="{00000000-0005-0000-0000-000052000000}"/>
    <cellStyle name="Normal 101" xfId="1165" xr:uid="{00000000-0005-0000-0000-000053000000}"/>
    <cellStyle name="Normal 11" xfId="1166" xr:uid="{00000000-0005-0000-0000-000054000000}"/>
    <cellStyle name="Normal 11 2" xfId="36" xr:uid="{00000000-0005-0000-0000-000055000000}"/>
    <cellStyle name="Normal 11 2 2" xfId="1100" xr:uid="{00000000-0005-0000-0000-000056000000}"/>
    <cellStyle name="Normal 11 2 3" xfId="1167" xr:uid="{00000000-0005-0000-0000-000057000000}"/>
    <cellStyle name="Normal 11 3" xfId="1168" xr:uid="{00000000-0005-0000-0000-000058000000}"/>
    <cellStyle name="Normal 12" xfId="1169" xr:uid="{00000000-0005-0000-0000-000059000000}"/>
    <cellStyle name="Normal 13" xfId="1170" xr:uid="{00000000-0005-0000-0000-00005A000000}"/>
    <cellStyle name="Normal 14" xfId="1171" xr:uid="{00000000-0005-0000-0000-00005B000000}"/>
    <cellStyle name="Normal 15" xfId="1172" xr:uid="{00000000-0005-0000-0000-00005C000000}"/>
    <cellStyle name="Normal 16" xfId="6" xr:uid="{00000000-0005-0000-0000-00005D000000}"/>
    <cellStyle name="Normal 16 2" xfId="37" xr:uid="{00000000-0005-0000-0000-00005E000000}"/>
    <cellStyle name="Normal 16 2 2" xfId="1097" xr:uid="{00000000-0005-0000-0000-00005F000000}"/>
    <cellStyle name="Normal 16 3" xfId="1173" xr:uid="{00000000-0005-0000-0000-000060000000}"/>
    <cellStyle name="Normal 17" xfId="1174" xr:uid="{00000000-0005-0000-0000-000061000000}"/>
    <cellStyle name="Normal 18" xfId="1096" xr:uid="{00000000-0005-0000-0000-000062000000}"/>
    <cellStyle name="Normal 2" xfId="7" xr:uid="{00000000-0005-0000-0000-000063000000}"/>
    <cellStyle name="Normal 2 10" xfId="8" xr:uid="{00000000-0005-0000-0000-000064000000}"/>
    <cellStyle name="Normal 2 2" xfId="9" xr:uid="{00000000-0005-0000-0000-000065000000}"/>
    <cellStyle name="Normal 2 2 2" xfId="38" xr:uid="{00000000-0005-0000-0000-000066000000}"/>
    <cellStyle name="Normal 2 2 3" xfId="39" xr:uid="{00000000-0005-0000-0000-000067000000}"/>
    <cellStyle name="Normal 2 2 3 2" xfId="1175" xr:uid="{00000000-0005-0000-0000-000068000000}"/>
    <cellStyle name="Normal 2 3" xfId="20" xr:uid="{00000000-0005-0000-0000-000069000000}"/>
    <cellStyle name="Normal 2 3 2" xfId="40" xr:uid="{00000000-0005-0000-0000-00006A000000}"/>
    <cellStyle name="Normal 2 3 2 2" xfId="1095" xr:uid="{00000000-0005-0000-0000-00006B000000}"/>
    <cellStyle name="Normal 2 4" xfId="21" xr:uid="{00000000-0005-0000-0000-00006C000000}"/>
    <cellStyle name="Normal 2 4 2" xfId="41" xr:uid="{00000000-0005-0000-0000-00006D000000}"/>
    <cellStyle name="Normal 2 5" xfId="18" xr:uid="{00000000-0005-0000-0000-00006E000000}"/>
    <cellStyle name="Normal 23 5" xfId="1176" xr:uid="{00000000-0005-0000-0000-00006F000000}"/>
    <cellStyle name="Normal 3" xfId="10" xr:uid="{00000000-0005-0000-0000-000070000000}"/>
    <cellStyle name="Normal 3 2" xfId="11" xr:uid="{00000000-0005-0000-0000-000071000000}"/>
    <cellStyle name="Normal 3 2 2" xfId="42" xr:uid="{00000000-0005-0000-0000-000072000000}"/>
    <cellStyle name="Normal 3 2 3" xfId="43" xr:uid="{00000000-0005-0000-0000-000073000000}"/>
    <cellStyle name="Normal 3 3" xfId="22" xr:uid="{00000000-0005-0000-0000-000074000000}"/>
    <cellStyle name="Normal 3 3 2" xfId="1177" xr:uid="{00000000-0005-0000-0000-000075000000}"/>
    <cellStyle name="Normal 3 3 3" xfId="1178" xr:uid="{00000000-0005-0000-0000-000076000000}"/>
    <cellStyle name="Normal 3 3 3 2" xfId="1179" xr:uid="{00000000-0005-0000-0000-000077000000}"/>
    <cellStyle name="Normal 3 3 3 3" xfId="1215" xr:uid="{00000000-0005-0000-0000-000078000000}"/>
    <cellStyle name="Normal 3 3 4" xfId="1098" xr:uid="{00000000-0005-0000-0000-000079000000}"/>
    <cellStyle name="Normal 3 4" xfId="23" xr:uid="{00000000-0005-0000-0000-00007A000000}"/>
    <cellStyle name="Normal 33" xfId="1180" xr:uid="{00000000-0005-0000-0000-00007B000000}"/>
    <cellStyle name="Normal 4" xfId="24" xr:uid="{00000000-0005-0000-0000-00007C000000}"/>
    <cellStyle name="Normal 4 2" xfId="44" xr:uid="{00000000-0005-0000-0000-00007D000000}"/>
    <cellStyle name="Normal 4 2 2" xfId="1181" xr:uid="{00000000-0005-0000-0000-00007E000000}"/>
    <cellStyle name="Normal 4 3" xfId="45" xr:uid="{00000000-0005-0000-0000-00007F000000}"/>
    <cellStyle name="Normal 4 4" xfId="46" xr:uid="{00000000-0005-0000-0000-000080000000}"/>
    <cellStyle name="Normal 42" xfId="1182" xr:uid="{00000000-0005-0000-0000-000081000000}"/>
    <cellStyle name="Normal 5" xfId="19" xr:uid="{00000000-0005-0000-0000-000082000000}"/>
    <cellStyle name="Normal 5 2" xfId="12" xr:uid="{00000000-0005-0000-0000-000083000000}"/>
    <cellStyle name="Normal 5 3" xfId="47" xr:uid="{00000000-0005-0000-0000-000084000000}"/>
    <cellStyle name="Normal 6" xfId="13" xr:uid="{00000000-0005-0000-0000-000085000000}"/>
    <cellStyle name="Normal 6 2" xfId="48" xr:uid="{00000000-0005-0000-0000-000086000000}"/>
    <cellStyle name="Normal 6 2 2" xfId="1183" xr:uid="{00000000-0005-0000-0000-000087000000}"/>
    <cellStyle name="Normal 7" xfId="25" xr:uid="{00000000-0005-0000-0000-000088000000}"/>
    <cellStyle name="Normal 7 2" xfId="1184" xr:uid="{00000000-0005-0000-0000-000089000000}"/>
    <cellStyle name="Normal 8" xfId="17" xr:uid="{00000000-0005-0000-0000-00008A000000}"/>
    <cellStyle name="Normal 8 2" xfId="1186" xr:uid="{00000000-0005-0000-0000-00008B000000}"/>
    <cellStyle name="Normal 8 3" xfId="1185" xr:uid="{00000000-0005-0000-0000-00008C000000}"/>
    <cellStyle name="Normal 8 7" xfId="1187" xr:uid="{00000000-0005-0000-0000-00008D000000}"/>
    <cellStyle name="Normal 83" xfId="1188" xr:uid="{00000000-0005-0000-0000-00008E000000}"/>
    <cellStyle name="Normal 84" xfId="1189" xr:uid="{00000000-0005-0000-0000-00008F000000}"/>
    <cellStyle name="Normal 85" xfId="1190" xr:uid="{00000000-0005-0000-0000-000090000000}"/>
    <cellStyle name="Normal 86" xfId="1191" xr:uid="{00000000-0005-0000-0000-000091000000}"/>
    <cellStyle name="Normal 87" xfId="1192" xr:uid="{00000000-0005-0000-0000-000092000000}"/>
    <cellStyle name="Normal 9" xfId="49" xr:uid="{00000000-0005-0000-0000-000093000000}"/>
    <cellStyle name="Normal 9 10" xfId="1194" xr:uid="{00000000-0005-0000-0000-000094000000}"/>
    <cellStyle name="Normal 9 2" xfId="1195" xr:uid="{00000000-0005-0000-0000-000095000000}"/>
    <cellStyle name="Normal 9 3" xfId="1193" xr:uid="{00000000-0005-0000-0000-000096000000}"/>
    <cellStyle name="Note 2" xfId="26" xr:uid="{00000000-0005-0000-0000-00009F000000}"/>
    <cellStyle name="Note 2 2" xfId="50" xr:uid="{00000000-0005-0000-0000-0000A0000000}"/>
    <cellStyle name="numbertext" xfId="51" xr:uid="{00000000-0005-0000-0000-0000A1000000}"/>
    <cellStyle name="O01_Table text" xfId="1196" xr:uid="{00000000-0005-0000-0000-0000A2000000}"/>
    <cellStyle name="O02_Previous year figs" xfId="1197" xr:uid="{00000000-0005-0000-0000-0000A3000000}"/>
    <cellStyle name="Percent" xfId="14" builtinId="5"/>
    <cellStyle name="Percent 2" xfId="1198" xr:uid="{00000000-0005-0000-0000-0000A5000000}"/>
    <cellStyle name="Percent 2 10" xfId="1199" xr:uid="{00000000-0005-0000-0000-0000A6000000}"/>
    <cellStyle name="Percent 3" xfId="1099" xr:uid="{00000000-0005-0000-0000-0000A7000000}"/>
    <cellStyle name="Percent 4" xfId="15" xr:uid="{00000000-0005-0000-0000-0000A8000000}"/>
    <cellStyle name="Percent 8" xfId="1200" xr:uid="{00000000-0005-0000-0000-0000A9000000}"/>
    <cellStyle name="Sheet Title" xfId="1201" xr:uid="{00000000-0005-0000-0000-0000AA000000}"/>
    <cellStyle name="Style 1" xfId="1202" xr:uid="{00000000-0005-0000-0000-0000AB000000}"/>
    <cellStyle name="style1405592466248" xfId="52" xr:uid="{00000000-0005-0000-0000-0000AC000000}"/>
    <cellStyle name="style1405592466311" xfId="53" xr:uid="{00000000-0005-0000-0000-0000AD000000}"/>
    <cellStyle name="style1405592466342" xfId="54" xr:uid="{00000000-0005-0000-0000-0000AE000000}"/>
    <cellStyle name="style1405592466373" xfId="55" xr:uid="{00000000-0005-0000-0000-0000AF000000}"/>
    <cellStyle name="style1405592466404" xfId="56" xr:uid="{00000000-0005-0000-0000-0000B0000000}"/>
    <cellStyle name="style1405592466451" xfId="57" xr:uid="{00000000-0005-0000-0000-0000B1000000}"/>
    <cellStyle name="style1405592466482" xfId="58" xr:uid="{00000000-0005-0000-0000-0000B2000000}"/>
    <cellStyle name="style1405592466513" xfId="59" xr:uid="{00000000-0005-0000-0000-0000B3000000}"/>
    <cellStyle name="style1405592466545" xfId="60" xr:uid="{00000000-0005-0000-0000-0000B4000000}"/>
    <cellStyle name="style1405592466607" xfId="61" xr:uid="{00000000-0005-0000-0000-0000B5000000}"/>
    <cellStyle name="style1405592466638" xfId="62" xr:uid="{00000000-0005-0000-0000-0000B6000000}"/>
    <cellStyle name="style1405592466669" xfId="63" xr:uid="{00000000-0005-0000-0000-0000B7000000}"/>
    <cellStyle name="style1405592466701" xfId="64" xr:uid="{00000000-0005-0000-0000-0000B8000000}"/>
    <cellStyle name="style1405592466716" xfId="65" xr:uid="{00000000-0005-0000-0000-0000B9000000}"/>
    <cellStyle name="style1405592466747" xfId="66" xr:uid="{00000000-0005-0000-0000-0000BA000000}"/>
    <cellStyle name="style1405592466779" xfId="67" xr:uid="{00000000-0005-0000-0000-0000BB000000}"/>
    <cellStyle name="style1405592466810" xfId="68" xr:uid="{00000000-0005-0000-0000-0000BC000000}"/>
    <cellStyle name="style1405592466841" xfId="69" xr:uid="{00000000-0005-0000-0000-0000BD000000}"/>
    <cellStyle name="style1405592466872" xfId="70" xr:uid="{00000000-0005-0000-0000-0000BE000000}"/>
    <cellStyle name="style1405592466903" xfId="71" xr:uid="{00000000-0005-0000-0000-0000BF000000}"/>
    <cellStyle name="style1405592466935" xfId="72" xr:uid="{00000000-0005-0000-0000-0000C0000000}"/>
    <cellStyle name="style1405592466950" xfId="73" xr:uid="{00000000-0005-0000-0000-0000C1000000}"/>
    <cellStyle name="style1405592466981" xfId="74" xr:uid="{00000000-0005-0000-0000-0000C2000000}"/>
    <cellStyle name="style1405592467028" xfId="75" xr:uid="{00000000-0005-0000-0000-0000C3000000}"/>
    <cellStyle name="style1405592467059" xfId="76" xr:uid="{00000000-0005-0000-0000-0000C4000000}"/>
    <cellStyle name="style1405592467075" xfId="77" xr:uid="{00000000-0005-0000-0000-0000C5000000}"/>
    <cellStyle name="style1405592467106" xfId="78" xr:uid="{00000000-0005-0000-0000-0000C6000000}"/>
    <cellStyle name="style1405592467122" xfId="79" xr:uid="{00000000-0005-0000-0000-0000C7000000}"/>
    <cellStyle name="style1405592467153" xfId="80" xr:uid="{00000000-0005-0000-0000-0000C8000000}"/>
    <cellStyle name="style1405592467169" xfId="81" xr:uid="{00000000-0005-0000-0000-0000C9000000}"/>
    <cellStyle name="style1405592467200" xfId="82" xr:uid="{00000000-0005-0000-0000-0000CA000000}"/>
    <cellStyle name="style1405592467231" xfId="83" xr:uid="{00000000-0005-0000-0000-0000CB000000}"/>
    <cellStyle name="style1405592467247" xfId="84" xr:uid="{00000000-0005-0000-0000-0000CC000000}"/>
    <cellStyle name="style1405592467278" xfId="85" xr:uid="{00000000-0005-0000-0000-0000CD000000}"/>
    <cellStyle name="style1405592467309" xfId="86" xr:uid="{00000000-0005-0000-0000-0000CE000000}"/>
    <cellStyle name="style1405592467325" xfId="87" xr:uid="{00000000-0005-0000-0000-0000CF000000}"/>
    <cellStyle name="style1405592467356" xfId="88" xr:uid="{00000000-0005-0000-0000-0000D0000000}"/>
    <cellStyle name="style1405592467371" xfId="89" xr:uid="{00000000-0005-0000-0000-0000D1000000}"/>
    <cellStyle name="style1405592467434" xfId="90" xr:uid="{00000000-0005-0000-0000-0000D2000000}"/>
    <cellStyle name="style1405592467449" xfId="91" xr:uid="{00000000-0005-0000-0000-0000D3000000}"/>
    <cellStyle name="style1405592467496" xfId="92" xr:uid="{00000000-0005-0000-0000-0000D4000000}"/>
    <cellStyle name="style1405592467527" xfId="93" xr:uid="{00000000-0005-0000-0000-0000D5000000}"/>
    <cellStyle name="style1405592467559" xfId="94" xr:uid="{00000000-0005-0000-0000-0000D6000000}"/>
    <cellStyle name="style1405592467574" xfId="95" xr:uid="{00000000-0005-0000-0000-0000D7000000}"/>
    <cellStyle name="style1405592467605" xfId="96" xr:uid="{00000000-0005-0000-0000-0000D8000000}"/>
    <cellStyle name="style1405592467637" xfId="97" xr:uid="{00000000-0005-0000-0000-0000D9000000}"/>
    <cellStyle name="style1405592467652" xfId="98" xr:uid="{00000000-0005-0000-0000-0000DA000000}"/>
    <cellStyle name="style1405592467683" xfId="99" xr:uid="{00000000-0005-0000-0000-0000DB000000}"/>
    <cellStyle name="style1405592467715" xfId="100" xr:uid="{00000000-0005-0000-0000-0000DC000000}"/>
    <cellStyle name="style1405592467730" xfId="101" xr:uid="{00000000-0005-0000-0000-0000DD000000}"/>
    <cellStyle name="style1405592467746" xfId="102" xr:uid="{00000000-0005-0000-0000-0000DE000000}"/>
    <cellStyle name="style1405592467777" xfId="103" xr:uid="{00000000-0005-0000-0000-0000DF000000}"/>
    <cellStyle name="style1405592467808" xfId="104" xr:uid="{00000000-0005-0000-0000-0000E0000000}"/>
    <cellStyle name="style1405592467839" xfId="105" xr:uid="{00000000-0005-0000-0000-0000E1000000}"/>
    <cellStyle name="style1405592467855" xfId="106" xr:uid="{00000000-0005-0000-0000-0000E2000000}"/>
    <cellStyle name="style1405592467886" xfId="107" xr:uid="{00000000-0005-0000-0000-0000E3000000}"/>
    <cellStyle name="style1405592467902" xfId="108" xr:uid="{00000000-0005-0000-0000-0000E4000000}"/>
    <cellStyle name="style1405592467933" xfId="109" xr:uid="{00000000-0005-0000-0000-0000E5000000}"/>
    <cellStyle name="style1405592467949" xfId="110" xr:uid="{00000000-0005-0000-0000-0000E6000000}"/>
    <cellStyle name="style1405592468011" xfId="111" xr:uid="{00000000-0005-0000-0000-0000E7000000}"/>
    <cellStyle name="style1405592468027" xfId="112" xr:uid="{00000000-0005-0000-0000-0000E8000000}"/>
    <cellStyle name="style1405592468058" xfId="113" xr:uid="{00000000-0005-0000-0000-0000E9000000}"/>
    <cellStyle name="style1405592468073" xfId="114" xr:uid="{00000000-0005-0000-0000-0000EA000000}"/>
    <cellStyle name="style1405592468105" xfId="115" xr:uid="{00000000-0005-0000-0000-0000EB000000}"/>
    <cellStyle name="style1405592468120" xfId="116" xr:uid="{00000000-0005-0000-0000-0000EC000000}"/>
    <cellStyle name="style1405592468136" xfId="117" xr:uid="{00000000-0005-0000-0000-0000ED000000}"/>
    <cellStyle name="style1405592468167" xfId="118" xr:uid="{00000000-0005-0000-0000-0000EE000000}"/>
    <cellStyle name="style1405592468307" xfId="119" xr:uid="{00000000-0005-0000-0000-0000EF000000}"/>
    <cellStyle name="style1405592468354" xfId="120" xr:uid="{00000000-0005-0000-0000-0000F0000000}"/>
    <cellStyle name="style1405593751810" xfId="121" xr:uid="{00000000-0005-0000-0000-0000F1000000}"/>
    <cellStyle name="style1405593751840" xfId="122" xr:uid="{00000000-0005-0000-0000-0000F2000000}"/>
    <cellStyle name="style1405593751866" xfId="123" xr:uid="{00000000-0005-0000-0000-0000F3000000}"/>
    <cellStyle name="style1405593751887" xfId="124" xr:uid="{00000000-0005-0000-0000-0000F4000000}"/>
    <cellStyle name="style1405593751916" xfId="125" xr:uid="{00000000-0005-0000-0000-0000F5000000}"/>
    <cellStyle name="style1405593751942" xfId="126" xr:uid="{00000000-0005-0000-0000-0000F6000000}"/>
    <cellStyle name="style1405593751969" xfId="127" xr:uid="{00000000-0005-0000-0000-0000F7000000}"/>
    <cellStyle name="style1405593751994" xfId="128" xr:uid="{00000000-0005-0000-0000-0000F8000000}"/>
    <cellStyle name="style1405593752020" xfId="129" xr:uid="{00000000-0005-0000-0000-0000F9000000}"/>
    <cellStyle name="style1405593752044" xfId="130" xr:uid="{00000000-0005-0000-0000-0000FA000000}"/>
    <cellStyle name="style1405593752069" xfId="131" xr:uid="{00000000-0005-0000-0000-0000FB000000}"/>
    <cellStyle name="style1405593752093" xfId="132" xr:uid="{00000000-0005-0000-0000-0000FC000000}"/>
    <cellStyle name="style1405593752113" xfId="133" xr:uid="{00000000-0005-0000-0000-0000FD000000}"/>
    <cellStyle name="style1405593752133" xfId="134" xr:uid="{00000000-0005-0000-0000-0000FE000000}"/>
    <cellStyle name="style1405593752156" xfId="135" xr:uid="{00000000-0005-0000-0000-0000FF000000}"/>
    <cellStyle name="style1405593752219" xfId="136" xr:uid="{00000000-0005-0000-0000-000000010000}"/>
    <cellStyle name="style1405593752245" xfId="137" xr:uid="{00000000-0005-0000-0000-000001010000}"/>
    <cellStyle name="style1405593752269" xfId="138" xr:uid="{00000000-0005-0000-0000-000002010000}"/>
    <cellStyle name="style1405593752295" xfId="139" xr:uid="{00000000-0005-0000-0000-000003010000}"/>
    <cellStyle name="style1405593752320" xfId="140" xr:uid="{00000000-0005-0000-0000-000004010000}"/>
    <cellStyle name="style1405593752340" xfId="141" xr:uid="{00000000-0005-0000-0000-000005010000}"/>
    <cellStyle name="style1405593752361" xfId="142" xr:uid="{00000000-0005-0000-0000-000006010000}"/>
    <cellStyle name="style1405593752381" xfId="143" xr:uid="{00000000-0005-0000-0000-000007010000}"/>
    <cellStyle name="style1405593752401" xfId="144" xr:uid="{00000000-0005-0000-0000-000008010000}"/>
    <cellStyle name="style1405593752420" xfId="145" xr:uid="{00000000-0005-0000-0000-000009010000}"/>
    <cellStyle name="style1405593752440" xfId="146" xr:uid="{00000000-0005-0000-0000-00000A010000}"/>
    <cellStyle name="style1405593752461" xfId="147" xr:uid="{00000000-0005-0000-0000-00000B010000}"/>
    <cellStyle name="style1405593752481" xfId="148" xr:uid="{00000000-0005-0000-0000-00000C010000}"/>
    <cellStyle name="style1405593752505" xfId="149" xr:uid="{00000000-0005-0000-0000-00000D010000}"/>
    <cellStyle name="style1405593752539" xfId="150" xr:uid="{00000000-0005-0000-0000-00000E010000}"/>
    <cellStyle name="style1405593752569" xfId="151" xr:uid="{00000000-0005-0000-0000-00000F010000}"/>
    <cellStyle name="style1405593752650" xfId="152" xr:uid="{00000000-0005-0000-0000-000010010000}"/>
    <cellStyle name="style1405593752674" xfId="153" xr:uid="{00000000-0005-0000-0000-000011010000}"/>
    <cellStyle name="style1405593752700" xfId="154" xr:uid="{00000000-0005-0000-0000-000012010000}"/>
    <cellStyle name="style1405593752726" xfId="155" xr:uid="{00000000-0005-0000-0000-000013010000}"/>
    <cellStyle name="style1405593752745" xfId="156" xr:uid="{00000000-0005-0000-0000-000014010000}"/>
    <cellStyle name="style1405593752763" xfId="157" xr:uid="{00000000-0005-0000-0000-000015010000}"/>
    <cellStyle name="style1405593752782" xfId="158" xr:uid="{00000000-0005-0000-0000-000016010000}"/>
    <cellStyle name="style1405593752804" xfId="159" xr:uid="{00000000-0005-0000-0000-000017010000}"/>
    <cellStyle name="style1405593752829" xfId="160" xr:uid="{00000000-0005-0000-0000-000018010000}"/>
    <cellStyle name="style1405593752855" xfId="161" xr:uid="{00000000-0005-0000-0000-000019010000}"/>
    <cellStyle name="style1405593752876" xfId="162" xr:uid="{00000000-0005-0000-0000-00001A010000}"/>
    <cellStyle name="style1405593752900" xfId="163" xr:uid="{00000000-0005-0000-0000-00001B010000}"/>
    <cellStyle name="style1405593752927" xfId="164" xr:uid="{00000000-0005-0000-0000-00001C010000}"/>
    <cellStyle name="style1405593752946" xfId="165" xr:uid="{00000000-0005-0000-0000-00001D010000}"/>
    <cellStyle name="style1405593752972" xfId="166" xr:uid="{00000000-0005-0000-0000-00001E010000}"/>
    <cellStyle name="style1405593752997" xfId="167" xr:uid="{00000000-0005-0000-0000-00001F010000}"/>
    <cellStyle name="style1405593753062" xfId="168" xr:uid="{00000000-0005-0000-0000-000020010000}"/>
    <cellStyle name="style1405593753080" xfId="169" xr:uid="{00000000-0005-0000-0000-000021010000}"/>
    <cellStyle name="style1405593753099" xfId="170" xr:uid="{00000000-0005-0000-0000-000022010000}"/>
    <cellStyle name="style1405593753121" xfId="171" xr:uid="{00000000-0005-0000-0000-000023010000}"/>
    <cellStyle name="style1405593753146" xfId="172" xr:uid="{00000000-0005-0000-0000-000024010000}"/>
    <cellStyle name="style1405593753170" xfId="173" xr:uid="{00000000-0005-0000-0000-000025010000}"/>
    <cellStyle name="style1405593753189" xfId="174" xr:uid="{00000000-0005-0000-0000-000026010000}"/>
    <cellStyle name="style1405593753214" xfId="175" xr:uid="{00000000-0005-0000-0000-000027010000}"/>
    <cellStyle name="style1405593753233" xfId="176" xr:uid="{00000000-0005-0000-0000-000028010000}"/>
    <cellStyle name="style1405593753252" xfId="177" xr:uid="{00000000-0005-0000-0000-000029010000}"/>
    <cellStyle name="style1405593753271" xfId="178" xr:uid="{00000000-0005-0000-0000-00002A010000}"/>
    <cellStyle name="style1405593753293" xfId="179" xr:uid="{00000000-0005-0000-0000-00002B010000}"/>
    <cellStyle name="style1405593753312" xfId="180" xr:uid="{00000000-0005-0000-0000-00002C010000}"/>
    <cellStyle name="style1405593753330" xfId="181" xr:uid="{00000000-0005-0000-0000-00002D010000}"/>
    <cellStyle name="style1405593753349" xfId="182" xr:uid="{00000000-0005-0000-0000-00002E010000}"/>
    <cellStyle name="style1405593753369" xfId="183" xr:uid="{00000000-0005-0000-0000-00002F010000}"/>
    <cellStyle name="style1405593753388" xfId="184" xr:uid="{00000000-0005-0000-0000-000030010000}"/>
    <cellStyle name="style1405593753407" xfId="185" xr:uid="{00000000-0005-0000-0000-000031010000}"/>
    <cellStyle name="style1405593753428" xfId="186" xr:uid="{00000000-0005-0000-0000-000032010000}"/>
    <cellStyle name="style1405593753583" xfId="187" xr:uid="{00000000-0005-0000-0000-000033010000}"/>
    <cellStyle name="style1405593753611" xfId="188" xr:uid="{00000000-0005-0000-0000-000034010000}"/>
    <cellStyle name="style1405593955548" xfId="189" xr:uid="{00000000-0005-0000-0000-000035010000}"/>
    <cellStyle name="style1405593955730" xfId="190" xr:uid="{00000000-0005-0000-0000-000036010000}"/>
    <cellStyle name="style1405593955822" xfId="191" xr:uid="{00000000-0005-0000-0000-000037010000}"/>
    <cellStyle name="style1405593955932" xfId="192" xr:uid="{00000000-0005-0000-0000-000038010000}"/>
    <cellStyle name="style1405593956160" xfId="193" xr:uid="{00000000-0005-0000-0000-000039010000}"/>
    <cellStyle name="style1405593956198" xfId="194" xr:uid="{00000000-0005-0000-0000-00003A010000}"/>
    <cellStyle name="style1405593956253" xfId="195" xr:uid="{00000000-0005-0000-0000-00003B010000}"/>
    <cellStyle name="style1405593956383" xfId="196" xr:uid="{00000000-0005-0000-0000-00003C010000}"/>
    <cellStyle name="style1405594020147" xfId="197" xr:uid="{00000000-0005-0000-0000-00003D010000}"/>
    <cellStyle name="style1405594020195" xfId="198" xr:uid="{00000000-0005-0000-0000-00003E010000}"/>
    <cellStyle name="style1405594020240" xfId="199" xr:uid="{00000000-0005-0000-0000-00003F010000}"/>
    <cellStyle name="style1405594020827" xfId="200" xr:uid="{00000000-0005-0000-0000-000040010000}"/>
    <cellStyle name="style1405594020984" xfId="201" xr:uid="{00000000-0005-0000-0000-000041010000}"/>
    <cellStyle name="style1405594021124" xfId="202" xr:uid="{00000000-0005-0000-0000-000042010000}"/>
    <cellStyle name="style1405594021251" xfId="203" xr:uid="{00000000-0005-0000-0000-000043010000}"/>
    <cellStyle name="style1405594021435" xfId="204" xr:uid="{00000000-0005-0000-0000-000044010000}"/>
    <cellStyle name="style1405594021470" xfId="205" xr:uid="{00000000-0005-0000-0000-000045010000}"/>
    <cellStyle name="style1405594021524" xfId="206" xr:uid="{00000000-0005-0000-0000-000046010000}"/>
    <cellStyle name="style1405594021704" xfId="207" xr:uid="{00000000-0005-0000-0000-000047010000}"/>
    <cellStyle name="style1406113848636" xfId="208" xr:uid="{00000000-0005-0000-0000-000048010000}"/>
    <cellStyle name="style1406113848741" xfId="209" xr:uid="{00000000-0005-0000-0000-000049010000}"/>
    <cellStyle name="style1406113848796" xfId="210" xr:uid="{00000000-0005-0000-0000-00004A010000}"/>
    <cellStyle name="style1406113848827" xfId="211" xr:uid="{00000000-0005-0000-0000-00004B010000}"/>
    <cellStyle name="style1406113848859" xfId="212" xr:uid="{00000000-0005-0000-0000-00004C010000}"/>
    <cellStyle name="style1406113848891" xfId="213" xr:uid="{00000000-0005-0000-0000-00004D010000}"/>
    <cellStyle name="style1406113848925" xfId="214" xr:uid="{00000000-0005-0000-0000-00004E010000}"/>
    <cellStyle name="style1406113848965" xfId="215" xr:uid="{00000000-0005-0000-0000-00004F010000}"/>
    <cellStyle name="style1406113848998" xfId="216" xr:uid="{00000000-0005-0000-0000-000050010000}"/>
    <cellStyle name="style1406113849028" xfId="217" xr:uid="{00000000-0005-0000-0000-000051010000}"/>
    <cellStyle name="style1406113849058" xfId="218" xr:uid="{00000000-0005-0000-0000-000052010000}"/>
    <cellStyle name="style1406113849090" xfId="219" xr:uid="{00000000-0005-0000-0000-000053010000}"/>
    <cellStyle name="style1406113849117" xfId="220" xr:uid="{00000000-0005-0000-0000-000054010000}"/>
    <cellStyle name="style1406113849144" xfId="221" xr:uid="{00000000-0005-0000-0000-000055010000}"/>
    <cellStyle name="style1406113849183" xfId="222" xr:uid="{00000000-0005-0000-0000-000056010000}"/>
    <cellStyle name="style1406113849217" xfId="223" xr:uid="{00000000-0005-0000-0000-000057010000}"/>
    <cellStyle name="style1406113849255" xfId="224" xr:uid="{00000000-0005-0000-0000-000058010000}"/>
    <cellStyle name="style1406113849284" xfId="225" xr:uid="{00000000-0005-0000-0000-000059010000}"/>
    <cellStyle name="style1406113849311" xfId="226" xr:uid="{00000000-0005-0000-0000-00005A010000}"/>
    <cellStyle name="style1406113849339" xfId="227" xr:uid="{00000000-0005-0000-0000-00005B010000}"/>
    <cellStyle name="style1406113849367" xfId="228" xr:uid="{00000000-0005-0000-0000-00005C010000}"/>
    <cellStyle name="style1406113849389" xfId="229" xr:uid="{00000000-0005-0000-0000-00005D010000}"/>
    <cellStyle name="style1406113849413" xfId="230" xr:uid="{00000000-0005-0000-0000-00005E010000}"/>
    <cellStyle name="style1406113849558" xfId="231" xr:uid="{00000000-0005-0000-0000-00005F010000}"/>
    <cellStyle name="style1406113849582" xfId="232" xr:uid="{00000000-0005-0000-0000-000060010000}"/>
    <cellStyle name="style1406113849605" xfId="233" xr:uid="{00000000-0005-0000-0000-000061010000}"/>
    <cellStyle name="style1406113849630" xfId="234" xr:uid="{00000000-0005-0000-0000-000062010000}"/>
    <cellStyle name="style1406113849653" xfId="235" xr:uid="{00000000-0005-0000-0000-000063010000}"/>
    <cellStyle name="style1406113849674" xfId="236" xr:uid="{00000000-0005-0000-0000-000064010000}"/>
    <cellStyle name="style1406113849701" xfId="237" xr:uid="{00000000-0005-0000-0000-000065010000}"/>
    <cellStyle name="style1406113849728" xfId="238" xr:uid="{00000000-0005-0000-0000-000066010000}"/>
    <cellStyle name="style1406113849754" xfId="239" xr:uid="{00000000-0005-0000-0000-000067010000}"/>
    <cellStyle name="style1406113849781" xfId="240" xr:uid="{00000000-0005-0000-0000-000068010000}"/>
    <cellStyle name="style1406113849808" xfId="241" xr:uid="{00000000-0005-0000-0000-000069010000}"/>
    <cellStyle name="style1406113849835" xfId="242" xr:uid="{00000000-0005-0000-0000-00006A010000}"/>
    <cellStyle name="style1406113849856" xfId="243" xr:uid="{00000000-0005-0000-0000-00006B010000}"/>
    <cellStyle name="style1406113849876" xfId="244" xr:uid="{00000000-0005-0000-0000-00006C010000}"/>
    <cellStyle name="style1406113849898" xfId="245" xr:uid="{00000000-0005-0000-0000-00006D010000}"/>
    <cellStyle name="style1406113849921" xfId="246" xr:uid="{00000000-0005-0000-0000-00006E010000}"/>
    <cellStyle name="style1406113849947" xfId="247" xr:uid="{00000000-0005-0000-0000-00006F010000}"/>
    <cellStyle name="style1406113849975" xfId="248" xr:uid="{00000000-0005-0000-0000-000070010000}"/>
    <cellStyle name="style1406113850004" xfId="249" xr:uid="{00000000-0005-0000-0000-000071010000}"/>
    <cellStyle name="style1406113850027" xfId="250" xr:uid="{00000000-0005-0000-0000-000072010000}"/>
    <cellStyle name="style1406113850054" xfId="251" xr:uid="{00000000-0005-0000-0000-000073010000}"/>
    <cellStyle name="style1406113850081" xfId="252" xr:uid="{00000000-0005-0000-0000-000074010000}"/>
    <cellStyle name="style1406113850103" xfId="253" xr:uid="{00000000-0005-0000-0000-000075010000}"/>
    <cellStyle name="style1406113850129" xfId="254" xr:uid="{00000000-0005-0000-0000-000076010000}"/>
    <cellStyle name="style1406113850156" xfId="255" xr:uid="{00000000-0005-0000-0000-000077010000}"/>
    <cellStyle name="style1406113850182" xfId="256" xr:uid="{00000000-0005-0000-0000-000078010000}"/>
    <cellStyle name="style1406113850203" xfId="257" xr:uid="{00000000-0005-0000-0000-000079010000}"/>
    <cellStyle name="style1406113850224" xfId="258" xr:uid="{00000000-0005-0000-0000-00007A010000}"/>
    <cellStyle name="style1406113850258" xfId="259" xr:uid="{00000000-0005-0000-0000-00007B010000}"/>
    <cellStyle name="style1406113850331" xfId="260" xr:uid="{00000000-0005-0000-0000-00007C010000}"/>
    <cellStyle name="style1406113850358" xfId="261" xr:uid="{00000000-0005-0000-0000-00007D010000}"/>
    <cellStyle name="style1406113850380" xfId="262" xr:uid="{00000000-0005-0000-0000-00007E010000}"/>
    <cellStyle name="style1406113850409" xfId="263" xr:uid="{00000000-0005-0000-0000-00007F010000}"/>
    <cellStyle name="style1406113850431" xfId="264" xr:uid="{00000000-0005-0000-0000-000080010000}"/>
    <cellStyle name="style1406113850452" xfId="265" xr:uid="{00000000-0005-0000-0000-000081010000}"/>
    <cellStyle name="style1406113850474" xfId="266" xr:uid="{00000000-0005-0000-0000-000082010000}"/>
    <cellStyle name="style1406113850501" xfId="267" xr:uid="{00000000-0005-0000-0000-000083010000}"/>
    <cellStyle name="style1406113850522" xfId="268" xr:uid="{00000000-0005-0000-0000-000084010000}"/>
    <cellStyle name="style1406113850542" xfId="269" xr:uid="{00000000-0005-0000-0000-000085010000}"/>
    <cellStyle name="style1406113850570" xfId="270" xr:uid="{00000000-0005-0000-0000-000086010000}"/>
    <cellStyle name="style1406113850591" xfId="271" xr:uid="{00000000-0005-0000-0000-000087010000}"/>
    <cellStyle name="style1406113850614" xfId="272" xr:uid="{00000000-0005-0000-0000-000088010000}"/>
    <cellStyle name="style1406113850636" xfId="273" xr:uid="{00000000-0005-0000-0000-000089010000}"/>
    <cellStyle name="style1406113850655" xfId="274" xr:uid="{00000000-0005-0000-0000-00008A010000}"/>
    <cellStyle name="style1406113850674" xfId="275" xr:uid="{00000000-0005-0000-0000-00008B010000}"/>
    <cellStyle name="style1406113850723" xfId="276" xr:uid="{00000000-0005-0000-0000-00008C010000}"/>
    <cellStyle name="style1406113850767" xfId="277" xr:uid="{00000000-0005-0000-0000-00008D010000}"/>
    <cellStyle name="style1406113850816" xfId="278" xr:uid="{00000000-0005-0000-0000-00008E010000}"/>
    <cellStyle name="style1406114189185" xfId="279" xr:uid="{00000000-0005-0000-0000-00008F010000}"/>
    <cellStyle name="style1406114189213" xfId="280" xr:uid="{00000000-0005-0000-0000-000090010000}"/>
    <cellStyle name="style1406114189239" xfId="281" xr:uid="{00000000-0005-0000-0000-000091010000}"/>
    <cellStyle name="style1406114189259" xfId="282" xr:uid="{00000000-0005-0000-0000-000092010000}"/>
    <cellStyle name="style1406114189283" xfId="283" xr:uid="{00000000-0005-0000-0000-000093010000}"/>
    <cellStyle name="style1406114189307" xfId="284" xr:uid="{00000000-0005-0000-0000-000094010000}"/>
    <cellStyle name="style1406114189331" xfId="285" xr:uid="{00000000-0005-0000-0000-000095010000}"/>
    <cellStyle name="style1406114189356" xfId="286" xr:uid="{00000000-0005-0000-0000-000096010000}"/>
    <cellStyle name="style1406114189382" xfId="287" xr:uid="{00000000-0005-0000-0000-000097010000}"/>
    <cellStyle name="style1406114189407" xfId="288" xr:uid="{00000000-0005-0000-0000-000098010000}"/>
    <cellStyle name="style1406114189432" xfId="289" xr:uid="{00000000-0005-0000-0000-000099010000}"/>
    <cellStyle name="style1406114189459" xfId="290" xr:uid="{00000000-0005-0000-0000-00009A010000}"/>
    <cellStyle name="style1406114189481" xfId="291" xr:uid="{00000000-0005-0000-0000-00009B010000}"/>
    <cellStyle name="style1406114189505" xfId="292" xr:uid="{00000000-0005-0000-0000-00009C010000}"/>
    <cellStyle name="style1406114189535" xfId="293" xr:uid="{00000000-0005-0000-0000-00009D010000}"/>
    <cellStyle name="style1406114189560" xfId="294" xr:uid="{00000000-0005-0000-0000-00009E010000}"/>
    <cellStyle name="style1406114189585" xfId="295" xr:uid="{00000000-0005-0000-0000-00009F010000}"/>
    <cellStyle name="style1406114189616" xfId="296" xr:uid="{00000000-0005-0000-0000-0000A0010000}"/>
    <cellStyle name="style1406114189644" xfId="297" xr:uid="{00000000-0005-0000-0000-0000A1010000}"/>
    <cellStyle name="style1406114189671" xfId="298" xr:uid="{00000000-0005-0000-0000-0000A2010000}"/>
    <cellStyle name="style1406114189696" xfId="299" xr:uid="{00000000-0005-0000-0000-0000A3010000}"/>
    <cellStyle name="style1406114189716" xfId="300" xr:uid="{00000000-0005-0000-0000-0000A4010000}"/>
    <cellStyle name="style1406114189736" xfId="301" xr:uid="{00000000-0005-0000-0000-0000A5010000}"/>
    <cellStyle name="style1406114189757" xfId="302" xr:uid="{00000000-0005-0000-0000-0000A6010000}"/>
    <cellStyle name="style1406114189778" xfId="303" xr:uid="{00000000-0005-0000-0000-0000A7010000}"/>
    <cellStyle name="style1406114189799" xfId="304" xr:uid="{00000000-0005-0000-0000-0000A8010000}"/>
    <cellStyle name="style1406114189820" xfId="305" xr:uid="{00000000-0005-0000-0000-0000A9010000}"/>
    <cellStyle name="style1406114189840" xfId="306" xr:uid="{00000000-0005-0000-0000-0000AA010000}"/>
    <cellStyle name="style1406114189860" xfId="307" xr:uid="{00000000-0005-0000-0000-0000AB010000}"/>
    <cellStyle name="style1406114189886" xfId="308" xr:uid="{00000000-0005-0000-0000-0000AC010000}"/>
    <cellStyle name="style1406114189911" xfId="309" xr:uid="{00000000-0005-0000-0000-0000AD010000}"/>
    <cellStyle name="style1406114189990" xfId="310" xr:uid="{00000000-0005-0000-0000-0000AE010000}"/>
    <cellStyle name="style1406114190017" xfId="311" xr:uid="{00000000-0005-0000-0000-0000AF010000}"/>
    <cellStyle name="style1406114190044" xfId="312" xr:uid="{00000000-0005-0000-0000-0000B0010000}"/>
    <cellStyle name="style1406114190069" xfId="313" xr:uid="{00000000-0005-0000-0000-0000B1010000}"/>
    <cellStyle name="style1406114190088" xfId="314" xr:uid="{00000000-0005-0000-0000-0000B2010000}"/>
    <cellStyle name="style1406114190108" xfId="315" xr:uid="{00000000-0005-0000-0000-0000B3010000}"/>
    <cellStyle name="style1406114190127" xfId="316" xr:uid="{00000000-0005-0000-0000-0000B4010000}"/>
    <cellStyle name="style1406114190148" xfId="317" xr:uid="{00000000-0005-0000-0000-0000B5010000}"/>
    <cellStyle name="style1406114190171" xfId="318" xr:uid="{00000000-0005-0000-0000-0000B6010000}"/>
    <cellStyle name="style1406114190195" xfId="319" xr:uid="{00000000-0005-0000-0000-0000B7010000}"/>
    <cellStyle name="style1406114190219" xfId="320" xr:uid="{00000000-0005-0000-0000-0000B8010000}"/>
    <cellStyle name="style1406114190238" xfId="321" xr:uid="{00000000-0005-0000-0000-0000B9010000}"/>
    <cellStyle name="style1406114190262" xfId="322" xr:uid="{00000000-0005-0000-0000-0000BA010000}"/>
    <cellStyle name="style1406114190285" xfId="323" xr:uid="{00000000-0005-0000-0000-0000BB010000}"/>
    <cellStyle name="style1406114190303" xfId="324" xr:uid="{00000000-0005-0000-0000-0000BC010000}"/>
    <cellStyle name="style1406114190327" xfId="325" xr:uid="{00000000-0005-0000-0000-0000BD010000}"/>
    <cellStyle name="style1406114190351" xfId="326" xr:uid="{00000000-0005-0000-0000-0000BE010000}"/>
    <cellStyle name="style1406114190375" xfId="327" xr:uid="{00000000-0005-0000-0000-0000BF010000}"/>
    <cellStyle name="style1406114190395" xfId="328" xr:uid="{00000000-0005-0000-0000-0000C0010000}"/>
    <cellStyle name="style1406114190415" xfId="329" xr:uid="{00000000-0005-0000-0000-0000C1010000}"/>
    <cellStyle name="style1406114190439" xfId="330" xr:uid="{00000000-0005-0000-0000-0000C2010000}"/>
    <cellStyle name="style1406114190464" xfId="331" xr:uid="{00000000-0005-0000-0000-0000C3010000}"/>
    <cellStyle name="style1406114190487" xfId="332" xr:uid="{00000000-0005-0000-0000-0000C4010000}"/>
    <cellStyle name="style1406114190507" xfId="333" xr:uid="{00000000-0005-0000-0000-0000C5010000}"/>
    <cellStyle name="style1406114190534" xfId="334" xr:uid="{00000000-0005-0000-0000-0000C6010000}"/>
    <cellStyle name="style1406114190553" xfId="335" xr:uid="{00000000-0005-0000-0000-0000C7010000}"/>
    <cellStyle name="style1406114190571" xfId="336" xr:uid="{00000000-0005-0000-0000-0000C8010000}"/>
    <cellStyle name="style1406114190588" xfId="337" xr:uid="{00000000-0005-0000-0000-0000C9010000}"/>
    <cellStyle name="style1406114190609" xfId="338" xr:uid="{00000000-0005-0000-0000-0000CA010000}"/>
    <cellStyle name="style1406114190628" xfId="339" xr:uid="{00000000-0005-0000-0000-0000CB010000}"/>
    <cellStyle name="style1406114190647" xfId="340" xr:uid="{00000000-0005-0000-0000-0000CC010000}"/>
    <cellStyle name="style1406114190666" xfId="341" xr:uid="{00000000-0005-0000-0000-0000CD010000}"/>
    <cellStyle name="style1406114190687" xfId="342" xr:uid="{00000000-0005-0000-0000-0000CE010000}"/>
    <cellStyle name="style1406114190844" xfId="343" xr:uid="{00000000-0005-0000-0000-0000CF010000}"/>
    <cellStyle name="style1406114190863" xfId="344" xr:uid="{00000000-0005-0000-0000-0000D0010000}"/>
    <cellStyle name="style1406114190881" xfId="345" xr:uid="{00000000-0005-0000-0000-0000D1010000}"/>
    <cellStyle name="style1406114190900" xfId="346" xr:uid="{00000000-0005-0000-0000-0000D2010000}"/>
    <cellStyle name="style1406114190959" xfId="347" xr:uid="{00000000-0005-0000-0000-0000D3010000}"/>
    <cellStyle name="style1406114191014" xfId="348" xr:uid="{00000000-0005-0000-0000-0000D4010000}"/>
    <cellStyle name="style1406114191303" xfId="349" xr:uid="{00000000-0005-0000-0000-0000D5010000}"/>
    <cellStyle name="style1406114191912" xfId="350" xr:uid="{00000000-0005-0000-0000-0000D6010000}"/>
    <cellStyle name="style1406114345186" xfId="351" xr:uid="{00000000-0005-0000-0000-0000D7010000}"/>
    <cellStyle name="style1406114345361" xfId="352" xr:uid="{00000000-0005-0000-0000-0000D8010000}"/>
    <cellStyle name="style1406114398523" xfId="353" xr:uid="{00000000-0005-0000-0000-0000D9010000}"/>
    <cellStyle name="style1406114398549" xfId="354" xr:uid="{00000000-0005-0000-0000-0000DA010000}"/>
    <cellStyle name="style1406114398571" xfId="355" xr:uid="{00000000-0005-0000-0000-0000DB010000}"/>
    <cellStyle name="style1406114398589" xfId="356" xr:uid="{00000000-0005-0000-0000-0000DC010000}"/>
    <cellStyle name="style1406114398610" xfId="357" xr:uid="{00000000-0005-0000-0000-0000DD010000}"/>
    <cellStyle name="style1406114398632" xfId="358" xr:uid="{00000000-0005-0000-0000-0000DE010000}"/>
    <cellStyle name="style1406114398654" xfId="359" xr:uid="{00000000-0005-0000-0000-0000DF010000}"/>
    <cellStyle name="style1406114398679" xfId="360" xr:uid="{00000000-0005-0000-0000-0000E0010000}"/>
    <cellStyle name="style1406114398703" xfId="361" xr:uid="{00000000-0005-0000-0000-0000E1010000}"/>
    <cellStyle name="style1406114398726" xfId="362" xr:uid="{00000000-0005-0000-0000-0000E2010000}"/>
    <cellStyle name="style1406114398750" xfId="363" xr:uid="{00000000-0005-0000-0000-0000E3010000}"/>
    <cellStyle name="style1406114398774" xfId="364" xr:uid="{00000000-0005-0000-0000-0000E4010000}"/>
    <cellStyle name="style1406114398792" xfId="365" xr:uid="{00000000-0005-0000-0000-0000E5010000}"/>
    <cellStyle name="style1406114398812" xfId="366" xr:uid="{00000000-0005-0000-0000-0000E6010000}"/>
    <cellStyle name="style1406114398835" xfId="367" xr:uid="{00000000-0005-0000-0000-0000E7010000}"/>
    <cellStyle name="style1406114398855" xfId="368" xr:uid="{00000000-0005-0000-0000-0000E8010000}"/>
    <cellStyle name="style1406114398880" xfId="369" xr:uid="{00000000-0005-0000-0000-0000E9010000}"/>
    <cellStyle name="style1406114398898" xfId="370" xr:uid="{00000000-0005-0000-0000-0000EA010000}"/>
    <cellStyle name="style1406114398922" xfId="371" xr:uid="{00000000-0005-0000-0000-0000EB010000}"/>
    <cellStyle name="style1406114398946" xfId="372" xr:uid="{00000000-0005-0000-0000-0000EC010000}"/>
    <cellStyle name="style1406114398972" xfId="373" xr:uid="{00000000-0005-0000-0000-0000ED010000}"/>
    <cellStyle name="style1406114398991" xfId="374" xr:uid="{00000000-0005-0000-0000-0000EE010000}"/>
    <cellStyle name="style1406114399009" xfId="375" xr:uid="{00000000-0005-0000-0000-0000EF010000}"/>
    <cellStyle name="style1406114399027" xfId="376" xr:uid="{00000000-0005-0000-0000-0000F0010000}"/>
    <cellStyle name="style1406114399044" xfId="377" xr:uid="{00000000-0005-0000-0000-0000F1010000}"/>
    <cellStyle name="style1406114399064" xfId="378" xr:uid="{00000000-0005-0000-0000-0000F2010000}"/>
    <cellStyle name="style1406114399083" xfId="379" xr:uid="{00000000-0005-0000-0000-0000F3010000}"/>
    <cellStyle name="style1406114399102" xfId="380" xr:uid="{00000000-0005-0000-0000-0000F4010000}"/>
    <cellStyle name="style1406114399120" xfId="381" xr:uid="{00000000-0005-0000-0000-0000F5010000}"/>
    <cellStyle name="style1406114399144" xfId="382" xr:uid="{00000000-0005-0000-0000-0000F6010000}"/>
    <cellStyle name="style1406114399167" xfId="383" xr:uid="{00000000-0005-0000-0000-0000F7010000}"/>
    <cellStyle name="style1406114399199" xfId="384" xr:uid="{00000000-0005-0000-0000-0000F8010000}"/>
    <cellStyle name="style1406114399226" xfId="385" xr:uid="{00000000-0005-0000-0000-0000F9010000}"/>
    <cellStyle name="style1406114399254" xfId="386" xr:uid="{00000000-0005-0000-0000-0000FA010000}"/>
    <cellStyle name="style1406114399277" xfId="387" xr:uid="{00000000-0005-0000-0000-0000FB010000}"/>
    <cellStyle name="style1406114399294" xfId="388" xr:uid="{00000000-0005-0000-0000-0000FC010000}"/>
    <cellStyle name="style1406114399311" xfId="389" xr:uid="{00000000-0005-0000-0000-0000FD010000}"/>
    <cellStyle name="style1406114399329" xfId="390" xr:uid="{00000000-0005-0000-0000-0000FE010000}"/>
    <cellStyle name="style1406114399348" xfId="391" xr:uid="{00000000-0005-0000-0000-0000FF010000}"/>
    <cellStyle name="style1406114399367" xfId="392" xr:uid="{00000000-0005-0000-0000-000000020000}"/>
    <cellStyle name="style1406114399389" xfId="393" xr:uid="{00000000-0005-0000-0000-000001020000}"/>
    <cellStyle name="style1406114399411" xfId="394" xr:uid="{00000000-0005-0000-0000-000002020000}"/>
    <cellStyle name="style1406114399490" xfId="395" xr:uid="{00000000-0005-0000-0000-000003020000}"/>
    <cellStyle name="style1406114399512" xfId="396" xr:uid="{00000000-0005-0000-0000-000004020000}"/>
    <cellStyle name="style1406114399534" xfId="397" xr:uid="{00000000-0005-0000-0000-000005020000}"/>
    <cellStyle name="style1406114399551" xfId="398" xr:uid="{00000000-0005-0000-0000-000006020000}"/>
    <cellStyle name="style1406114399576" xfId="399" xr:uid="{00000000-0005-0000-0000-000007020000}"/>
    <cellStyle name="style1406114399599" xfId="400" xr:uid="{00000000-0005-0000-0000-000008020000}"/>
    <cellStyle name="style1406114399622" xfId="401" xr:uid="{00000000-0005-0000-0000-000009020000}"/>
    <cellStyle name="style1406114399641" xfId="402" xr:uid="{00000000-0005-0000-0000-00000A020000}"/>
    <cellStyle name="style1406114399662" xfId="403" xr:uid="{00000000-0005-0000-0000-00000B020000}"/>
    <cellStyle name="style1406114399689" xfId="404" xr:uid="{00000000-0005-0000-0000-00000C020000}"/>
    <cellStyle name="style1406114399716" xfId="405" xr:uid="{00000000-0005-0000-0000-00000D020000}"/>
    <cellStyle name="style1406114399740" xfId="406" xr:uid="{00000000-0005-0000-0000-00000E020000}"/>
    <cellStyle name="style1406114399758" xfId="407" xr:uid="{00000000-0005-0000-0000-00000F020000}"/>
    <cellStyle name="style1406114399783" xfId="408" xr:uid="{00000000-0005-0000-0000-000010020000}"/>
    <cellStyle name="style1406114399802" xfId="409" xr:uid="{00000000-0005-0000-0000-000011020000}"/>
    <cellStyle name="style1406114399820" xfId="410" xr:uid="{00000000-0005-0000-0000-000012020000}"/>
    <cellStyle name="style1406114399839" xfId="411" xr:uid="{00000000-0005-0000-0000-000013020000}"/>
    <cellStyle name="style1406114399860" xfId="412" xr:uid="{00000000-0005-0000-0000-000014020000}"/>
    <cellStyle name="style1406114399878" xfId="413" xr:uid="{00000000-0005-0000-0000-000015020000}"/>
    <cellStyle name="style1406114399896" xfId="414" xr:uid="{00000000-0005-0000-0000-000016020000}"/>
    <cellStyle name="style1406114399914" xfId="415" xr:uid="{00000000-0005-0000-0000-000017020000}"/>
    <cellStyle name="style1406114399932" xfId="416" xr:uid="{00000000-0005-0000-0000-000018020000}"/>
    <cellStyle name="style1406114399951" xfId="417" xr:uid="{00000000-0005-0000-0000-000019020000}"/>
    <cellStyle name="style1406114399969" xfId="418" xr:uid="{00000000-0005-0000-0000-00001A020000}"/>
    <cellStyle name="style1406114399987" xfId="419" xr:uid="{00000000-0005-0000-0000-00001B020000}"/>
    <cellStyle name="style1406114400018" xfId="420" xr:uid="{00000000-0005-0000-0000-00001C020000}"/>
    <cellStyle name="style1406114400104" xfId="421" xr:uid="{00000000-0005-0000-0000-00001D020000}"/>
    <cellStyle name="style1406114400339" xfId="422" xr:uid="{00000000-0005-0000-0000-00001E020000}"/>
    <cellStyle name="style1406114400806" xfId="423" xr:uid="{00000000-0005-0000-0000-00001F020000}"/>
    <cellStyle name="style1406114440149" xfId="424" xr:uid="{00000000-0005-0000-0000-000020020000}"/>
    <cellStyle name="style1406114440175" xfId="425" xr:uid="{00000000-0005-0000-0000-000021020000}"/>
    <cellStyle name="style1406114440200" xfId="426" xr:uid="{00000000-0005-0000-0000-000022020000}"/>
    <cellStyle name="style1406114440219" xfId="427" xr:uid="{00000000-0005-0000-0000-000023020000}"/>
    <cellStyle name="style1406114440242" xfId="428" xr:uid="{00000000-0005-0000-0000-000024020000}"/>
    <cellStyle name="style1406114440265" xfId="429" xr:uid="{00000000-0005-0000-0000-000025020000}"/>
    <cellStyle name="style1406114440288" xfId="430" xr:uid="{00000000-0005-0000-0000-000026020000}"/>
    <cellStyle name="style1406114440311" xfId="431" xr:uid="{00000000-0005-0000-0000-000027020000}"/>
    <cellStyle name="style1406114440332" xfId="432" xr:uid="{00000000-0005-0000-0000-000028020000}"/>
    <cellStyle name="style1406114440354" xfId="433" xr:uid="{00000000-0005-0000-0000-000029020000}"/>
    <cellStyle name="style1406114440375" xfId="434" xr:uid="{00000000-0005-0000-0000-00002A020000}"/>
    <cellStyle name="style1406114440396" xfId="435" xr:uid="{00000000-0005-0000-0000-00002B020000}"/>
    <cellStyle name="style1406114440413" xfId="436" xr:uid="{00000000-0005-0000-0000-00002C020000}"/>
    <cellStyle name="style1406114440430" xfId="437" xr:uid="{00000000-0005-0000-0000-00002D020000}"/>
    <cellStyle name="style1406114440452" xfId="438" xr:uid="{00000000-0005-0000-0000-00002E020000}"/>
    <cellStyle name="style1406114440470" xfId="439" xr:uid="{00000000-0005-0000-0000-00002F020000}"/>
    <cellStyle name="style1406114440492" xfId="440" xr:uid="{00000000-0005-0000-0000-000030020000}"/>
    <cellStyle name="style1406114440509" xfId="441" xr:uid="{00000000-0005-0000-0000-000031020000}"/>
    <cellStyle name="style1406114440531" xfId="442" xr:uid="{00000000-0005-0000-0000-000032020000}"/>
    <cellStyle name="style1406114440552" xfId="443" xr:uid="{00000000-0005-0000-0000-000033020000}"/>
    <cellStyle name="style1406114440573" xfId="444" xr:uid="{00000000-0005-0000-0000-000034020000}"/>
    <cellStyle name="style1406114440590" xfId="445" xr:uid="{00000000-0005-0000-0000-000035020000}"/>
    <cellStyle name="style1406114440607" xfId="446" xr:uid="{00000000-0005-0000-0000-000036020000}"/>
    <cellStyle name="style1406114440624" xfId="447" xr:uid="{00000000-0005-0000-0000-000037020000}"/>
    <cellStyle name="style1406114440641" xfId="448" xr:uid="{00000000-0005-0000-0000-000038020000}"/>
    <cellStyle name="style1406114440657" xfId="449" xr:uid="{00000000-0005-0000-0000-000039020000}"/>
    <cellStyle name="style1406114440676" xfId="450" xr:uid="{00000000-0005-0000-0000-00003A020000}"/>
    <cellStyle name="style1406114440693" xfId="451" xr:uid="{00000000-0005-0000-0000-00003B020000}"/>
    <cellStyle name="style1406114440711" xfId="452" xr:uid="{00000000-0005-0000-0000-00003C020000}"/>
    <cellStyle name="style1406114440733" xfId="453" xr:uid="{00000000-0005-0000-0000-00003D020000}"/>
    <cellStyle name="style1406114440756" xfId="454" xr:uid="{00000000-0005-0000-0000-00003E020000}"/>
    <cellStyle name="style1406114440778" xfId="455" xr:uid="{00000000-0005-0000-0000-00003F020000}"/>
    <cellStyle name="style1406114440801" xfId="456" xr:uid="{00000000-0005-0000-0000-000040020000}"/>
    <cellStyle name="style1406114440831" xfId="457" xr:uid="{00000000-0005-0000-0000-000041020000}"/>
    <cellStyle name="style1406114440854" xfId="458" xr:uid="{00000000-0005-0000-0000-000042020000}"/>
    <cellStyle name="style1406114440871" xfId="459" xr:uid="{00000000-0005-0000-0000-000043020000}"/>
    <cellStyle name="style1406114440888" xfId="460" xr:uid="{00000000-0005-0000-0000-000044020000}"/>
    <cellStyle name="style1406114440905" xfId="461" xr:uid="{00000000-0005-0000-0000-000045020000}"/>
    <cellStyle name="style1406114440922" xfId="462" xr:uid="{00000000-0005-0000-0000-000046020000}"/>
    <cellStyle name="style1406114440941" xfId="463" xr:uid="{00000000-0005-0000-0000-000047020000}"/>
    <cellStyle name="style1406114440964" xfId="464" xr:uid="{00000000-0005-0000-0000-000048020000}"/>
    <cellStyle name="style1406114440986" xfId="465" xr:uid="{00000000-0005-0000-0000-000049020000}"/>
    <cellStyle name="style1406114441003" xfId="466" xr:uid="{00000000-0005-0000-0000-00004A020000}"/>
    <cellStyle name="style1406114441024" xfId="467" xr:uid="{00000000-0005-0000-0000-00004B020000}"/>
    <cellStyle name="style1406114441046" xfId="468" xr:uid="{00000000-0005-0000-0000-00004C020000}"/>
    <cellStyle name="style1406114441063" xfId="469" xr:uid="{00000000-0005-0000-0000-00004D020000}"/>
    <cellStyle name="style1406114441085" xfId="470" xr:uid="{00000000-0005-0000-0000-00004E020000}"/>
    <cellStyle name="style1406114441106" xfId="471" xr:uid="{00000000-0005-0000-0000-00004F020000}"/>
    <cellStyle name="style1406114441127" xfId="472" xr:uid="{00000000-0005-0000-0000-000050020000}"/>
    <cellStyle name="style1406114441144" xfId="473" xr:uid="{00000000-0005-0000-0000-000051020000}"/>
    <cellStyle name="style1406114441245" xfId="474" xr:uid="{00000000-0005-0000-0000-000052020000}"/>
    <cellStyle name="style1406114441267" xfId="475" xr:uid="{00000000-0005-0000-0000-000053020000}"/>
    <cellStyle name="style1406114441288" xfId="476" xr:uid="{00000000-0005-0000-0000-000054020000}"/>
    <cellStyle name="style1406114441309" xfId="477" xr:uid="{00000000-0005-0000-0000-000055020000}"/>
    <cellStyle name="style1406114441326" xfId="478" xr:uid="{00000000-0005-0000-0000-000056020000}"/>
    <cellStyle name="style1406114441350" xfId="479" xr:uid="{00000000-0005-0000-0000-000057020000}"/>
    <cellStyle name="style1406114441369" xfId="480" xr:uid="{00000000-0005-0000-0000-000058020000}"/>
    <cellStyle name="style1406114441387" xfId="481" xr:uid="{00000000-0005-0000-0000-000059020000}"/>
    <cellStyle name="style1406114441405" xfId="482" xr:uid="{00000000-0005-0000-0000-00005A020000}"/>
    <cellStyle name="style1406114441425" xfId="483" xr:uid="{00000000-0005-0000-0000-00005B020000}"/>
    <cellStyle name="style1406114441444" xfId="484" xr:uid="{00000000-0005-0000-0000-00005C020000}"/>
    <cellStyle name="style1406114441462" xfId="485" xr:uid="{00000000-0005-0000-0000-00005D020000}"/>
    <cellStyle name="style1406114441479" xfId="486" xr:uid="{00000000-0005-0000-0000-00005E020000}"/>
    <cellStyle name="style1406114441496" xfId="487" xr:uid="{00000000-0005-0000-0000-00005F020000}"/>
    <cellStyle name="style1406114441514" xfId="488" xr:uid="{00000000-0005-0000-0000-000060020000}"/>
    <cellStyle name="style1406114441532" xfId="489" xr:uid="{00000000-0005-0000-0000-000061020000}"/>
    <cellStyle name="style1406114441549" xfId="490" xr:uid="{00000000-0005-0000-0000-000062020000}"/>
    <cellStyle name="style1406114441566" xfId="491" xr:uid="{00000000-0005-0000-0000-000063020000}"/>
    <cellStyle name="style1406114441594" xfId="492" xr:uid="{00000000-0005-0000-0000-000064020000}"/>
    <cellStyle name="style1406114441626" xfId="493" xr:uid="{00000000-0005-0000-0000-000065020000}"/>
    <cellStyle name="style1406114442197" xfId="494" xr:uid="{00000000-0005-0000-0000-000066020000}"/>
    <cellStyle name="style1406114490232" xfId="495" xr:uid="{00000000-0005-0000-0000-000067020000}"/>
    <cellStyle name="style1406114490278" xfId="496" xr:uid="{00000000-0005-0000-0000-000068020000}"/>
    <cellStyle name="style1406114490860" xfId="497" xr:uid="{00000000-0005-0000-0000-000069020000}"/>
    <cellStyle name="style1406114491098" xfId="498" xr:uid="{00000000-0005-0000-0000-00006A020000}"/>
    <cellStyle name="style1406114491204" xfId="499" xr:uid="{00000000-0005-0000-0000-00006B020000}"/>
    <cellStyle name="style1406114491528" xfId="500" xr:uid="{00000000-0005-0000-0000-00006C020000}"/>
    <cellStyle name="style1406114491549" xfId="501" xr:uid="{00000000-0005-0000-0000-00006D020000}"/>
    <cellStyle name="style1406114491606" xfId="502" xr:uid="{00000000-0005-0000-0000-00006E020000}"/>
    <cellStyle name="style1406114491677" xfId="503" xr:uid="{00000000-0005-0000-0000-00006F020000}"/>
    <cellStyle name="style1406182998088" xfId="504" xr:uid="{00000000-0005-0000-0000-000070020000}"/>
    <cellStyle name="style1406182998186" xfId="505" xr:uid="{00000000-0005-0000-0000-000071020000}"/>
    <cellStyle name="style1406183036983" xfId="506" xr:uid="{00000000-0005-0000-0000-000072020000}"/>
    <cellStyle name="style1409810494475" xfId="507" xr:uid="{00000000-0005-0000-0000-000073020000}"/>
    <cellStyle name="style1409810494591" xfId="508" xr:uid="{00000000-0005-0000-0000-000074020000}"/>
    <cellStyle name="style1409810494633" xfId="509" xr:uid="{00000000-0005-0000-0000-000075020000}"/>
    <cellStyle name="style1409810494661" xfId="510" xr:uid="{00000000-0005-0000-0000-000076020000}"/>
    <cellStyle name="style1409810494696" xfId="511" xr:uid="{00000000-0005-0000-0000-000077020000}"/>
    <cellStyle name="style1409810494729" xfId="512" xr:uid="{00000000-0005-0000-0000-000078020000}"/>
    <cellStyle name="style1409810494762" xfId="513" xr:uid="{00000000-0005-0000-0000-000079020000}"/>
    <cellStyle name="style1409810494801" xfId="514" xr:uid="{00000000-0005-0000-0000-00007A020000}"/>
    <cellStyle name="style1409810494834" xfId="515" xr:uid="{00000000-0005-0000-0000-00007B020000}"/>
    <cellStyle name="style1409810494865" xfId="516" xr:uid="{00000000-0005-0000-0000-00007C020000}"/>
    <cellStyle name="style1409810494897" xfId="517" xr:uid="{00000000-0005-0000-0000-00007D020000}"/>
    <cellStyle name="style1409810494930" xfId="518" xr:uid="{00000000-0005-0000-0000-00007E020000}"/>
    <cellStyle name="style1409810494957" xfId="519" xr:uid="{00000000-0005-0000-0000-00007F020000}"/>
    <cellStyle name="style1409810494983" xfId="520" xr:uid="{00000000-0005-0000-0000-000080020000}"/>
    <cellStyle name="style1409810495021" xfId="521" xr:uid="{00000000-0005-0000-0000-000081020000}"/>
    <cellStyle name="style1409810495134" xfId="522" xr:uid="{00000000-0005-0000-0000-000082020000}"/>
    <cellStyle name="style1409810495184" xfId="523" xr:uid="{00000000-0005-0000-0000-000083020000}"/>
    <cellStyle name="style1409810495215" xfId="524" xr:uid="{00000000-0005-0000-0000-000084020000}"/>
    <cellStyle name="style1409810495245" xfId="525" xr:uid="{00000000-0005-0000-0000-000085020000}"/>
    <cellStyle name="style1409810495274" xfId="526" xr:uid="{00000000-0005-0000-0000-000086020000}"/>
    <cellStyle name="style1409810495302" xfId="527" xr:uid="{00000000-0005-0000-0000-000087020000}"/>
    <cellStyle name="style1409810495331" xfId="528" xr:uid="{00000000-0005-0000-0000-000088020000}"/>
    <cellStyle name="style1409810495361" xfId="529" xr:uid="{00000000-0005-0000-0000-000089020000}"/>
    <cellStyle name="style1409810495386" xfId="530" xr:uid="{00000000-0005-0000-0000-00008A020000}"/>
    <cellStyle name="style1409810495409" xfId="531" xr:uid="{00000000-0005-0000-0000-00008B020000}"/>
    <cellStyle name="style1409810495433" xfId="532" xr:uid="{00000000-0005-0000-0000-00008C020000}"/>
    <cellStyle name="style1409810495465" xfId="533" xr:uid="{00000000-0005-0000-0000-00008D020000}"/>
    <cellStyle name="style1409810495489" xfId="534" xr:uid="{00000000-0005-0000-0000-00008E020000}"/>
    <cellStyle name="style1409810495510" xfId="535" xr:uid="{00000000-0005-0000-0000-00008F020000}"/>
    <cellStyle name="style1409810495537" xfId="536" xr:uid="{00000000-0005-0000-0000-000090020000}"/>
    <cellStyle name="style1409810495565" xfId="537" xr:uid="{00000000-0005-0000-0000-000091020000}"/>
    <cellStyle name="style1409810495592" xfId="538" xr:uid="{00000000-0005-0000-0000-000092020000}"/>
    <cellStyle name="style1409810495620" xfId="539" xr:uid="{00000000-0005-0000-0000-000093020000}"/>
    <cellStyle name="style1409810495648" xfId="540" xr:uid="{00000000-0005-0000-0000-000094020000}"/>
    <cellStyle name="style1409810495676" xfId="541" xr:uid="{00000000-0005-0000-0000-000095020000}"/>
    <cellStyle name="style1409810495698" xfId="542" xr:uid="{00000000-0005-0000-0000-000096020000}"/>
    <cellStyle name="style1409810495777" xfId="543" xr:uid="{00000000-0005-0000-0000-000097020000}"/>
    <cellStyle name="style1409810495805" xfId="544" xr:uid="{00000000-0005-0000-0000-000098020000}"/>
    <cellStyle name="style1409810495828" xfId="545" xr:uid="{00000000-0005-0000-0000-000099020000}"/>
    <cellStyle name="style1409810495856" xfId="546" xr:uid="{00000000-0005-0000-0000-00009A020000}"/>
    <cellStyle name="style1409810495884" xfId="547" xr:uid="{00000000-0005-0000-0000-00009B020000}"/>
    <cellStyle name="style1409810495914" xfId="548" xr:uid="{00000000-0005-0000-0000-00009C020000}"/>
    <cellStyle name="style1409810495937" xfId="549" xr:uid="{00000000-0005-0000-0000-00009D020000}"/>
    <cellStyle name="style1409810495965" xfId="550" xr:uid="{00000000-0005-0000-0000-00009E020000}"/>
    <cellStyle name="style1409810495993" xfId="551" xr:uid="{00000000-0005-0000-0000-00009F020000}"/>
    <cellStyle name="style1409810496015" xfId="552" xr:uid="{00000000-0005-0000-0000-0000A0020000}"/>
    <cellStyle name="style1409810496042" xfId="553" xr:uid="{00000000-0005-0000-0000-0000A1020000}"/>
    <cellStyle name="style1409810496069" xfId="554" xr:uid="{00000000-0005-0000-0000-0000A2020000}"/>
    <cellStyle name="style1409810496096" xfId="555" xr:uid="{00000000-0005-0000-0000-0000A3020000}"/>
    <cellStyle name="style1409810496117" xfId="556" xr:uid="{00000000-0005-0000-0000-0000A4020000}"/>
    <cellStyle name="style1409810496139" xfId="557" xr:uid="{00000000-0005-0000-0000-0000A5020000}"/>
    <cellStyle name="style1409810496166" xfId="558" xr:uid="{00000000-0005-0000-0000-0000A6020000}"/>
    <cellStyle name="style1409810496193" xfId="559" xr:uid="{00000000-0005-0000-0000-0000A7020000}"/>
    <cellStyle name="style1409810496219" xfId="560" xr:uid="{00000000-0005-0000-0000-0000A8020000}"/>
    <cellStyle name="style1409810496241" xfId="561" xr:uid="{00000000-0005-0000-0000-0000A9020000}"/>
    <cellStyle name="style1409810496272" xfId="562" xr:uid="{00000000-0005-0000-0000-0000AA020000}"/>
    <cellStyle name="style1409810496293" xfId="563" xr:uid="{00000000-0005-0000-0000-0000AB020000}"/>
    <cellStyle name="style1409810496359" xfId="564" xr:uid="{00000000-0005-0000-0000-0000AC020000}"/>
    <cellStyle name="style1409810496380" xfId="565" xr:uid="{00000000-0005-0000-0000-0000AD020000}"/>
    <cellStyle name="style1409810496405" xfId="566" xr:uid="{00000000-0005-0000-0000-0000AE020000}"/>
    <cellStyle name="style1409810496426" xfId="567" xr:uid="{00000000-0005-0000-0000-0000AF020000}"/>
    <cellStyle name="style1409810496447" xfId="568" xr:uid="{00000000-0005-0000-0000-0000B0020000}"/>
    <cellStyle name="style1409810496468" xfId="569" xr:uid="{00000000-0005-0000-0000-0000B1020000}"/>
    <cellStyle name="style1409810496490" xfId="570" xr:uid="{00000000-0005-0000-0000-0000B2020000}"/>
    <cellStyle name="style1409810496515" xfId="571" xr:uid="{00000000-0005-0000-0000-0000B3020000}"/>
    <cellStyle name="style1409810496535" xfId="572" xr:uid="{00000000-0005-0000-0000-0000B4020000}"/>
    <cellStyle name="style1409810496554" xfId="573" xr:uid="{00000000-0005-0000-0000-0000B5020000}"/>
    <cellStyle name="style1409810496601" xfId="574" xr:uid="{00000000-0005-0000-0000-0000B6020000}"/>
    <cellStyle name="style1409810496625" xfId="575" xr:uid="{00000000-0005-0000-0000-0000B7020000}"/>
    <cellStyle name="style1409810496668" xfId="576" xr:uid="{00000000-0005-0000-0000-0000B8020000}"/>
    <cellStyle name="style1409810496930" xfId="577" xr:uid="{00000000-0005-0000-0000-0000B9020000}"/>
    <cellStyle name="style1409810497634" xfId="578" xr:uid="{00000000-0005-0000-0000-0000BA020000}"/>
    <cellStyle name="style1409810497655" xfId="579" xr:uid="{00000000-0005-0000-0000-0000BB020000}"/>
    <cellStyle name="style1409810497674" xfId="580" xr:uid="{00000000-0005-0000-0000-0000BC020000}"/>
    <cellStyle name="style1409810497717" xfId="581" xr:uid="{00000000-0005-0000-0000-0000BD020000}"/>
    <cellStyle name="style1409811450489" xfId="582" xr:uid="{00000000-0005-0000-0000-0000BE020000}"/>
    <cellStyle name="style1409811450518" xfId="583" xr:uid="{00000000-0005-0000-0000-0000BF020000}"/>
    <cellStyle name="style1409811450548" xfId="584" xr:uid="{00000000-0005-0000-0000-0000C0020000}"/>
    <cellStyle name="style1409811450569" xfId="585" xr:uid="{00000000-0005-0000-0000-0000C1020000}"/>
    <cellStyle name="style1409811450596" xfId="586" xr:uid="{00000000-0005-0000-0000-0000C2020000}"/>
    <cellStyle name="style1409811450621" xfId="587" xr:uid="{00000000-0005-0000-0000-0000C3020000}"/>
    <cellStyle name="style1409811450646" xfId="588" xr:uid="{00000000-0005-0000-0000-0000C4020000}"/>
    <cellStyle name="style1409811450671" xfId="589" xr:uid="{00000000-0005-0000-0000-0000C5020000}"/>
    <cellStyle name="style1409811450697" xfId="590" xr:uid="{00000000-0005-0000-0000-0000C6020000}"/>
    <cellStyle name="style1409811450722" xfId="591" xr:uid="{00000000-0005-0000-0000-0000C7020000}"/>
    <cellStyle name="style1409811450746" xfId="592" xr:uid="{00000000-0005-0000-0000-0000C8020000}"/>
    <cellStyle name="style1409811450772" xfId="593" xr:uid="{00000000-0005-0000-0000-0000C9020000}"/>
    <cellStyle name="style1409811450796" xfId="594" xr:uid="{00000000-0005-0000-0000-0000CA020000}"/>
    <cellStyle name="style1409811450817" xfId="595" xr:uid="{00000000-0005-0000-0000-0000CB020000}"/>
    <cellStyle name="style1409811450847" xfId="596" xr:uid="{00000000-0005-0000-0000-0000CC020000}"/>
    <cellStyle name="style1409811450867" xfId="597" xr:uid="{00000000-0005-0000-0000-0000CD020000}"/>
    <cellStyle name="style1409811450889" xfId="598" xr:uid="{00000000-0005-0000-0000-0000CE020000}"/>
    <cellStyle name="style1409811450914" xfId="599" xr:uid="{00000000-0005-0000-0000-0000CF020000}"/>
    <cellStyle name="style1409811450938" xfId="600" xr:uid="{00000000-0005-0000-0000-0000D0020000}"/>
    <cellStyle name="style1409811450962" xfId="601" xr:uid="{00000000-0005-0000-0000-0000D1020000}"/>
    <cellStyle name="style1409811450987" xfId="602" xr:uid="{00000000-0005-0000-0000-0000D2020000}"/>
    <cellStyle name="style1409811451006" xfId="603" xr:uid="{00000000-0005-0000-0000-0000D3020000}"/>
    <cellStyle name="style1409811451024" xfId="604" xr:uid="{00000000-0005-0000-0000-0000D4020000}"/>
    <cellStyle name="style1409811451043" xfId="605" xr:uid="{00000000-0005-0000-0000-0000D5020000}"/>
    <cellStyle name="style1409811451060" xfId="606" xr:uid="{00000000-0005-0000-0000-0000D6020000}"/>
    <cellStyle name="style1409811451078" xfId="607" xr:uid="{00000000-0005-0000-0000-0000D7020000}"/>
    <cellStyle name="style1409811451096" xfId="608" xr:uid="{00000000-0005-0000-0000-0000D8020000}"/>
    <cellStyle name="style1409811451114" xfId="609" xr:uid="{00000000-0005-0000-0000-0000D9020000}"/>
    <cellStyle name="style1409811451132" xfId="610" xr:uid="{00000000-0005-0000-0000-0000DA020000}"/>
    <cellStyle name="style1409811451155" xfId="611" xr:uid="{00000000-0005-0000-0000-0000DB020000}"/>
    <cellStyle name="style1409811451178" xfId="612" xr:uid="{00000000-0005-0000-0000-0000DC020000}"/>
    <cellStyle name="style1409811451201" xfId="613" xr:uid="{00000000-0005-0000-0000-0000DD020000}"/>
    <cellStyle name="style1409811451226" xfId="614" xr:uid="{00000000-0005-0000-0000-0000DE020000}"/>
    <cellStyle name="style1409811451249" xfId="615" xr:uid="{00000000-0005-0000-0000-0000DF020000}"/>
    <cellStyle name="style1409811451272" xfId="616" xr:uid="{00000000-0005-0000-0000-0000E0020000}"/>
    <cellStyle name="style1409811451290" xfId="617" xr:uid="{00000000-0005-0000-0000-0000E1020000}"/>
    <cellStyle name="style1409811451309" xfId="618" xr:uid="{00000000-0005-0000-0000-0000E2020000}"/>
    <cellStyle name="style1409811451327" xfId="619" xr:uid="{00000000-0005-0000-0000-0000E3020000}"/>
    <cellStyle name="style1409811451345" xfId="620" xr:uid="{00000000-0005-0000-0000-0000E4020000}"/>
    <cellStyle name="style1409811451364" xfId="621" xr:uid="{00000000-0005-0000-0000-0000E5020000}"/>
    <cellStyle name="style1409811451386" xfId="622" xr:uid="{00000000-0005-0000-0000-0000E6020000}"/>
    <cellStyle name="style1409811451410" xfId="623" xr:uid="{00000000-0005-0000-0000-0000E7020000}"/>
    <cellStyle name="style1409811451428" xfId="624" xr:uid="{00000000-0005-0000-0000-0000E8020000}"/>
    <cellStyle name="style1409811451451" xfId="625" xr:uid="{00000000-0005-0000-0000-0000E9020000}"/>
    <cellStyle name="style1409811451475" xfId="626" xr:uid="{00000000-0005-0000-0000-0000EA020000}"/>
    <cellStyle name="style1409811451493" xfId="627" xr:uid="{00000000-0005-0000-0000-0000EB020000}"/>
    <cellStyle name="style1409811451517" xfId="628" xr:uid="{00000000-0005-0000-0000-0000EC020000}"/>
    <cellStyle name="style1409811451539" xfId="629" xr:uid="{00000000-0005-0000-0000-0000ED020000}"/>
    <cellStyle name="style1409811451561" xfId="630" xr:uid="{00000000-0005-0000-0000-0000EE020000}"/>
    <cellStyle name="style1409811451580" xfId="631" xr:uid="{00000000-0005-0000-0000-0000EF020000}"/>
    <cellStyle name="style1409811451670" xfId="632" xr:uid="{00000000-0005-0000-0000-0000F0020000}"/>
    <cellStyle name="style1409811451694" xfId="633" xr:uid="{00000000-0005-0000-0000-0000F1020000}"/>
    <cellStyle name="style1409811451718" xfId="634" xr:uid="{00000000-0005-0000-0000-0000F2020000}"/>
    <cellStyle name="style1409811451741" xfId="635" xr:uid="{00000000-0005-0000-0000-0000F3020000}"/>
    <cellStyle name="style1409811451759" xfId="636" xr:uid="{00000000-0005-0000-0000-0000F4020000}"/>
    <cellStyle name="style1409811451783" xfId="637" xr:uid="{00000000-0005-0000-0000-0000F5020000}"/>
    <cellStyle name="style1409811451800" xfId="638" xr:uid="{00000000-0005-0000-0000-0000F6020000}"/>
    <cellStyle name="style1409811451818" xfId="639" xr:uid="{00000000-0005-0000-0000-0000F7020000}"/>
    <cellStyle name="style1409811451835" xfId="640" xr:uid="{00000000-0005-0000-0000-0000F8020000}"/>
    <cellStyle name="style1409811451855" xfId="641" xr:uid="{00000000-0005-0000-0000-0000F9020000}"/>
    <cellStyle name="style1409811451872" xfId="642" xr:uid="{00000000-0005-0000-0000-0000FA020000}"/>
    <cellStyle name="style1409811451889" xfId="643" xr:uid="{00000000-0005-0000-0000-0000FB020000}"/>
    <cellStyle name="style1409811451906" xfId="644" xr:uid="{00000000-0005-0000-0000-0000FC020000}"/>
    <cellStyle name="style1409811451924" xfId="645" xr:uid="{00000000-0005-0000-0000-0000FD020000}"/>
    <cellStyle name="style1409811451943" xfId="646" xr:uid="{00000000-0005-0000-0000-0000FE020000}"/>
    <cellStyle name="style1409811451961" xfId="647" xr:uid="{00000000-0005-0000-0000-0000FF020000}"/>
    <cellStyle name="style1409811451978" xfId="648" xr:uid="{00000000-0005-0000-0000-000000030000}"/>
    <cellStyle name="style1409811452008" xfId="649" xr:uid="{00000000-0005-0000-0000-000001030000}"/>
    <cellStyle name="style1409811452041" xfId="650" xr:uid="{00000000-0005-0000-0000-000002030000}"/>
    <cellStyle name="style1409811452061" xfId="651" xr:uid="{00000000-0005-0000-0000-000003030000}"/>
    <cellStyle name="style1409811452606" xfId="652" xr:uid="{00000000-0005-0000-0000-000004030000}"/>
    <cellStyle name="style1409811452829" xfId="653" xr:uid="{00000000-0005-0000-0000-000005030000}"/>
    <cellStyle name="style1409812471424" xfId="654" xr:uid="{00000000-0005-0000-0000-000006030000}"/>
    <cellStyle name="style1409813259693" xfId="655" xr:uid="{00000000-0005-0000-0000-000007030000}"/>
    <cellStyle name="style1409813389577" xfId="656" xr:uid="{00000000-0005-0000-0000-000008030000}"/>
    <cellStyle name="style1409813389676" xfId="657" xr:uid="{00000000-0005-0000-0000-000009030000}"/>
    <cellStyle name="style1410496241751" xfId="658" xr:uid="{00000000-0005-0000-0000-00000A030000}"/>
    <cellStyle name="style1410496241907" xfId="659" xr:uid="{00000000-0005-0000-0000-00000B030000}"/>
    <cellStyle name="style1410496242208" xfId="660" xr:uid="{00000000-0005-0000-0000-00000C030000}"/>
    <cellStyle name="style1410496242228" xfId="661" xr:uid="{00000000-0005-0000-0000-00000D030000}"/>
    <cellStyle name="style1410496242249" xfId="662" xr:uid="{00000000-0005-0000-0000-00000E030000}"/>
    <cellStyle name="style1410496242269" xfId="663" xr:uid="{00000000-0005-0000-0000-00000F030000}"/>
    <cellStyle name="style1410496242289" xfId="664" xr:uid="{00000000-0005-0000-0000-000010030000}"/>
    <cellStyle name="style1410496242308" xfId="665" xr:uid="{00000000-0005-0000-0000-000011030000}"/>
    <cellStyle name="style1410496242349" xfId="666" xr:uid="{00000000-0005-0000-0000-000012030000}"/>
    <cellStyle name="style1410496242382" xfId="667" xr:uid="{00000000-0005-0000-0000-000013030000}"/>
    <cellStyle name="style1410496242404" xfId="668" xr:uid="{00000000-0005-0000-0000-000014030000}"/>
    <cellStyle name="style1410496242741" xfId="669" xr:uid="{00000000-0005-0000-0000-000015030000}"/>
    <cellStyle name="style1410762192666" xfId="670" xr:uid="{00000000-0005-0000-0000-000016030000}"/>
    <cellStyle name="style1410762192728" xfId="671" xr:uid="{00000000-0005-0000-0000-000017030000}"/>
    <cellStyle name="style1410762192775" xfId="672" xr:uid="{00000000-0005-0000-0000-000018030000}"/>
    <cellStyle name="style1410762192790" xfId="673" xr:uid="{00000000-0005-0000-0000-000019030000}"/>
    <cellStyle name="style1410762192822" xfId="674" xr:uid="{00000000-0005-0000-0000-00001A030000}"/>
    <cellStyle name="style1410762192853" xfId="675" xr:uid="{00000000-0005-0000-0000-00001B030000}"/>
    <cellStyle name="style1410762192884" xfId="676" xr:uid="{00000000-0005-0000-0000-00001C030000}"/>
    <cellStyle name="style1410762192931" xfId="677" xr:uid="{00000000-0005-0000-0000-00001D030000}"/>
    <cellStyle name="style1410762192962" xfId="678" xr:uid="{00000000-0005-0000-0000-00001E030000}"/>
    <cellStyle name="style1410762192978" xfId="679" xr:uid="{00000000-0005-0000-0000-00001F030000}"/>
    <cellStyle name="style1410762193009" xfId="680" xr:uid="{00000000-0005-0000-0000-000020030000}"/>
    <cellStyle name="style1410762193040" xfId="681" xr:uid="{00000000-0005-0000-0000-000021030000}"/>
    <cellStyle name="style1410762193071" xfId="682" xr:uid="{00000000-0005-0000-0000-000022030000}"/>
    <cellStyle name="style1410762193087" xfId="683" xr:uid="{00000000-0005-0000-0000-000023030000}"/>
    <cellStyle name="style1410762193118" xfId="684" xr:uid="{00000000-0005-0000-0000-000024030000}"/>
    <cellStyle name="style1410762193149" xfId="685" xr:uid="{00000000-0005-0000-0000-000025030000}"/>
    <cellStyle name="style1410762193212" xfId="686" xr:uid="{00000000-0005-0000-0000-000026030000}"/>
    <cellStyle name="style1410762193243" xfId="687" xr:uid="{00000000-0005-0000-0000-000027030000}"/>
    <cellStyle name="style1410762193274" xfId="688" xr:uid="{00000000-0005-0000-0000-000028030000}"/>
    <cellStyle name="style1410762193305" xfId="689" xr:uid="{00000000-0005-0000-0000-000029030000}"/>
    <cellStyle name="style1410762193321" xfId="690" xr:uid="{00000000-0005-0000-0000-00002A030000}"/>
    <cellStyle name="style1410762193352" xfId="691" xr:uid="{00000000-0005-0000-0000-00002B030000}"/>
    <cellStyle name="style1410762193368" xfId="692" xr:uid="{00000000-0005-0000-0000-00002C030000}"/>
    <cellStyle name="style1410762193399" xfId="693" xr:uid="{00000000-0005-0000-0000-00002D030000}"/>
    <cellStyle name="style1410762193414" xfId="694" xr:uid="{00000000-0005-0000-0000-00002E030000}"/>
    <cellStyle name="style1410762193446" xfId="695" xr:uid="{00000000-0005-0000-0000-00002F030000}"/>
    <cellStyle name="style1410762193461" xfId="696" xr:uid="{00000000-0005-0000-0000-000030030000}"/>
    <cellStyle name="style1410762193492" xfId="697" xr:uid="{00000000-0005-0000-0000-000031030000}"/>
    <cellStyle name="style1410762193508" xfId="698" xr:uid="{00000000-0005-0000-0000-000032030000}"/>
    <cellStyle name="style1410762193539" xfId="699" xr:uid="{00000000-0005-0000-0000-000033030000}"/>
    <cellStyle name="style1410762193570" xfId="700" xr:uid="{00000000-0005-0000-0000-000034030000}"/>
    <cellStyle name="style1410762193602" xfId="701" xr:uid="{00000000-0005-0000-0000-000035030000}"/>
    <cellStyle name="style1410762193617" xfId="702" xr:uid="{00000000-0005-0000-0000-000036030000}"/>
    <cellStyle name="style1410762193648" xfId="703" xr:uid="{00000000-0005-0000-0000-000037030000}"/>
    <cellStyle name="style1410762193680" xfId="704" xr:uid="{00000000-0005-0000-0000-000038030000}"/>
    <cellStyle name="style1410762193695" xfId="705" xr:uid="{00000000-0005-0000-0000-000039030000}"/>
    <cellStyle name="style1410762193726" xfId="706" xr:uid="{00000000-0005-0000-0000-00003A030000}"/>
    <cellStyle name="style1410762193742" xfId="707" xr:uid="{00000000-0005-0000-0000-00003B030000}"/>
    <cellStyle name="style1410762193773" xfId="708" xr:uid="{00000000-0005-0000-0000-00003C030000}"/>
    <cellStyle name="style1410762193836" xfId="709" xr:uid="{00000000-0005-0000-0000-00003D030000}"/>
    <cellStyle name="style1410762193867" xfId="710" xr:uid="{00000000-0005-0000-0000-00003E030000}"/>
    <cellStyle name="style1410762193898" xfId="711" xr:uid="{00000000-0005-0000-0000-00003F030000}"/>
    <cellStyle name="style1410762193914" xfId="712" xr:uid="{00000000-0005-0000-0000-000040030000}"/>
    <cellStyle name="style1410762193945" xfId="713" xr:uid="{00000000-0005-0000-0000-000041030000}"/>
    <cellStyle name="style1410762193976" xfId="714" xr:uid="{00000000-0005-0000-0000-000042030000}"/>
    <cellStyle name="style1410762193992" xfId="715" xr:uid="{00000000-0005-0000-0000-000043030000}"/>
    <cellStyle name="style1410762194023" xfId="716" xr:uid="{00000000-0005-0000-0000-000044030000}"/>
    <cellStyle name="style1410762194054" xfId="717" xr:uid="{00000000-0005-0000-0000-000045030000}"/>
    <cellStyle name="style1410762194070" xfId="718" xr:uid="{00000000-0005-0000-0000-000046030000}"/>
    <cellStyle name="style1410762194101" xfId="719" xr:uid="{00000000-0005-0000-0000-000047030000}"/>
    <cellStyle name="style1410762194116" xfId="720" xr:uid="{00000000-0005-0000-0000-000048030000}"/>
    <cellStyle name="style1410762194148" xfId="721" xr:uid="{00000000-0005-0000-0000-000049030000}"/>
    <cellStyle name="style1410762194179" xfId="722" xr:uid="{00000000-0005-0000-0000-00004A030000}"/>
    <cellStyle name="style1410762194194" xfId="723" xr:uid="{00000000-0005-0000-0000-00004B030000}"/>
    <cellStyle name="style1410762194226" xfId="724" xr:uid="{00000000-0005-0000-0000-00004C030000}"/>
    <cellStyle name="style1410762194241" xfId="725" xr:uid="{00000000-0005-0000-0000-00004D030000}"/>
    <cellStyle name="style1410762194272" xfId="726" xr:uid="{00000000-0005-0000-0000-00004E030000}"/>
    <cellStyle name="style1410762194288" xfId="727" xr:uid="{00000000-0005-0000-0000-00004F030000}"/>
    <cellStyle name="style1410762194319" xfId="728" xr:uid="{00000000-0005-0000-0000-000050030000}"/>
    <cellStyle name="style1410762194335" xfId="729" xr:uid="{00000000-0005-0000-0000-000051030000}"/>
    <cellStyle name="style1410762194397" xfId="730" xr:uid="{00000000-0005-0000-0000-000052030000}"/>
    <cellStyle name="style1410762194428" xfId="731" xr:uid="{00000000-0005-0000-0000-000053030000}"/>
    <cellStyle name="style1410762194444" xfId="732" xr:uid="{00000000-0005-0000-0000-000054030000}"/>
    <cellStyle name="style1410762194475" xfId="733" xr:uid="{00000000-0005-0000-0000-000055030000}"/>
    <cellStyle name="style1410762194491" xfId="734" xr:uid="{00000000-0005-0000-0000-000056030000}"/>
    <cellStyle name="style1410762194522" xfId="735" xr:uid="{00000000-0005-0000-0000-000057030000}"/>
    <cellStyle name="style1410762194553" xfId="736" xr:uid="{00000000-0005-0000-0000-000058030000}"/>
    <cellStyle name="style1410762194584" xfId="737" xr:uid="{00000000-0005-0000-0000-000059030000}"/>
    <cellStyle name="style1410762194818" xfId="738" xr:uid="{00000000-0005-0000-0000-00005A030000}"/>
    <cellStyle name="style1410762194850" xfId="739" xr:uid="{00000000-0005-0000-0000-00005B030000}"/>
    <cellStyle name="style1410762195286" xfId="740" xr:uid="{00000000-0005-0000-0000-00005C030000}"/>
    <cellStyle name="style1410762332983" xfId="741" xr:uid="{00000000-0005-0000-0000-00005D030000}"/>
    <cellStyle name="style1410762333012" xfId="742" xr:uid="{00000000-0005-0000-0000-00005E030000}"/>
    <cellStyle name="style1410762333039" xfId="743" xr:uid="{00000000-0005-0000-0000-00005F030000}"/>
    <cellStyle name="style1410762333059" xfId="744" xr:uid="{00000000-0005-0000-0000-000060030000}"/>
    <cellStyle name="style1410762333083" xfId="745" xr:uid="{00000000-0005-0000-0000-000061030000}"/>
    <cellStyle name="style1410762333107" xfId="746" xr:uid="{00000000-0005-0000-0000-000062030000}"/>
    <cellStyle name="style1410762333130" xfId="747" xr:uid="{00000000-0005-0000-0000-000063030000}"/>
    <cellStyle name="style1410762333155" xfId="748" xr:uid="{00000000-0005-0000-0000-000064030000}"/>
    <cellStyle name="style1410762333179" xfId="749" xr:uid="{00000000-0005-0000-0000-000065030000}"/>
    <cellStyle name="style1410762333203" xfId="750" xr:uid="{00000000-0005-0000-0000-000066030000}"/>
    <cellStyle name="style1410762333227" xfId="751" xr:uid="{00000000-0005-0000-0000-000067030000}"/>
    <cellStyle name="style1410762333252" xfId="752" xr:uid="{00000000-0005-0000-0000-000068030000}"/>
    <cellStyle name="style1410762333271" xfId="753" xr:uid="{00000000-0005-0000-0000-000069030000}"/>
    <cellStyle name="style1410762333290" xfId="754" xr:uid="{00000000-0005-0000-0000-00006A030000}"/>
    <cellStyle name="style1410762333317" xfId="755" xr:uid="{00000000-0005-0000-0000-00006B030000}"/>
    <cellStyle name="style1410762333337" xfId="756" xr:uid="{00000000-0005-0000-0000-00006C030000}"/>
    <cellStyle name="style1410762333362" xfId="757" xr:uid="{00000000-0005-0000-0000-00006D030000}"/>
    <cellStyle name="style1410762333382" xfId="758" xr:uid="{00000000-0005-0000-0000-00006E030000}"/>
    <cellStyle name="style1410762333406" xfId="759" xr:uid="{00000000-0005-0000-0000-00006F030000}"/>
    <cellStyle name="style1410762333430" xfId="760" xr:uid="{00000000-0005-0000-0000-000070030000}"/>
    <cellStyle name="style1410762333454" xfId="761" xr:uid="{00000000-0005-0000-0000-000071030000}"/>
    <cellStyle name="style1410762333473" xfId="762" xr:uid="{00000000-0005-0000-0000-000072030000}"/>
    <cellStyle name="style1410762333493" xfId="763" xr:uid="{00000000-0005-0000-0000-000073030000}"/>
    <cellStyle name="style1410762333512" xfId="764" xr:uid="{00000000-0005-0000-0000-000074030000}"/>
    <cellStyle name="style1410762333533" xfId="765" xr:uid="{00000000-0005-0000-0000-000075030000}"/>
    <cellStyle name="style1410762333553" xfId="766" xr:uid="{00000000-0005-0000-0000-000076030000}"/>
    <cellStyle name="style1410762333575" xfId="767" xr:uid="{00000000-0005-0000-0000-000077030000}"/>
    <cellStyle name="style1410762333595" xfId="768" xr:uid="{00000000-0005-0000-0000-000078030000}"/>
    <cellStyle name="style1410762333615" xfId="769" xr:uid="{00000000-0005-0000-0000-000079030000}"/>
    <cellStyle name="style1410762333639" xfId="770" xr:uid="{00000000-0005-0000-0000-00007A030000}"/>
    <cellStyle name="style1410762333663" xfId="771" xr:uid="{00000000-0005-0000-0000-00007B030000}"/>
    <cellStyle name="style1410762333690" xfId="772" xr:uid="{00000000-0005-0000-0000-00007C030000}"/>
    <cellStyle name="style1410762333767" xfId="773" xr:uid="{00000000-0005-0000-0000-00007D030000}"/>
    <cellStyle name="style1410762333791" xfId="774" xr:uid="{00000000-0005-0000-0000-00007E030000}"/>
    <cellStyle name="style1410762333816" xfId="775" xr:uid="{00000000-0005-0000-0000-00007F030000}"/>
    <cellStyle name="style1410762333836" xfId="776" xr:uid="{00000000-0005-0000-0000-000080030000}"/>
    <cellStyle name="style1410762333854" xfId="777" xr:uid="{00000000-0005-0000-0000-000081030000}"/>
    <cellStyle name="style1410762333874" xfId="778" xr:uid="{00000000-0005-0000-0000-000082030000}"/>
    <cellStyle name="style1410762333895" xfId="779" xr:uid="{00000000-0005-0000-0000-000083030000}"/>
    <cellStyle name="style1410762333916" xfId="780" xr:uid="{00000000-0005-0000-0000-000084030000}"/>
    <cellStyle name="style1410762333940" xfId="781" xr:uid="{00000000-0005-0000-0000-000085030000}"/>
    <cellStyle name="style1410762333964" xfId="782" xr:uid="{00000000-0005-0000-0000-000086030000}"/>
    <cellStyle name="style1410762333983" xfId="783" xr:uid="{00000000-0005-0000-0000-000087030000}"/>
    <cellStyle name="style1410762334007" xfId="784" xr:uid="{00000000-0005-0000-0000-000088030000}"/>
    <cellStyle name="style1410762334030" xfId="785" xr:uid="{00000000-0005-0000-0000-000089030000}"/>
    <cellStyle name="style1410762334050" xfId="786" xr:uid="{00000000-0005-0000-0000-00008A030000}"/>
    <cellStyle name="style1410762334073" xfId="787" xr:uid="{00000000-0005-0000-0000-00008B030000}"/>
    <cellStyle name="style1410762334097" xfId="788" xr:uid="{00000000-0005-0000-0000-00008C030000}"/>
    <cellStyle name="style1410762334121" xfId="789" xr:uid="{00000000-0005-0000-0000-00008D030000}"/>
    <cellStyle name="style1410762334139" xfId="790" xr:uid="{00000000-0005-0000-0000-00008E030000}"/>
    <cellStyle name="style1410762334158" xfId="791" xr:uid="{00000000-0005-0000-0000-00008F030000}"/>
    <cellStyle name="style1410762334181" xfId="792" xr:uid="{00000000-0005-0000-0000-000090030000}"/>
    <cellStyle name="style1410762334205" xfId="793" xr:uid="{00000000-0005-0000-0000-000091030000}"/>
    <cellStyle name="style1410762334230" xfId="794" xr:uid="{00000000-0005-0000-0000-000092030000}"/>
    <cellStyle name="style1410762334250" xfId="795" xr:uid="{00000000-0005-0000-0000-000093030000}"/>
    <cellStyle name="style1410762334275" xfId="796" xr:uid="{00000000-0005-0000-0000-000094030000}"/>
    <cellStyle name="style1410762334294" xfId="797" xr:uid="{00000000-0005-0000-0000-000095030000}"/>
    <cellStyle name="style1410762334313" xfId="798" xr:uid="{00000000-0005-0000-0000-000096030000}"/>
    <cellStyle name="style1410762334333" xfId="799" xr:uid="{00000000-0005-0000-0000-000097030000}"/>
    <cellStyle name="style1410762334354" xfId="800" xr:uid="{00000000-0005-0000-0000-000098030000}"/>
    <cellStyle name="style1410762334372" xfId="801" xr:uid="{00000000-0005-0000-0000-000099030000}"/>
    <cellStyle name="style1410762334391" xfId="802" xr:uid="{00000000-0005-0000-0000-00009A030000}"/>
    <cellStyle name="style1410762334410" xfId="803" xr:uid="{00000000-0005-0000-0000-00009B030000}"/>
    <cellStyle name="style1410762334428" xfId="804" xr:uid="{00000000-0005-0000-0000-00009C030000}"/>
    <cellStyle name="style1410762334446" xfId="805" xr:uid="{00000000-0005-0000-0000-00009D030000}"/>
    <cellStyle name="style1410762334464" xfId="806" xr:uid="{00000000-0005-0000-0000-00009E030000}"/>
    <cellStyle name="style1410762334482" xfId="807" xr:uid="{00000000-0005-0000-0000-00009F030000}"/>
    <cellStyle name="style1410762334646" xfId="808" xr:uid="{00000000-0005-0000-0000-0000A0030000}"/>
    <cellStyle name="style1410762334676" xfId="809" xr:uid="{00000000-0005-0000-0000-0000A1030000}"/>
    <cellStyle name="style1410762334710" xfId="810" xr:uid="{00000000-0005-0000-0000-0000A2030000}"/>
    <cellStyle name="style1410762334814" xfId="811" xr:uid="{00000000-0005-0000-0000-0000A3030000}"/>
    <cellStyle name="style1410762335009" xfId="812" xr:uid="{00000000-0005-0000-0000-0000A4030000}"/>
    <cellStyle name="style1410851014922" xfId="813" xr:uid="{00000000-0005-0000-0000-0000A5030000}"/>
    <cellStyle name="style1410851015234" xfId="814" xr:uid="{00000000-0005-0000-0000-0000A6030000}"/>
    <cellStyle name="style1410851404619" xfId="815" xr:uid="{00000000-0005-0000-0000-0000A7030000}"/>
    <cellStyle name="style1411446450504" xfId="816" xr:uid="{00000000-0005-0000-0000-0000A8030000}"/>
    <cellStyle name="style1411446450504 2" xfId="817" xr:uid="{00000000-0005-0000-0000-0000A9030000}"/>
    <cellStyle name="style1411446450551" xfId="818" xr:uid="{00000000-0005-0000-0000-0000AA030000}"/>
    <cellStyle name="style1411446450551 2" xfId="819" xr:uid="{00000000-0005-0000-0000-0000AB030000}"/>
    <cellStyle name="style1411446450598" xfId="820" xr:uid="{00000000-0005-0000-0000-0000AC030000}"/>
    <cellStyle name="style1411446450598 2" xfId="821" xr:uid="{00000000-0005-0000-0000-0000AD030000}"/>
    <cellStyle name="style1411446450629" xfId="822" xr:uid="{00000000-0005-0000-0000-0000AE030000}"/>
    <cellStyle name="style1411446450629 2" xfId="823" xr:uid="{00000000-0005-0000-0000-0000AF030000}"/>
    <cellStyle name="style1411446450660" xfId="824" xr:uid="{00000000-0005-0000-0000-0000B0030000}"/>
    <cellStyle name="style1411446450660 2" xfId="825" xr:uid="{00000000-0005-0000-0000-0000B1030000}"/>
    <cellStyle name="style1411446450738" xfId="826" xr:uid="{00000000-0005-0000-0000-0000B2030000}"/>
    <cellStyle name="style1411446450738 2" xfId="827" xr:uid="{00000000-0005-0000-0000-0000B3030000}"/>
    <cellStyle name="style1411446450769" xfId="828" xr:uid="{00000000-0005-0000-0000-0000B4030000}"/>
    <cellStyle name="style1411446450769 2" xfId="829" xr:uid="{00000000-0005-0000-0000-0000B5030000}"/>
    <cellStyle name="style1411446450801" xfId="830" xr:uid="{00000000-0005-0000-0000-0000B6030000}"/>
    <cellStyle name="style1411446450801 2" xfId="831" xr:uid="{00000000-0005-0000-0000-0000B7030000}"/>
    <cellStyle name="style1411446450847" xfId="832" xr:uid="{00000000-0005-0000-0000-0000B8030000}"/>
    <cellStyle name="style1411446450847 2" xfId="833" xr:uid="{00000000-0005-0000-0000-0000B9030000}"/>
    <cellStyle name="style1411446450879" xfId="834" xr:uid="{00000000-0005-0000-0000-0000BA030000}"/>
    <cellStyle name="style1411446450879 2" xfId="835" xr:uid="{00000000-0005-0000-0000-0000BB030000}"/>
    <cellStyle name="style1411446450910" xfId="836" xr:uid="{00000000-0005-0000-0000-0000BC030000}"/>
    <cellStyle name="style1411446450910 2" xfId="837" xr:uid="{00000000-0005-0000-0000-0000BD030000}"/>
    <cellStyle name="style1411446450957" xfId="838" xr:uid="{00000000-0005-0000-0000-0000BE030000}"/>
    <cellStyle name="style1411446450957 2" xfId="839" xr:uid="{00000000-0005-0000-0000-0000BF030000}"/>
    <cellStyle name="style1411446450988" xfId="840" xr:uid="{00000000-0005-0000-0000-0000C0030000}"/>
    <cellStyle name="style1411446450988 2" xfId="841" xr:uid="{00000000-0005-0000-0000-0000C1030000}"/>
    <cellStyle name="style1411446451019" xfId="842" xr:uid="{00000000-0005-0000-0000-0000C2030000}"/>
    <cellStyle name="style1411446451019 2" xfId="843" xr:uid="{00000000-0005-0000-0000-0000C3030000}"/>
    <cellStyle name="style1411446451050" xfId="844" xr:uid="{00000000-0005-0000-0000-0000C4030000}"/>
    <cellStyle name="style1411446451050 2" xfId="845" xr:uid="{00000000-0005-0000-0000-0000C5030000}"/>
    <cellStyle name="style1411446451128" xfId="846" xr:uid="{00000000-0005-0000-0000-0000C6030000}"/>
    <cellStyle name="style1411446451128 2" xfId="847" xr:uid="{00000000-0005-0000-0000-0000C7030000}"/>
    <cellStyle name="style1411446451159" xfId="848" xr:uid="{00000000-0005-0000-0000-0000C8030000}"/>
    <cellStyle name="style1411446451159 2" xfId="849" xr:uid="{00000000-0005-0000-0000-0000C9030000}"/>
    <cellStyle name="style1411446451191" xfId="850" xr:uid="{00000000-0005-0000-0000-0000CA030000}"/>
    <cellStyle name="style1411446451191 2" xfId="851" xr:uid="{00000000-0005-0000-0000-0000CB030000}"/>
    <cellStyle name="style1411446451206" xfId="852" xr:uid="{00000000-0005-0000-0000-0000CC030000}"/>
    <cellStyle name="style1411446451206 2" xfId="853" xr:uid="{00000000-0005-0000-0000-0000CD030000}"/>
    <cellStyle name="style1411446451237" xfId="854" xr:uid="{00000000-0005-0000-0000-0000CE030000}"/>
    <cellStyle name="style1411446451237 2" xfId="855" xr:uid="{00000000-0005-0000-0000-0000CF030000}"/>
    <cellStyle name="style1411446451269" xfId="856" xr:uid="{00000000-0005-0000-0000-0000D0030000}"/>
    <cellStyle name="style1411446451269 2" xfId="857" xr:uid="{00000000-0005-0000-0000-0000D1030000}"/>
    <cellStyle name="style1411446451284" xfId="858" xr:uid="{00000000-0005-0000-0000-0000D2030000}"/>
    <cellStyle name="style1411446451284 2" xfId="859" xr:uid="{00000000-0005-0000-0000-0000D3030000}"/>
    <cellStyle name="style1411446451315" xfId="860" xr:uid="{00000000-0005-0000-0000-0000D4030000}"/>
    <cellStyle name="style1411446451315 2" xfId="861" xr:uid="{00000000-0005-0000-0000-0000D5030000}"/>
    <cellStyle name="style1411446451331" xfId="862" xr:uid="{00000000-0005-0000-0000-0000D6030000}"/>
    <cellStyle name="style1411446451331 2" xfId="863" xr:uid="{00000000-0005-0000-0000-0000D7030000}"/>
    <cellStyle name="style1411446451362" xfId="864" xr:uid="{00000000-0005-0000-0000-0000D8030000}"/>
    <cellStyle name="style1411446451362 2" xfId="865" xr:uid="{00000000-0005-0000-0000-0000D9030000}"/>
    <cellStyle name="style1411446451378" xfId="866" xr:uid="{00000000-0005-0000-0000-0000DA030000}"/>
    <cellStyle name="style1411446451378 2" xfId="867" xr:uid="{00000000-0005-0000-0000-0000DB030000}"/>
    <cellStyle name="style1411446451409" xfId="868" xr:uid="{00000000-0005-0000-0000-0000DC030000}"/>
    <cellStyle name="style1411446451409 2" xfId="869" xr:uid="{00000000-0005-0000-0000-0000DD030000}"/>
    <cellStyle name="style1411446451471" xfId="870" xr:uid="{00000000-0005-0000-0000-0000DE030000}"/>
    <cellStyle name="style1411446451471 2" xfId="871" xr:uid="{00000000-0005-0000-0000-0000DF030000}"/>
    <cellStyle name="style1411446451518" xfId="872" xr:uid="{00000000-0005-0000-0000-0000E0030000}"/>
    <cellStyle name="style1411446451518 2" xfId="873" xr:uid="{00000000-0005-0000-0000-0000E1030000}"/>
    <cellStyle name="style1411446451549" xfId="874" xr:uid="{00000000-0005-0000-0000-0000E2030000}"/>
    <cellStyle name="style1411446451549 2" xfId="875" xr:uid="{00000000-0005-0000-0000-0000E3030000}"/>
    <cellStyle name="style1411446451581" xfId="876" xr:uid="{00000000-0005-0000-0000-0000E4030000}"/>
    <cellStyle name="style1411446451581 2" xfId="877" xr:uid="{00000000-0005-0000-0000-0000E5030000}"/>
    <cellStyle name="style1411446451596" xfId="878" xr:uid="{00000000-0005-0000-0000-0000E6030000}"/>
    <cellStyle name="style1411446451596 2" xfId="879" xr:uid="{00000000-0005-0000-0000-0000E7030000}"/>
    <cellStyle name="style1411446451627" xfId="880" xr:uid="{00000000-0005-0000-0000-0000E8030000}"/>
    <cellStyle name="style1411446451627 2" xfId="881" xr:uid="{00000000-0005-0000-0000-0000E9030000}"/>
    <cellStyle name="style1411446451659" xfId="882" xr:uid="{00000000-0005-0000-0000-0000EA030000}"/>
    <cellStyle name="style1411446451659 2" xfId="883" xr:uid="{00000000-0005-0000-0000-0000EB030000}"/>
    <cellStyle name="style1411446451690" xfId="884" xr:uid="{00000000-0005-0000-0000-0000EC030000}"/>
    <cellStyle name="style1411446451690 2" xfId="885" xr:uid="{00000000-0005-0000-0000-0000ED030000}"/>
    <cellStyle name="style1411446451705" xfId="886" xr:uid="{00000000-0005-0000-0000-0000EE030000}"/>
    <cellStyle name="style1411446451705 2" xfId="887" xr:uid="{00000000-0005-0000-0000-0000EF030000}"/>
    <cellStyle name="style1411446451721" xfId="888" xr:uid="{00000000-0005-0000-0000-0000F0030000}"/>
    <cellStyle name="style1411446451721 2" xfId="889" xr:uid="{00000000-0005-0000-0000-0000F1030000}"/>
    <cellStyle name="style1411446451752" xfId="890" xr:uid="{00000000-0005-0000-0000-0000F2030000}"/>
    <cellStyle name="style1411446451752 2" xfId="891" xr:uid="{00000000-0005-0000-0000-0000F3030000}"/>
    <cellStyle name="style1411446451815" xfId="892" xr:uid="{00000000-0005-0000-0000-0000F4030000}"/>
    <cellStyle name="style1411446451815 2" xfId="893" xr:uid="{00000000-0005-0000-0000-0000F5030000}"/>
    <cellStyle name="style1411446451846" xfId="894" xr:uid="{00000000-0005-0000-0000-0000F6030000}"/>
    <cellStyle name="style1411446451846 2" xfId="895" xr:uid="{00000000-0005-0000-0000-0000F7030000}"/>
    <cellStyle name="style1411446451877" xfId="896" xr:uid="{00000000-0005-0000-0000-0000F8030000}"/>
    <cellStyle name="style1411446451877 2" xfId="897" xr:uid="{00000000-0005-0000-0000-0000F9030000}"/>
    <cellStyle name="style1411446451893" xfId="898" xr:uid="{00000000-0005-0000-0000-0000FA030000}"/>
    <cellStyle name="style1411446451893 2" xfId="899" xr:uid="{00000000-0005-0000-0000-0000FB030000}"/>
    <cellStyle name="style1411446451924" xfId="900" xr:uid="{00000000-0005-0000-0000-0000FC030000}"/>
    <cellStyle name="style1411446451924 2" xfId="901" xr:uid="{00000000-0005-0000-0000-0000FD030000}"/>
    <cellStyle name="style1411446451955" xfId="902" xr:uid="{00000000-0005-0000-0000-0000FE030000}"/>
    <cellStyle name="style1411446451955 2" xfId="903" xr:uid="{00000000-0005-0000-0000-0000FF030000}"/>
    <cellStyle name="style1411446451971" xfId="904" xr:uid="{00000000-0005-0000-0000-000000040000}"/>
    <cellStyle name="style1411446451971 2" xfId="905" xr:uid="{00000000-0005-0000-0000-000001040000}"/>
    <cellStyle name="style1411446452002" xfId="906" xr:uid="{00000000-0005-0000-0000-000002040000}"/>
    <cellStyle name="style1411446452002 2" xfId="907" xr:uid="{00000000-0005-0000-0000-000003040000}"/>
    <cellStyle name="style1411446452033" xfId="908" xr:uid="{00000000-0005-0000-0000-000004040000}"/>
    <cellStyle name="style1411446452033 2" xfId="909" xr:uid="{00000000-0005-0000-0000-000005040000}"/>
    <cellStyle name="style1411446452049" xfId="910" xr:uid="{00000000-0005-0000-0000-000006040000}"/>
    <cellStyle name="style1411446452049 2" xfId="911" xr:uid="{00000000-0005-0000-0000-000007040000}"/>
    <cellStyle name="style1411446452111" xfId="912" xr:uid="{00000000-0005-0000-0000-000008040000}"/>
    <cellStyle name="style1411446452111 2" xfId="913" xr:uid="{00000000-0005-0000-0000-000009040000}"/>
    <cellStyle name="style1411446452142" xfId="914" xr:uid="{00000000-0005-0000-0000-00000A040000}"/>
    <cellStyle name="style1411446452142 2" xfId="915" xr:uid="{00000000-0005-0000-0000-00000B040000}"/>
    <cellStyle name="style1411446452158" xfId="916" xr:uid="{00000000-0005-0000-0000-00000C040000}"/>
    <cellStyle name="style1411446452158 2" xfId="917" xr:uid="{00000000-0005-0000-0000-00000D040000}"/>
    <cellStyle name="style1411446452189" xfId="918" xr:uid="{00000000-0005-0000-0000-00000E040000}"/>
    <cellStyle name="style1411446452189 2" xfId="919" xr:uid="{00000000-0005-0000-0000-00000F040000}"/>
    <cellStyle name="style1411446452220" xfId="920" xr:uid="{00000000-0005-0000-0000-000010040000}"/>
    <cellStyle name="style1411446452220 2" xfId="921" xr:uid="{00000000-0005-0000-0000-000011040000}"/>
    <cellStyle name="style1411446452236" xfId="922" xr:uid="{00000000-0005-0000-0000-000012040000}"/>
    <cellStyle name="style1411446452236 2" xfId="923" xr:uid="{00000000-0005-0000-0000-000013040000}"/>
    <cellStyle name="style1411446452267" xfId="924" xr:uid="{00000000-0005-0000-0000-000014040000}"/>
    <cellStyle name="style1411446452267 2" xfId="925" xr:uid="{00000000-0005-0000-0000-000015040000}"/>
    <cellStyle name="style1411446452298" xfId="926" xr:uid="{00000000-0005-0000-0000-000016040000}"/>
    <cellStyle name="style1411446452298 2" xfId="927" xr:uid="{00000000-0005-0000-0000-000017040000}"/>
    <cellStyle name="style1411446452314" xfId="928" xr:uid="{00000000-0005-0000-0000-000018040000}"/>
    <cellStyle name="style1411446452314 2" xfId="929" xr:uid="{00000000-0005-0000-0000-000019040000}"/>
    <cellStyle name="style1411446452329" xfId="930" xr:uid="{00000000-0005-0000-0000-00001A040000}"/>
    <cellStyle name="style1411446452329 2" xfId="931" xr:uid="{00000000-0005-0000-0000-00001B040000}"/>
    <cellStyle name="style1411446452361" xfId="932" xr:uid="{00000000-0005-0000-0000-00001C040000}"/>
    <cellStyle name="style1411446452361 2" xfId="933" xr:uid="{00000000-0005-0000-0000-00001D040000}"/>
    <cellStyle name="style1411446452407" xfId="934" xr:uid="{00000000-0005-0000-0000-00001E040000}"/>
    <cellStyle name="style1411446452407 2" xfId="935" xr:uid="{00000000-0005-0000-0000-00001F040000}"/>
    <cellStyle name="style1411446452439" xfId="936" xr:uid="{00000000-0005-0000-0000-000020040000}"/>
    <cellStyle name="style1411446452439 2" xfId="937" xr:uid="{00000000-0005-0000-0000-000021040000}"/>
    <cellStyle name="style1411446452454" xfId="938" xr:uid="{00000000-0005-0000-0000-000022040000}"/>
    <cellStyle name="style1411446452454 2" xfId="939" xr:uid="{00000000-0005-0000-0000-000023040000}"/>
    <cellStyle name="style1411446452485" xfId="940" xr:uid="{00000000-0005-0000-0000-000024040000}"/>
    <cellStyle name="style1411446452485 2" xfId="941" xr:uid="{00000000-0005-0000-0000-000025040000}"/>
    <cellStyle name="style1411446452501" xfId="942" xr:uid="{00000000-0005-0000-0000-000026040000}"/>
    <cellStyle name="style1411446452501 2" xfId="943" xr:uid="{00000000-0005-0000-0000-000027040000}"/>
    <cellStyle name="style1411446452532" xfId="944" xr:uid="{00000000-0005-0000-0000-000028040000}"/>
    <cellStyle name="style1411446452532 2" xfId="945" xr:uid="{00000000-0005-0000-0000-000029040000}"/>
    <cellStyle name="style1411446452548" xfId="946" xr:uid="{00000000-0005-0000-0000-00002A040000}"/>
    <cellStyle name="style1411446452548 2" xfId="947" xr:uid="{00000000-0005-0000-0000-00002B040000}"/>
    <cellStyle name="style1411446452563" xfId="948" xr:uid="{00000000-0005-0000-0000-00002C040000}"/>
    <cellStyle name="style1411446452563 2" xfId="949" xr:uid="{00000000-0005-0000-0000-00002D040000}"/>
    <cellStyle name="style1411449801970" xfId="950" xr:uid="{00000000-0005-0000-0000-00002E040000}"/>
    <cellStyle name="style1411449802014" xfId="951" xr:uid="{00000000-0005-0000-0000-00002F040000}"/>
    <cellStyle name="style1411449802039" xfId="952" xr:uid="{00000000-0005-0000-0000-000030040000}"/>
    <cellStyle name="style1411449802064" xfId="953" xr:uid="{00000000-0005-0000-0000-000031040000}"/>
    <cellStyle name="style1411449802092" xfId="954" xr:uid="{00000000-0005-0000-0000-000032040000}"/>
    <cellStyle name="style1411449802118" xfId="955" xr:uid="{00000000-0005-0000-0000-000033040000}"/>
    <cellStyle name="style1411449802516" xfId="956" xr:uid="{00000000-0005-0000-0000-000034040000}"/>
    <cellStyle name="style1411449802578" xfId="957" xr:uid="{00000000-0005-0000-0000-000035040000}"/>
    <cellStyle name="style1411449802602" xfId="958" xr:uid="{00000000-0005-0000-0000-000036040000}"/>
    <cellStyle name="style1411449802628" xfId="959" xr:uid="{00000000-0005-0000-0000-000037040000}"/>
    <cellStyle name="style1411449802695" xfId="960" xr:uid="{00000000-0005-0000-0000-000038040000}"/>
    <cellStyle name="style1411449802719" xfId="961" xr:uid="{00000000-0005-0000-0000-000039040000}"/>
    <cellStyle name="style1411449802744" xfId="962" xr:uid="{00000000-0005-0000-0000-00003A040000}"/>
    <cellStyle name="style1411449802916" xfId="963" xr:uid="{00000000-0005-0000-0000-00003B040000}"/>
    <cellStyle name="style1411449802935" xfId="964" xr:uid="{00000000-0005-0000-0000-00003C040000}"/>
    <cellStyle name="style1411449802987" xfId="965" xr:uid="{00000000-0005-0000-0000-00003D040000}"/>
    <cellStyle name="style1411449803130" xfId="966" xr:uid="{00000000-0005-0000-0000-00003E040000}"/>
    <cellStyle name="style1411449803296" xfId="967" xr:uid="{00000000-0005-0000-0000-00003F040000}"/>
    <cellStyle name="style1411449803317" xfId="968" xr:uid="{00000000-0005-0000-0000-000040040000}"/>
    <cellStyle name="style1411449803337" xfId="969" xr:uid="{00000000-0005-0000-0000-000041040000}"/>
    <cellStyle name="style1411449803356" xfId="970" xr:uid="{00000000-0005-0000-0000-000042040000}"/>
    <cellStyle name="style1411449803379" xfId="971" xr:uid="{00000000-0005-0000-0000-000043040000}"/>
    <cellStyle name="style1411449803400" xfId="972" xr:uid="{00000000-0005-0000-0000-000044040000}"/>
    <cellStyle name="style1411449803420" xfId="973" xr:uid="{00000000-0005-0000-0000-000045040000}"/>
    <cellStyle name="style1411449803440" xfId="974" xr:uid="{00000000-0005-0000-0000-000046040000}"/>
    <cellStyle name="style1411449803461" xfId="975" xr:uid="{00000000-0005-0000-0000-000047040000}"/>
    <cellStyle name="style1411449803483" xfId="976" xr:uid="{00000000-0005-0000-0000-000048040000}"/>
    <cellStyle name="style1411449803510" xfId="977" xr:uid="{00000000-0005-0000-0000-000049040000}"/>
    <cellStyle name="style1411449803534" xfId="978" xr:uid="{00000000-0005-0000-0000-00004A040000}"/>
    <cellStyle name="style1411449803554" xfId="979" xr:uid="{00000000-0005-0000-0000-00004B040000}"/>
    <cellStyle name="style1411449803577" xfId="980" xr:uid="{00000000-0005-0000-0000-00004C040000}"/>
    <cellStyle name="style1411451081406" xfId="981" xr:uid="{00000000-0005-0000-0000-00004D040000}"/>
    <cellStyle name="style1411451081449" xfId="982" xr:uid="{00000000-0005-0000-0000-00004E040000}"/>
    <cellStyle name="style1411451081472" xfId="983" xr:uid="{00000000-0005-0000-0000-00004F040000}"/>
    <cellStyle name="style1411451081497" xfId="984" xr:uid="{00000000-0005-0000-0000-000050040000}"/>
    <cellStyle name="style1411451081522" xfId="985" xr:uid="{00000000-0005-0000-0000-000051040000}"/>
    <cellStyle name="style1411451081547" xfId="986" xr:uid="{00000000-0005-0000-0000-000052040000}"/>
    <cellStyle name="style1411451081953" xfId="987" xr:uid="{00000000-0005-0000-0000-000053040000}"/>
    <cellStyle name="style1411451082017" xfId="988" xr:uid="{00000000-0005-0000-0000-000054040000}"/>
    <cellStyle name="style1411451082043" xfId="989" xr:uid="{00000000-0005-0000-0000-000055040000}"/>
    <cellStyle name="style1411451082068" xfId="990" xr:uid="{00000000-0005-0000-0000-000056040000}"/>
    <cellStyle name="style1411451082091" xfId="991" xr:uid="{00000000-0005-0000-0000-000057040000}"/>
    <cellStyle name="style1411451082115" xfId="992" xr:uid="{00000000-0005-0000-0000-000058040000}"/>
    <cellStyle name="style1411451082188" xfId="993" xr:uid="{00000000-0005-0000-0000-000059040000}"/>
    <cellStyle name="style1411451082364" xfId="994" xr:uid="{00000000-0005-0000-0000-00005A040000}"/>
    <cellStyle name="style1411451082383" xfId="995" xr:uid="{00000000-0005-0000-0000-00005B040000}"/>
    <cellStyle name="style1411451082433" xfId="996" xr:uid="{00000000-0005-0000-0000-00005C040000}"/>
    <cellStyle name="style1411451082533" xfId="997" xr:uid="{00000000-0005-0000-0000-00005D040000}"/>
    <cellStyle name="style1411451082735" xfId="998" xr:uid="{00000000-0005-0000-0000-00005E040000}"/>
    <cellStyle name="style1411451082754" xfId="999" xr:uid="{00000000-0005-0000-0000-00005F040000}"/>
    <cellStyle name="style1411451082774" xfId="1000" xr:uid="{00000000-0005-0000-0000-000060040000}"/>
    <cellStyle name="style1411451082793" xfId="1001" xr:uid="{00000000-0005-0000-0000-000061040000}"/>
    <cellStyle name="style1411451082814" xfId="1002" xr:uid="{00000000-0005-0000-0000-000062040000}"/>
    <cellStyle name="style1411451082834" xfId="1003" xr:uid="{00000000-0005-0000-0000-000063040000}"/>
    <cellStyle name="style1411451082853" xfId="1004" xr:uid="{00000000-0005-0000-0000-000064040000}"/>
    <cellStyle name="style1411451082873" xfId="1005" xr:uid="{00000000-0005-0000-0000-000065040000}"/>
    <cellStyle name="style1411451082893" xfId="1006" xr:uid="{00000000-0005-0000-0000-000066040000}"/>
    <cellStyle name="style1411451082912" xfId="1007" xr:uid="{00000000-0005-0000-0000-000067040000}"/>
    <cellStyle name="style1411451082933" xfId="1008" xr:uid="{00000000-0005-0000-0000-000068040000}"/>
    <cellStyle name="style1411451082954" xfId="1009" xr:uid="{00000000-0005-0000-0000-000069040000}"/>
    <cellStyle name="style1411451082974" xfId="1010" xr:uid="{00000000-0005-0000-0000-00006A040000}"/>
    <cellStyle name="style1411451082993" xfId="1011" xr:uid="{00000000-0005-0000-0000-00006B040000}"/>
    <cellStyle name="style1411451083012" xfId="1012" xr:uid="{00000000-0005-0000-0000-00006C040000}"/>
    <cellStyle name="style1411542382001" xfId="1013" xr:uid="{00000000-0005-0000-0000-00006D040000}"/>
    <cellStyle name="style1411542382059" xfId="1014" xr:uid="{00000000-0005-0000-0000-00006E040000}"/>
    <cellStyle name="style1411542382094" xfId="1015" xr:uid="{00000000-0005-0000-0000-00006F040000}"/>
    <cellStyle name="style1411542382123" xfId="1016" xr:uid="{00000000-0005-0000-0000-000070040000}"/>
    <cellStyle name="style1411542382156" xfId="1017" xr:uid="{00000000-0005-0000-0000-000071040000}"/>
    <cellStyle name="style1411542382190" xfId="1018" xr:uid="{00000000-0005-0000-0000-000072040000}"/>
    <cellStyle name="style1411542382225" xfId="1019" xr:uid="{00000000-0005-0000-0000-000073040000}"/>
    <cellStyle name="style1411542382311" xfId="1020" xr:uid="{00000000-0005-0000-0000-000074040000}"/>
    <cellStyle name="style1411542382346" xfId="1021" xr:uid="{00000000-0005-0000-0000-000075040000}"/>
    <cellStyle name="style1411542382378" xfId="1022" xr:uid="{00000000-0005-0000-0000-000076040000}"/>
    <cellStyle name="style1411542382409" xfId="1023" xr:uid="{00000000-0005-0000-0000-000077040000}"/>
    <cellStyle name="style1411542382440" xfId="1024" xr:uid="{00000000-0005-0000-0000-000078040000}"/>
    <cellStyle name="style1411542382466" xfId="1025" xr:uid="{00000000-0005-0000-0000-000079040000}"/>
    <cellStyle name="style1411542382491" xfId="1026" xr:uid="{00000000-0005-0000-0000-00007A040000}"/>
    <cellStyle name="style1411542382523" xfId="1027" xr:uid="{00000000-0005-0000-0000-00007B040000}"/>
    <cellStyle name="style1411542382556" xfId="1028" xr:uid="{00000000-0005-0000-0000-00007C040000}"/>
    <cellStyle name="style1411542382585" xfId="1029" xr:uid="{00000000-0005-0000-0000-00007D040000}"/>
    <cellStyle name="style1411542382613" xfId="1030" xr:uid="{00000000-0005-0000-0000-00007E040000}"/>
    <cellStyle name="style1411542382701" xfId="1031" xr:uid="{00000000-0005-0000-0000-00007F040000}"/>
    <cellStyle name="style1411542382751" xfId="1032" xr:uid="{00000000-0005-0000-0000-000080040000}"/>
    <cellStyle name="style1411542382774" xfId="1033" xr:uid="{00000000-0005-0000-0000-000081040000}"/>
    <cellStyle name="style1411542382797" xfId="1034" xr:uid="{00000000-0005-0000-0000-000082040000}"/>
    <cellStyle name="style1411542382821" xfId="1035" xr:uid="{00000000-0005-0000-0000-000083040000}"/>
    <cellStyle name="style1411542382844" xfId="1036" xr:uid="{00000000-0005-0000-0000-000084040000}"/>
    <cellStyle name="style1411542382872" xfId="1037" xr:uid="{00000000-0005-0000-0000-000085040000}"/>
    <cellStyle name="style1411542382898" xfId="1038" xr:uid="{00000000-0005-0000-0000-000086040000}"/>
    <cellStyle name="style1411542382921" xfId="1039" xr:uid="{00000000-0005-0000-0000-000087040000}"/>
    <cellStyle name="style1411542382949" xfId="1040" xr:uid="{00000000-0005-0000-0000-000088040000}"/>
    <cellStyle name="style1411542382977" xfId="1041" xr:uid="{00000000-0005-0000-0000-000089040000}"/>
    <cellStyle name="style1411542383005" xfId="1042" xr:uid="{00000000-0005-0000-0000-00008A040000}"/>
    <cellStyle name="style1411542383036" xfId="1043" xr:uid="{00000000-0005-0000-0000-00008B040000}"/>
    <cellStyle name="style1411542383066" xfId="1044" xr:uid="{00000000-0005-0000-0000-00008C040000}"/>
    <cellStyle name="style1411542383094" xfId="1045" xr:uid="{00000000-0005-0000-0000-00008D040000}"/>
    <cellStyle name="style1411542383116" xfId="1046" xr:uid="{00000000-0005-0000-0000-00008E040000}"/>
    <cellStyle name="style1411542383137" xfId="1047" xr:uid="{00000000-0005-0000-0000-00008F040000}"/>
    <cellStyle name="style1411542383160" xfId="1048" xr:uid="{00000000-0005-0000-0000-000090040000}"/>
    <cellStyle name="style1411542383184" xfId="1049" xr:uid="{00000000-0005-0000-0000-000091040000}"/>
    <cellStyle name="style1411542383249" xfId="1050" xr:uid="{00000000-0005-0000-0000-000092040000}"/>
    <cellStyle name="style1411542383276" xfId="1051" xr:uid="{00000000-0005-0000-0000-000093040000}"/>
    <cellStyle name="style1411542383303" xfId="1052" xr:uid="{00000000-0005-0000-0000-000094040000}"/>
    <cellStyle name="style1411542383332" xfId="1053" xr:uid="{00000000-0005-0000-0000-000095040000}"/>
    <cellStyle name="style1411542383355" xfId="1054" xr:uid="{00000000-0005-0000-0000-000096040000}"/>
    <cellStyle name="style1411542383382" xfId="1055" xr:uid="{00000000-0005-0000-0000-000097040000}"/>
    <cellStyle name="style1411542383409" xfId="1056" xr:uid="{00000000-0005-0000-0000-000098040000}"/>
    <cellStyle name="style1411542383430" xfId="1057" xr:uid="{00000000-0005-0000-0000-000099040000}"/>
    <cellStyle name="style1411542383457" xfId="1058" xr:uid="{00000000-0005-0000-0000-00009A040000}"/>
    <cellStyle name="style1411542383483" xfId="1059" xr:uid="{00000000-0005-0000-0000-00009B040000}"/>
    <cellStyle name="style1411542383510" xfId="1060" xr:uid="{00000000-0005-0000-0000-00009C040000}"/>
    <cellStyle name="style1411542383530" xfId="1061" xr:uid="{00000000-0005-0000-0000-00009D040000}"/>
    <cellStyle name="style1411542383552" xfId="1062" xr:uid="{00000000-0005-0000-0000-00009E040000}"/>
    <cellStyle name="style1411542383579" xfId="1063" xr:uid="{00000000-0005-0000-0000-00009F040000}"/>
    <cellStyle name="style1411542383606" xfId="1064" xr:uid="{00000000-0005-0000-0000-0000A0040000}"/>
    <cellStyle name="style1411542383632" xfId="1065" xr:uid="{00000000-0005-0000-0000-0000A1040000}"/>
    <cellStyle name="style1411542383654" xfId="1066" xr:uid="{00000000-0005-0000-0000-0000A2040000}"/>
    <cellStyle name="style1411542383684" xfId="1067" xr:uid="{00000000-0005-0000-0000-0000A3040000}"/>
    <cellStyle name="style1411542383710" xfId="1068" xr:uid="{00000000-0005-0000-0000-0000A4040000}"/>
    <cellStyle name="style1411542383732" xfId="1069" xr:uid="{00000000-0005-0000-0000-0000A5040000}"/>
    <cellStyle name="style1411542383756" xfId="1070" xr:uid="{00000000-0005-0000-0000-0000A6040000}"/>
    <cellStyle name="style1411542383790" xfId="1071" xr:uid="{00000000-0005-0000-0000-0000A7040000}"/>
    <cellStyle name="style1411542383813" xfId="1072" xr:uid="{00000000-0005-0000-0000-0000A8040000}"/>
    <cellStyle name="style1411542383835" xfId="1073" xr:uid="{00000000-0005-0000-0000-0000A9040000}"/>
    <cellStyle name="style1411542383858" xfId="1074" xr:uid="{00000000-0005-0000-0000-0000AA040000}"/>
    <cellStyle name="style1411542383881" xfId="1075" xr:uid="{00000000-0005-0000-0000-0000AB040000}"/>
    <cellStyle name="style1411542383904" xfId="1076" xr:uid="{00000000-0005-0000-0000-0000AC040000}"/>
    <cellStyle name="style1411542383967" xfId="1077" xr:uid="{00000000-0005-0000-0000-0000AD040000}"/>
    <cellStyle name="style1411542383989" xfId="1078" xr:uid="{00000000-0005-0000-0000-0000AE040000}"/>
    <cellStyle name="style1411542384009" xfId="1079" xr:uid="{00000000-0005-0000-0000-0000AF040000}"/>
    <cellStyle name="style1411542384030" xfId="1080" xr:uid="{00000000-0005-0000-0000-0000B0040000}"/>
    <cellStyle name="style1411542384052" xfId="1081" xr:uid="{00000000-0005-0000-0000-0000B1040000}"/>
    <cellStyle name="style1411542384115" xfId="1082" xr:uid="{00000000-0005-0000-0000-0000B2040000}"/>
    <cellStyle name="style1411542384148" xfId="1083" xr:uid="{00000000-0005-0000-0000-0000B3040000}"/>
    <cellStyle name="style1411542384169" xfId="1084" xr:uid="{00000000-0005-0000-0000-0000B4040000}"/>
    <cellStyle name="style1411542384188" xfId="1085" xr:uid="{00000000-0005-0000-0000-0000B5040000}"/>
    <cellStyle name="style1411542384208" xfId="1086" xr:uid="{00000000-0005-0000-0000-0000B6040000}"/>
    <cellStyle name="style1411542384227" xfId="1087" xr:uid="{00000000-0005-0000-0000-0000B7040000}"/>
    <cellStyle name="style1411542384246" xfId="1088" xr:uid="{00000000-0005-0000-0000-0000B8040000}"/>
    <cellStyle name="style1411542384273" xfId="1089" xr:uid="{00000000-0005-0000-0000-0000B9040000}"/>
    <cellStyle name="style1411542384293" xfId="1090" xr:uid="{00000000-0005-0000-0000-0000BA040000}"/>
    <cellStyle name="subhead" xfId="1091" xr:uid="{00000000-0005-0000-0000-0000BB040000}"/>
    <cellStyle name="table" xfId="1092" xr:uid="{00000000-0005-0000-0000-0000BC040000}"/>
    <cellStyle name="wideline" xfId="1093" xr:uid="{00000000-0005-0000-0000-0000BD040000}"/>
    <cellStyle name="X01_Page_head" xfId="1203" xr:uid="{00000000-0005-0000-0000-0000BE040000}"/>
    <cellStyle name="X02_Text subhead" xfId="1204" xr:uid="{00000000-0005-0000-0000-0000BF040000}"/>
    <cellStyle name="X03_Col head general" xfId="1205" xr:uid="{00000000-0005-0000-0000-0000C0040000}"/>
    <cellStyle name="X04_Text subhead" xfId="1206" xr:uid="{00000000-0005-0000-0000-0000C1040000}"/>
    <cellStyle name="X05_Figs" xfId="1207" xr:uid="{00000000-0005-0000-0000-0000C2040000}"/>
    <cellStyle name="X06_Figs %" xfId="1208" xr:uid="{00000000-0005-0000-0000-0000C3040000}"/>
    <cellStyle name="X07_Notes" xfId="1209" xr:uid="{00000000-0005-0000-0000-0000C4040000}"/>
    <cellStyle name="X08_Total Oil" xfId="1210" xr:uid="{00000000-0005-0000-0000-0000C5040000}"/>
    <cellStyle name="X09_Folio" xfId="1211" xr:uid="{00000000-0005-0000-0000-0000C6040000}"/>
    <cellStyle name="X10_Figs 21 dec" xfId="1212" xr:uid="{00000000-0005-0000-0000-0000C7040000}"/>
    <cellStyle name="X12_Total Figs 1 dec" xfId="16" xr:uid="{00000000-0005-0000-0000-0000C8040000}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in Menu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ain Menu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in Menu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0</xdr:row>
      <xdr:rowOff>246545</xdr:rowOff>
    </xdr:to>
    <xdr:sp macro="" textlink="">
      <xdr:nvSpPr>
        <xdr:cNvPr id="2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0E5CF7-F973-4AF5-95A3-2744DF7EAF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246545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D4DEF5"/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0</xdr:row>
      <xdr:rowOff>246545</xdr:rowOff>
    </xdr:to>
    <xdr:sp macro="" textlink="">
      <xdr:nvSpPr>
        <xdr:cNvPr id="2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8813D-646F-454D-A54F-FD557719AD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246545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D4DEF5"/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0</xdr:row>
      <xdr:rowOff>246545</xdr:rowOff>
    </xdr:to>
    <xdr:sp macro="" textlink="">
      <xdr:nvSpPr>
        <xdr:cNvPr id="2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EA932-EB08-4965-985F-AD76F95C13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246545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D4DEF5"/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C\Energy%20Statistics%20Unit\Energy%20Balance\Chapter%207\IEA%20Energy%20Balance%20Builder_India_2020-21%20-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c MM"/>
      <sheetName val="Main Menu"/>
      <sheetName val="Definitions"/>
      <sheetName val="Exceptions"/>
      <sheetName val="Data in physical units"/>
      <sheetName val="Conversion factors"/>
      <sheetName val="Disaggregated Balance"/>
      <sheetName val="Aggregated Balance"/>
      <sheetName val="DPU formulas"/>
      <sheetName val="CF formulas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2b"/>
      <sheetName val="Oil_Table_3"/>
      <sheetName val="Ren_Table_1"/>
      <sheetName val="Ren_Table_2"/>
      <sheetName val="Ren_Table_3"/>
      <sheetName val="Ele_Table_1"/>
      <sheetName val="Ele_Table_3"/>
      <sheetName val="Ele_Table_4"/>
      <sheetName val="Ele_Table_6a"/>
      <sheetName val="Ele_Table_6b"/>
      <sheetName val="Ele_Table_6c"/>
      <sheetName val="Ele_Table_6d"/>
    </sheetNames>
    <sheetDataSet>
      <sheetData sheetId="0">
        <row r="6">
          <cell r="D6" t="str">
            <v>India</v>
          </cell>
        </row>
        <row r="9">
          <cell r="D9">
            <v>2009</v>
          </cell>
        </row>
        <row r="77">
          <cell r="C77" t="str">
            <v>Australia</v>
          </cell>
        </row>
        <row r="78">
          <cell r="C78" t="str">
            <v>Austria</v>
          </cell>
        </row>
        <row r="79">
          <cell r="C79" t="str">
            <v>Belgium</v>
          </cell>
        </row>
        <row r="80">
          <cell r="C80" t="str">
            <v>Canada</v>
          </cell>
        </row>
        <row r="81">
          <cell r="C81" t="str">
            <v>Chile</v>
          </cell>
        </row>
        <row r="82">
          <cell r="C82" t="str">
            <v>Czech Republic</v>
          </cell>
        </row>
        <row r="83">
          <cell r="C83" t="str">
            <v>Denmark</v>
          </cell>
        </row>
        <row r="84">
          <cell r="C84" t="str">
            <v>Estonia</v>
          </cell>
        </row>
        <row r="85">
          <cell r="C85" t="str">
            <v>Finland</v>
          </cell>
        </row>
        <row r="86">
          <cell r="C86" t="str">
            <v>France</v>
          </cell>
        </row>
        <row r="87">
          <cell r="C87" t="str">
            <v>Germany</v>
          </cell>
        </row>
        <row r="88">
          <cell r="C88" t="str">
            <v>Greece</v>
          </cell>
        </row>
        <row r="89">
          <cell r="C89" t="str">
            <v>Hungary</v>
          </cell>
        </row>
        <row r="90">
          <cell r="C90" t="str">
            <v>Iceland</v>
          </cell>
        </row>
        <row r="91">
          <cell r="C91" t="str">
            <v>Ireland</v>
          </cell>
        </row>
        <row r="92">
          <cell r="C92" t="str">
            <v>Israel</v>
          </cell>
        </row>
        <row r="93">
          <cell r="C93" t="str">
            <v>Italy</v>
          </cell>
        </row>
        <row r="94">
          <cell r="C94" t="str">
            <v>Japan</v>
          </cell>
        </row>
        <row r="95">
          <cell r="C95" t="str">
            <v>Korea</v>
          </cell>
        </row>
        <row r="96">
          <cell r="C96" t="str">
            <v>Luxembourg</v>
          </cell>
        </row>
        <row r="97">
          <cell r="C97" t="str">
            <v>Mexico</v>
          </cell>
        </row>
        <row r="98">
          <cell r="C98" t="str">
            <v>Netherlands</v>
          </cell>
        </row>
        <row r="99">
          <cell r="C99" t="str">
            <v>New Zealand</v>
          </cell>
        </row>
        <row r="100">
          <cell r="C100" t="str">
            <v>Norway</v>
          </cell>
        </row>
        <row r="101">
          <cell r="C101" t="str">
            <v>Poland</v>
          </cell>
        </row>
        <row r="102">
          <cell r="C102" t="str">
            <v>Portugal</v>
          </cell>
        </row>
        <row r="103">
          <cell r="C103" t="str">
            <v>Slovak Republic</v>
          </cell>
        </row>
        <row r="104">
          <cell r="C104" t="str">
            <v>Slovenia</v>
          </cell>
        </row>
        <row r="105">
          <cell r="C105" t="str">
            <v>Spain</v>
          </cell>
        </row>
        <row r="106">
          <cell r="C106" t="str">
            <v>Sweden</v>
          </cell>
        </row>
        <row r="107">
          <cell r="C107" t="str">
            <v>Switzerland</v>
          </cell>
        </row>
        <row r="108">
          <cell r="C108" t="str">
            <v>Turkey</v>
          </cell>
        </row>
        <row r="109">
          <cell r="C109" t="str">
            <v>United Kingdom</v>
          </cell>
        </row>
        <row r="110">
          <cell r="C110" t="str">
            <v>United States</v>
          </cell>
        </row>
        <row r="111">
          <cell r="C111" t="str">
            <v>Lithuania</v>
          </cell>
        </row>
        <row r="112">
          <cell r="C112" t="str">
            <v>People's Republic of China</v>
          </cell>
        </row>
        <row r="113">
          <cell r="C113" t="str">
            <v>South Africa</v>
          </cell>
        </row>
        <row r="114">
          <cell r="C114" t="str">
            <v>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C70" t="str">
            <v>country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W52"/>
  <sheetViews>
    <sheetView showGridLines="0" tabSelected="1" workbookViewId="0">
      <selection sqref="A1:K1"/>
    </sheetView>
  </sheetViews>
  <sheetFormatPr defaultColWidth="9.140625" defaultRowHeight="15"/>
  <cols>
    <col min="1" max="1" width="15.85546875" style="34" customWidth="1"/>
    <col min="2" max="11" width="9.85546875" style="34" bestFit="1" customWidth="1"/>
    <col min="12" max="12" width="9.140625" style="34"/>
    <col min="13" max="13" width="10.7109375" style="34" customWidth="1"/>
    <col min="14" max="14" width="9.140625" style="34"/>
    <col min="15" max="15" width="10.28515625" style="34" customWidth="1"/>
    <col min="16" max="16" width="12.7109375" style="34" bestFit="1" customWidth="1"/>
    <col min="17" max="19" width="9.140625" style="34"/>
    <col min="20" max="20" width="10.140625" style="34" bestFit="1" customWidth="1"/>
    <col min="21" max="16384" width="9.140625" style="34"/>
  </cols>
  <sheetData>
    <row r="1" spans="1:23" ht="33" customHeight="1">
      <c r="A1" s="315" t="s">
        <v>544</v>
      </c>
      <c r="B1" s="316"/>
      <c r="C1" s="316"/>
      <c r="D1" s="316"/>
      <c r="E1" s="316"/>
      <c r="F1" s="316"/>
      <c r="G1" s="316"/>
      <c r="H1" s="316"/>
      <c r="I1" s="316"/>
      <c r="J1" s="316"/>
      <c r="K1" s="317"/>
    </row>
    <row r="2" spans="1:23" ht="12" customHeight="1">
      <c r="A2" s="281"/>
      <c r="B2" s="61"/>
      <c r="C2" s="101"/>
      <c r="D2" s="61"/>
      <c r="E2" s="101"/>
      <c r="F2" s="101"/>
      <c r="G2" s="101"/>
      <c r="H2" s="318" t="s">
        <v>231</v>
      </c>
      <c r="I2" s="318"/>
      <c r="J2" s="318"/>
      <c r="K2" s="319"/>
    </row>
    <row r="3" spans="1:23" ht="15" customHeight="1">
      <c r="A3" s="320" t="s">
        <v>0</v>
      </c>
      <c r="B3" s="322" t="s">
        <v>538</v>
      </c>
      <c r="C3" s="322"/>
      <c r="D3" s="322" t="s">
        <v>539</v>
      </c>
      <c r="E3" s="322"/>
      <c r="F3" s="322" t="s">
        <v>540</v>
      </c>
      <c r="G3" s="322"/>
      <c r="H3" s="322" t="s">
        <v>1</v>
      </c>
      <c r="I3" s="322"/>
      <c r="J3" s="322" t="s">
        <v>2</v>
      </c>
      <c r="K3" s="322"/>
    </row>
    <row r="4" spans="1:23">
      <c r="A4" s="321"/>
      <c r="B4" s="277" t="s">
        <v>532</v>
      </c>
      <c r="C4" s="277" t="s">
        <v>541</v>
      </c>
      <c r="D4" s="277" t="s">
        <v>532</v>
      </c>
      <c r="E4" s="277" t="s">
        <v>541</v>
      </c>
      <c r="F4" s="277" t="s">
        <v>532</v>
      </c>
      <c r="G4" s="277" t="s">
        <v>541</v>
      </c>
      <c r="H4" s="277" t="s">
        <v>532</v>
      </c>
      <c r="I4" s="277" t="s">
        <v>541</v>
      </c>
      <c r="J4" s="277" t="s">
        <v>532</v>
      </c>
      <c r="K4" s="277" t="s">
        <v>541</v>
      </c>
    </row>
    <row r="5" spans="1:23">
      <c r="A5" s="282" t="s">
        <v>3</v>
      </c>
      <c r="B5" s="102">
        <v>920.96</v>
      </c>
      <c r="C5" s="102">
        <v>920.96</v>
      </c>
      <c r="D5" s="102">
        <v>901.07</v>
      </c>
      <c r="E5" s="102">
        <v>2442.7399999999998</v>
      </c>
      <c r="F5" s="102">
        <v>425.19</v>
      </c>
      <c r="G5" s="102">
        <v>778.17</v>
      </c>
      <c r="H5" s="102">
        <f>B5+D5+F5</f>
        <v>2247.2200000000003</v>
      </c>
      <c r="I5" s="102">
        <f>C5+E5+G5</f>
        <v>4141.87</v>
      </c>
      <c r="J5" s="103">
        <f>(H5/$H$20)*100</f>
        <v>0.63818638540065653</v>
      </c>
      <c r="K5" s="103">
        <f>(I5/$I$20)*100</f>
        <v>1.1460344703789074</v>
      </c>
      <c r="T5" s="104"/>
      <c r="U5" s="104"/>
      <c r="V5" s="105"/>
      <c r="W5" s="105"/>
    </row>
    <row r="6" spans="1:23">
      <c r="A6" s="282" t="s">
        <v>4</v>
      </c>
      <c r="B6" s="102">
        <v>31.23</v>
      </c>
      <c r="C6" s="102">
        <v>31.23</v>
      </c>
      <c r="D6" s="102">
        <v>40.11</v>
      </c>
      <c r="E6" s="102">
        <v>40.11</v>
      </c>
      <c r="F6" s="102">
        <v>18.89</v>
      </c>
      <c r="G6" s="102">
        <v>18.89</v>
      </c>
      <c r="H6" s="102">
        <f t="shared" ref="H6:I19" si="0">B6+D6+F6</f>
        <v>90.23</v>
      </c>
      <c r="I6" s="102">
        <f t="shared" si="0"/>
        <v>90.23</v>
      </c>
      <c r="J6" s="103">
        <f>(H6/$H$20)*100</f>
        <v>2.5624352557694054E-2</v>
      </c>
      <c r="K6" s="103">
        <f>(I6/$I$20)*100</f>
        <v>2.4966184419667647E-2</v>
      </c>
      <c r="T6" s="104"/>
      <c r="U6" s="104"/>
      <c r="V6" s="105"/>
      <c r="W6" s="105"/>
    </row>
    <row r="7" spans="1:23">
      <c r="A7" s="282" t="s">
        <v>5</v>
      </c>
      <c r="B7" s="102">
        <v>464.78000000000003</v>
      </c>
      <c r="C7" s="102">
        <v>464.78</v>
      </c>
      <c r="D7" s="102">
        <v>57.21</v>
      </c>
      <c r="E7" s="102">
        <v>54.6</v>
      </c>
      <c r="F7" s="102">
        <v>3.02</v>
      </c>
      <c r="G7" s="102">
        <v>3.02</v>
      </c>
      <c r="H7" s="102">
        <f t="shared" si="0"/>
        <v>525.01</v>
      </c>
      <c r="I7" s="102">
        <f t="shared" si="0"/>
        <v>522.4</v>
      </c>
      <c r="J7" s="103">
        <f>(H7/$H$20)*100</f>
        <v>0.14909721086462324</v>
      </c>
      <c r="K7" s="103">
        <f>(I7/$I$20)*100</f>
        <v>0.14454543656028346</v>
      </c>
      <c r="T7" s="104"/>
      <c r="U7" s="104"/>
      <c r="V7" s="105"/>
      <c r="W7" s="105"/>
    </row>
    <row r="8" spans="1:23">
      <c r="A8" s="282" t="s">
        <v>6</v>
      </c>
      <c r="B8" s="102">
        <v>309.52999999999997</v>
      </c>
      <c r="C8" s="102">
        <v>309.52999999999997</v>
      </c>
      <c r="D8" s="102">
        <v>3143.2400000000002</v>
      </c>
      <c r="E8" s="102">
        <v>4079.69</v>
      </c>
      <c r="F8" s="102">
        <v>11.3</v>
      </c>
      <c r="G8" s="102">
        <v>47.96</v>
      </c>
      <c r="H8" s="102">
        <f t="shared" si="0"/>
        <v>3464.0700000000006</v>
      </c>
      <c r="I8" s="102">
        <f t="shared" si="0"/>
        <v>4437.18</v>
      </c>
      <c r="J8" s="103">
        <f t="shared" ref="J8" si="1">(H8/$H$20)*100</f>
        <v>0.98375873838558414</v>
      </c>
      <c r="K8" s="103">
        <f t="shared" ref="K8" si="2">(I8/$I$20)*100</f>
        <v>1.2277452530561994</v>
      </c>
      <c r="T8" s="104"/>
      <c r="U8" s="104"/>
      <c r="V8" s="105"/>
      <c r="W8" s="105"/>
    </row>
    <row r="9" spans="1:23">
      <c r="A9" s="282" t="s">
        <v>7</v>
      </c>
      <c r="B9" s="102">
        <v>31561.550000000003</v>
      </c>
      <c r="C9" s="102">
        <v>32053.42</v>
      </c>
      <c r="D9" s="102">
        <v>40425</v>
      </c>
      <c r="E9" s="102">
        <v>40701.35</v>
      </c>
      <c r="F9" s="102">
        <v>1436.99</v>
      </c>
      <c r="G9" s="102">
        <v>1436.99</v>
      </c>
      <c r="H9" s="102">
        <f t="shared" si="0"/>
        <v>73423.540000000008</v>
      </c>
      <c r="I9" s="102">
        <f t="shared" si="0"/>
        <v>74191.759999999995</v>
      </c>
      <c r="J9" s="103">
        <f t="shared" ref="J9:J19" si="3">(H9/$H$20)*100</f>
        <v>20.851498115858934</v>
      </c>
      <c r="K9" s="103">
        <f t="shared" ref="K9:K19" si="4">(I9/$I$20)*100</f>
        <v>20.528484568100644</v>
      </c>
      <c r="T9" s="104"/>
      <c r="U9" s="104"/>
      <c r="V9" s="105"/>
      <c r="W9" s="105"/>
    </row>
    <row r="10" spans="1:23">
      <c r="A10" s="282" t="s">
        <v>8</v>
      </c>
      <c r="B10" s="102">
        <v>52046.11</v>
      </c>
      <c r="C10" s="102">
        <v>53245.02</v>
      </c>
      <c r="D10" s="102">
        <v>28882.309999999998</v>
      </c>
      <c r="E10" s="102">
        <v>28259.67</v>
      </c>
      <c r="F10" s="102">
        <v>5288.4</v>
      </c>
      <c r="G10" s="102">
        <v>5155.41</v>
      </c>
      <c r="H10" s="102">
        <f t="shared" si="0"/>
        <v>86216.819999999992</v>
      </c>
      <c r="I10" s="102">
        <f t="shared" si="0"/>
        <v>86660.1</v>
      </c>
      <c r="J10" s="103">
        <f t="shared" si="3"/>
        <v>24.484652466843041</v>
      </c>
      <c r="K10" s="103">
        <f t="shared" si="4"/>
        <v>23.978411154015738</v>
      </c>
      <c r="T10" s="104"/>
      <c r="U10" s="104"/>
      <c r="V10" s="105"/>
      <c r="W10" s="105"/>
    </row>
    <row r="11" spans="1:23">
      <c r="A11" s="282" t="s">
        <v>9</v>
      </c>
      <c r="B11" s="102">
        <v>13479.169999999998</v>
      </c>
      <c r="C11" s="102">
        <v>14051.66</v>
      </c>
      <c r="D11" s="102">
        <v>13059.880000000001</v>
      </c>
      <c r="E11" s="102">
        <v>12722.97</v>
      </c>
      <c r="F11" s="102">
        <v>3677.77</v>
      </c>
      <c r="G11" s="102">
        <v>4142.1000000000004</v>
      </c>
      <c r="H11" s="102">
        <f t="shared" si="0"/>
        <v>30216.82</v>
      </c>
      <c r="I11" s="102">
        <f t="shared" si="0"/>
        <v>30916.729999999996</v>
      </c>
      <c r="J11" s="103">
        <f t="shared" si="3"/>
        <v>8.581252896513142</v>
      </c>
      <c r="K11" s="103">
        <f t="shared" si="4"/>
        <v>8.5545027466814929</v>
      </c>
      <c r="T11" s="104"/>
      <c r="U11" s="104"/>
      <c r="V11" s="105"/>
      <c r="W11" s="105"/>
    </row>
    <row r="12" spans="1:23">
      <c r="A12" s="282" t="s">
        <v>10</v>
      </c>
      <c r="B12" s="102">
        <v>7769.53</v>
      </c>
      <c r="C12" s="102">
        <v>7983.64</v>
      </c>
      <c r="D12" s="102">
        <v>3319.5200000000004</v>
      </c>
      <c r="E12" s="102">
        <v>3390.48</v>
      </c>
      <c r="F12" s="102">
        <v>1846.59</v>
      </c>
      <c r="G12" s="102">
        <v>1846.59</v>
      </c>
      <c r="H12" s="102">
        <f t="shared" si="0"/>
        <v>12935.64</v>
      </c>
      <c r="I12" s="102">
        <f t="shared" si="0"/>
        <v>13220.710000000001</v>
      </c>
      <c r="J12" s="103">
        <f t="shared" si="3"/>
        <v>3.6735830646061118</v>
      </c>
      <c r="K12" s="103">
        <f t="shared" si="4"/>
        <v>3.6581035577850409</v>
      </c>
      <c r="T12" s="104"/>
      <c r="U12" s="104"/>
      <c r="V12" s="105"/>
      <c r="W12" s="105"/>
    </row>
    <row r="13" spans="1:23">
      <c r="A13" s="282" t="s">
        <v>11</v>
      </c>
      <c r="B13" s="102">
        <v>89.04</v>
      </c>
      <c r="C13" s="102">
        <v>89.04</v>
      </c>
      <c r="D13" s="102">
        <v>16.510000000000002</v>
      </c>
      <c r="E13" s="102">
        <v>16.510000000000002</v>
      </c>
      <c r="F13" s="102">
        <v>470.93000000000006</v>
      </c>
      <c r="G13" s="102">
        <v>470.93</v>
      </c>
      <c r="H13" s="102">
        <f t="shared" si="0"/>
        <v>576.48</v>
      </c>
      <c r="I13" s="102">
        <f t="shared" si="0"/>
        <v>576.48</v>
      </c>
      <c r="J13" s="103">
        <f t="shared" si="3"/>
        <v>0.16371413900542467</v>
      </c>
      <c r="K13" s="103">
        <f t="shared" si="4"/>
        <v>0.15950909890557469</v>
      </c>
      <c r="T13" s="104"/>
      <c r="U13" s="104"/>
      <c r="V13" s="105"/>
      <c r="W13" s="105"/>
    </row>
    <row r="14" spans="1:23">
      <c r="A14" s="282" t="s">
        <v>12</v>
      </c>
      <c r="B14" s="102">
        <v>8.76</v>
      </c>
      <c r="C14" s="102">
        <v>8.76</v>
      </c>
      <c r="D14" s="102">
        <v>21.83</v>
      </c>
      <c r="E14" s="102">
        <v>21.83</v>
      </c>
      <c r="F14" s="102">
        <v>415.83000000000004</v>
      </c>
      <c r="G14" s="102">
        <v>447.72</v>
      </c>
      <c r="H14" s="102">
        <f t="shared" si="0"/>
        <v>446.42</v>
      </c>
      <c r="I14" s="102">
        <f t="shared" si="0"/>
        <v>478.31</v>
      </c>
      <c r="J14" s="103">
        <f t="shared" si="3"/>
        <v>0.12677849350333348</v>
      </c>
      <c r="K14" s="103">
        <f t="shared" si="4"/>
        <v>0.13234595666376184</v>
      </c>
      <c r="T14" s="104"/>
      <c r="U14" s="104"/>
      <c r="V14" s="105"/>
      <c r="W14" s="105"/>
    </row>
    <row r="15" spans="1:23">
      <c r="A15" s="282" t="s">
        <v>13</v>
      </c>
      <c r="B15" s="102">
        <v>43325.579999999994</v>
      </c>
      <c r="C15" s="102">
        <v>48572.58</v>
      </c>
      <c r="D15" s="102">
        <v>35222.11</v>
      </c>
      <c r="E15" s="102">
        <v>34080.42</v>
      </c>
      <c r="F15" s="102">
        <v>6330.36</v>
      </c>
      <c r="G15" s="102">
        <v>5451.6</v>
      </c>
      <c r="H15" s="102">
        <f t="shared" si="0"/>
        <v>84878.05</v>
      </c>
      <c r="I15" s="102">
        <f t="shared" si="0"/>
        <v>88104.6</v>
      </c>
      <c r="J15" s="103">
        <f t="shared" si="3"/>
        <v>24.104456141079282</v>
      </c>
      <c r="K15" s="103">
        <f t="shared" si="4"/>
        <v>24.378096994581071</v>
      </c>
      <c r="T15" s="104"/>
      <c r="U15" s="104"/>
      <c r="V15" s="105"/>
      <c r="W15" s="105"/>
    </row>
    <row r="16" spans="1:23">
      <c r="A16" s="282" t="s">
        <v>14</v>
      </c>
      <c r="B16" s="102">
        <v>0</v>
      </c>
      <c r="C16" s="102">
        <v>0</v>
      </c>
      <c r="D16" s="102">
        <v>58.25</v>
      </c>
      <c r="E16" s="102">
        <v>58.25</v>
      </c>
      <c r="F16" s="102">
        <v>42.98</v>
      </c>
      <c r="G16" s="102">
        <v>42.98</v>
      </c>
      <c r="H16" s="102">
        <f t="shared" si="0"/>
        <v>101.22999999999999</v>
      </c>
      <c r="I16" s="102">
        <f t="shared" si="0"/>
        <v>101.22999999999999</v>
      </c>
      <c r="J16" s="103">
        <f t="shared" si="3"/>
        <v>2.8748234616151707E-2</v>
      </c>
      <c r="K16" s="103">
        <f t="shared" si="4"/>
        <v>2.8009828757652167E-2</v>
      </c>
      <c r="T16" s="104"/>
      <c r="U16" s="104"/>
      <c r="V16" s="105"/>
      <c r="W16" s="105"/>
    </row>
    <row r="17" spans="1:23">
      <c r="A17" s="282" t="s">
        <v>15</v>
      </c>
      <c r="B17" s="102">
        <v>884.04</v>
      </c>
      <c r="C17" s="102">
        <v>884.04</v>
      </c>
      <c r="D17" s="102">
        <v>177.76</v>
      </c>
      <c r="E17" s="102">
        <v>177.76</v>
      </c>
      <c r="F17" s="102">
        <v>0</v>
      </c>
      <c r="G17" s="102">
        <v>0</v>
      </c>
      <c r="H17" s="102">
        <f t="shared" si="0"/>
        <v>1061.8</v>
      </c>
      <c r="I17" s="102">
        <f t="shared" si="0"/>
        <v>1061.8</v>
      </c>
      <c r="J17" s="103">
        <f t="shared" si="3"/>
        <v>0.30153981542457658</v>
      </c>
      <c r="K17" s="103">
        <f t="shared" si="4"/>
        <v>0.2937946870974521</v>
      </c>
      <c r="T17" s="104"/>
      <c r="U17" s="104"/>
      <c r="V17" s="105"/>
      <c r="W17" s="105"/>
    </row>
    <row r="18" spans="1:23">
      <c r="A18" s="282" t="s">
        <v>16</v>
      </c>
      <c r="B18" s="102">
        <v>15199.490000000002</v>
      </c>
      <c r="C18" s="102">
        <v>17233.88</v>
      </c>
      <c r="D18" s="102">
        <v>13295.98</v>
      </c>
      <c r="E18" s="102">
        <v>12858.84</v>
      </c>
      <c r="F18" s="102">
        <v>4596.670000000001</v>
      </c>
      <c r="G18" s="102">
        <v>3778.53</v>
      </c>
      <c r="H18" s="102">
        <f t="shared" si="0"/>
        <v>33092.14</v>
      </c>
      <c r="I18" s="102">
        <f t="shared" si="0"/>
        <v>33871.25</v>
      </c>
      <c r="J18" s="103">
        <f t="shared" si="3"/>
        <v>9.3978129474517313</v>
      </c>
      <c r="K18" s="103">
        <f t="shared" si="4"/>
        <v>9.3720034802689529</v>
      </c>
      <c r="T18" s="104"/>
      <c r="U18" s="104"/>
      <c r="V18" s="105"/>
      <c r="W18" s="105"/>
    </row>
    <row r="19" spans="1:23">
      <c r="A19" s="282" t="s">
        <v>19</v>
      </c>
      <c r="B19" s="102">
        <v>11089.17</v>
      </c>
      <c r="C19" s="102">
        <v>11256.78</v>
      </c>
      <c r="D19" s="102">
        <v>8328.26</v>
      </c>
      <c r="E19" s="102">
        <v>8344.35</v>
      </c>
      <c r="F19" s="102">
        <v>3433.07</v>
      </c>
      <c r="G19" s="102">
        <v>3433.07</v>
      </c>
      <c r="H19" s="102">
        <f t="shared" si="0"/>
        <v>22850.5</v>
      </c>
      <c r="I19" s="102">
        <f t="shared" si="0"/>
        <v>23034.2</v>
      </c>
      <c r="J19" s="103">
        <f t="shared" si="3"/>
        <v>6.4892969978897046</v>
      </c>
      <c r="K19" s="103">
        <f t="shared" si="4"/>
        <v>6.3734465827275679</v>
      </c>
      <c r="V19" s="105"/>
      <c r="W19" s="105"/>
    </row>
    <row r="20" spans="1:23">
      <c r="A20" s="58" t="s">
        <v>17</v>
      </c>
      <c r="B20" s="100">
        <f t="shared" ref="B20:I20" si="5">SUM(B5:B19)</f>
        <v>177178.94</v>
      </c>
      <c r="C20" s="100">
        <f t="shared" si="5"/>
        <v>187105.32</v>
      </c>
      <c r="D20" s="100">
        <f t="shared" si="5"/>
        <v>146949.04</v>
      </c>
      <c r="E20" s="100">
        <f t="shared" si="5"/>
        <v>147249.57</v>
      </c>
      <c r="F20" s="100">
        <f t="shared" si="5"/>
        <v>27997.99</v>
      </c>
      <c r="G20" s="100">
        <f t="shared" si="5"/>
        <v>27053.96</v>
      </c>
      <c r="H20" s="100">
        <f t="shared" si="5"/>
        <v>352125.97000000003</v>
      </c>
      <c r="I20" s="100">
        <f t="shared" si="5"/>
        <v>361408.85</v>
      </c>
      <c r="J20" s="323"/>
      <c r="K20" s="324"/>
      <c r="V20" s="105"/>
      <c r="W20" s="105"/>
    </row>
    <row r="21" spans="1:23">
      <c r="A21" s="59" t="s">
        <v>18</v>
      </c>
      <c r="B21" s="60">
        <f t="shared" ref="B21:H21" si="6">(B20/$H$20)*100</f>
        <v>50.316919254776913</v>
      </c>
      <c r="C21" s="60">
        <f>(C20/$I$20)*100</f>
        <v>51.771095256798503</v>
      </c>
      <c r="D21" s="278">
        <f t="shared" si="6"/>
        <v>41.731951778506996</v>
      </c>
      <c r="E21" s="60">
        <f>(E20/$I$20)*100</f>
        <v>40.743210909196058</v>
      </c>
      <c r="F21" s="278">
        <f t="shared" si="6"/>
        <v>7.9511289667160865</v>
      </c>
      <c r="G21" s="60">
        <f>(G20/$I$20)*100</f>
        <v>7.4856938340054482</v>
      </c>
      <c r="H21" s="278">
        <f t="shared" si="6"/>
        <v>100</v>
      </c>
      <c r="I21" s="278">
        <f>(I20/$I$20)*100</f>
        <v>100</v>
      </c>
      <c r="J21" s="325"/>
      <c r="K21" s="326"/>
    </row>
    <row r="22" spans="1:23">
      <c r="A22" s="313" t="s">
        <v>230</v>
      </c>
      <c r="B22" s="314"/>
      <c r="C22" s="314"/>
      <c r="D22" s="314"/>
      <c r="E22" s="314"/>
      <c r="F22" s="283"/>
      <c r="G22" s="284"/>
      <c r="H22" s="283"/>
      <c r="I22" s="284"/>
      <c r="J22" s="284"/>
      <c r="K22" s="285"/>
    </row>
    <row r="23" spans="1:23">
      <c r="A23" s="311" t="s">
        <v>42</v>
      </c>
      <c r="B23" s="312"/>
      <c r="C23" s="312"/>
      <c r="D23" s="312"/>
      <c r="E23" s="312"/>
      <c r="F23" s="286"/>
      <c r="G23" s="260"/>
      <c r="H23" s="286"/>
      <c r="I23" s="260"/>
      <c r="J23" s="260"/>
      <c r="K23" s="261"/>
    </row>
    <row r="24" spans="1:23" ht="18.75" customHeight="1"/>
    <row r="25" spans="1:23" ht="21" customHeight="1">
      <c r="A25" s="10"/>
      <c r="B25" s="10"/>
      <c r="C25" s="10"/>
      <c r="D25" s="10"/>
      <c r="E25" s="10"/>
      <c r="F25" s="48"/>
      <c r="G25" s="48"/>
      <c r="H25" s="48"/>
      <c r="I25" s="48"/>
      <c r="J25" s="49"/>
    </row>
    <row r="26" spans="1:23">
      <c r="B26" s="56"/>
      <c r="H26" s="30"/>
      <c r="I26" s="30"/>
      <c r="J26" s="30"/>
      <c r="K26" s="30"/>
    </row>
    <row r="27" spans="1:23">
      <c r="B27" s="50"/>
      <c r="H27" s="30"/>
      <c r="I27" s="30"/>
      <c r="J27" s="30"/>
      <c r="K27" s="30"/>
    </row>
    <row r="28" spans="1:23">
      <c r="B28" s="50"/>
      <c r="C28" s="50"/>
      <c r="D28" s="50"/>
      <c r="E28" s="50"/>
      <c r="F28" s="50"/>
      <c r="G28" s="50"/>
      <c r="H28" s="50"/>
      <c r="I28" s="50"/>
      <c r="J28" s="30"/>
      <c r="K28" s="30"/>
    </row>
    <row r="29" spans="1:23">
      <c r="B29" s="50"/>
      <c r="H29" s="30"/>
      <c r="I29" s="55"/>
      <c r="J29" s="55"/>
      <c r="K29" s="30"/>
    </row>
    <row r="30" spans="1:23">
      <c r="A30" s="10"/>
      <c r="B30" s="10"/>
      <c r="C30" s="10"/>
      <c r="D30" s="10"/>
      <c r="E30" s="10"/>
      <c r="F30" s="10"/>
      <c r="G30" s="10"/>
      <c r="H30" s="30"/>
      <c r="I30" s="30"/>
      <c r="J30" s="30"/>
      <c r="K30" s="30"/>
    </row>
    <row r="31" spans="1:23">
      <c r="A31" s="10"/>
      <c r="B31" s="10"/>
      <c r="C31" s="10"/>
      <c r="D31" s="10"/>
      <c r="E31" s="10"/>
      <c r="F31" s="10"/>
      <c r="G31" s="10"/>
      <c r="H31" s="30"/>
      <c r="I31" s="30"/>
      <c r="J31" s="30"/>
      <c r="K31" s="30"/>
    </row>
    <row r="32" spans="1:23">
      <c r="A32" s="10"/>
      <c r="B32" s="119"/>
      <c r="C32" s="10"/>
      <c r="D32" s="120"/>
      <c r="E32" s="10"/>
      <c r="F32" s="10"/>
      <c r="G32" s="10"/>
      <c r="H32" s="30"/>
      <c r="I32" s="30"/>
      <c r="J32" s="30"/>
      <c r="K32" s="30"/>
    </row>
    <row r="33" spans="1:11">
      <c r="A33" s="10"/>
      <c r="B33" s="10"/>
      <c r="C33" s="10"/>
      <c r="D33" s="10"/>
      <c r="E33" s="10"/>
      <c r="F33" s="10"/>
      <c r="G33" s="10"/>
      <c r="H33" s="30"/>
      <c r="I33" s="30"/>
      <c r="J33" s="30"/>
      <c r="K33" s="30"/>
    </row>
    <row r="34" spans="1:11">
      <c r="A34" s="10"/>
      <c r="B34" s="10"/>
      <c r="C34" s="10"/>
      <c r="D34" s="255"/>
      <c r="E34" s="255"/>
      <c r="F34" s="255"/>
      <c r="G34" s="255"/>
      <c r="H34" s="30"/>
      <c r="I34" s="30"/>
      <c r="J34" s="30"/>
      <c r="K34" s="30"/>
    </row>
    <row r="35" spans="1:11">
      <c r="A35" s="120"/>
      <c r="B35" s="121"/>
      <c r="C35" s="10"/>
      <c r="D35" s="47"/>
      <c r="E35" s="47"/>
      <c r="F35" s="121"/>
      <c r="G35" s="122"/>
      <c r="H35" s="30"/>
      <c r="I35" s="30"/>
      <c r="J35" s="30"/>
      <c r="K35" s="30"/>
    </row>
    <row r="36" spans="1:11">
      <c r="A36" s="121"/>
      <c r="B36" s="121"/>
      <c r="C36" s="10"/>
      <c r="D36" s="47"/>
      <c r="E36" s="47"/>
      <c r="F36" s="121"/>
      <c r="G36" s="122"/>
      <c r="H36" s="30"/>
      <c r="I36" s="30"/>
      <c r="J36" s="30"/>
      <c r="K36" s="30"/>
    </row>
    <row r="37" spans="1:11">
      <c r="A37" s="121"/>
      <c r="B37" s="121"/>
      <c r="C37" s="10"/>
      <c r="D37" s="47"/>
      <c r="E37" s="47"/>
      <c r="F37" s="121"/>
      <c r="G37" s="122"/>
      <c r="H37" s="30"/>
      <c r="I37" s="30"/>
      <c r="J37" s="30"/>
      <c r="K37" s="30"/>
    </row>
    <row r="38" spans="1:11">
      <c r="A38" s="120"/>
      <c r="B38" s="121"/>
      <c r="C38" s="10"/>
      <c r="D38" s="47"/>
      <c r="E38" s="47"/>
      <c r="F38" s="120"/>
      <c r="G38" s="122"/>
      <c r="H38" s="30"/>
      <c r="I38" s="30"/>
      <c r="J38" s="30"/>
      <c r="K38" s="30"/>
    </row>
    <row r="39" spans="1:11">
      <c r="A39" s="121"/>
      <c r="B39" s="121"/>
      <c r="C39" s="10"/>
      <c r="D39" s="47"/>
      <c r="E39" s="47"/>
      <c r="F39" s="121"/>
      <c r="G39" s="122"/>
      <c r="H39" s="30"/>
      <c r="I39" s="30"/>
      <c r="J39" s="30"/>
      <c r="K39" s="30"/>
    </row>
    <row r="40" spans="1:11">
      <c r="A40" s="121"/>
      <c r="B40" s="121"/>
      <c r="C40" s="10"/>
      <c r="D40" s="47"/>
      <c r="E40" s="47"/>
      <c r="F40" s="121"/>
      <c r="G40" s="122"/>
      <c r="H40" s="30"/>
      <c r="I40" s="30"/>
      <c r="J40" s="30"/>
      <c r="K40" s="30"/>
    </row>
    <row r="41" spans="1:11">
      <c r="A41" s="121"/>
      <c r="B41" s="121"/>
      <c r="C41" s="121"/>
      <c r="D41" s="47"/>
      <c r="E41" s="47"/>
      <c r="F41" s="121"/>
      <c r="G41" s="122"/>
      <c r="H41" s="122"/>
      <c r="I41" s="10"/>
    </row>
    <row r="42" spans="1:11">
      <c r="A42" s="121"/>
      <c r="B42" s="121"/>
      <c r="C42" s="10"/>
      <c r="D42" s="47"/>
      <c r="E42" s="47"/>
      <c r="F42" s="121"/>
      <c r="G42" s="122"/>
      <c r="H42" s="122"/>
      <c r="I42" s="10"/>
    </row>
    <row r="43" spans="1:11">
      <c r="A43" s="121"/>
      <c r="B43" s="121"/>
      <c r="C43" s="10"/>
      <c r="D43" s="47"/>
      <c r="E43" s="47"/>
      <c r="F43" s="121"/>
      <c r="G43" s="122"/>
      <c r="H43" s="122"/>
      <c r="I43" s="10"/>
    </row>
    <row r="44" spans="1:11">
      <c r="A44" s="121"/>
      <c r="B44" s="121"/>
      <c r="C44" s="10"/>
      <c r="D44" s="47"/>
      <c r="E44" s="47"/>
      <c r="F44" s="121"/>
      <c r="G44" s="122"/>
      <c r="H44" s="122"/>
      <c r="I44" s="10"/>
    </row>
    <row r="45" spans="1:11">
      <c r="A45" s="121"/>
      <c r="B45" s="121"/>
      <c r="C45" s="10"/>
      <c r="D45" s="47"/>
      <c r="E45" s="47"/>
      <c r="F45" s="121"/>
      <c r="G45" s="122"/>
      <c r="H45" s="122"/>
      <c r="I45" s="10"/>
    </row>
    <row r="46" spans="1:11">
      <c r="A46" s="121"/>
      <c r="B46" s="121"/>
      <c r="C46" s="10"/>
      <c r="D46" s="47"/>
      <c r="E46" s="47"/>
      <c r="F46" s="121"/>
      <c r="G46" s="122"/>
      <c r="H46" s="122"/>
      <c r="I46" s="10"/>
    </row>
    <row r="47" spans="1:11">
      <c r="A47" s="121"/>
      <c r="B47" s="121"/>
      <c r="C47" s="10"/>
      <c r="D47" s="47"/>
      <c r="E47" s="47"/>
      <c r="F47" s="121"/>
      <c r="G47" s="122"/>
      <c r="H47" s="122"/>
      <c r="I47" s="10"/>
    </row>
    <row r="48" spans="1:11">
      <c r="A48" s="121"/>
      <c r="B48" s="121"/>
      <c r="C48" s="10"/>
      <c r="D48" s="47"/>
      <c r="E48" s="47"/>
      <c r="F48" s="121"/>
      <c r="G48" s="122"/>
      <c r="H48" s="122"/>
      <c r="I48" s="10"/>
    </row>
    <row r="49" spans="1:9">
      <c r="A49" s="121"/>
      <c r="B49" s="121"/>
      <c r="C49" s="10"/>
      <c r="D49" s="47"/>
      <c r="E49" s="47"/>
      <c r="F49" s="121"/>
      <c r="G49" s="122"/>
      <c r="H49" s="122"/>
      <c r="I49" s="10"/>
    </row>
    <row r="50" spans="1:9">
      <c r="A50" s="121"/>
      <c r="B50" s="121"/>
      <c r="C50" s="10"/>
      <c r="D50" s="47"/>
      <c r="E50" s="47"/>
      <c r="F50" s="120"/>
      <c r="G50" s="122"/>
      <c r="H50" s="122"/>
      <c r="I50" s="10"/>
    </row>
    <row r="51" spans="1:9">
      <c r="A51" s="118"/>
      <c r="B51" s="10"/>
      <c r="C51" s="10"/>
      <c r="D51" s="10"/>
      <c r="E51" s="10"/>
      <c r="F51" s="10"/>
      <c r="G51" s="10"/>
      <c r="H51" s="116"/>
      <c r="I51" s="10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</sheetData>
  <mergeCells count="11">
    <mergeCell ref="A23:E23"/>
    <mergeCell ref="A22:E22"/>
    <mergeCell ref="A1:K1"/>
    <mergeCell ref="H2:K2"/>
    <mergeCell ref="A3:A4"/>
    <mergeCell ref="B3:C3"/>
    <mergeCell ref="D3:E3"/>
    <mergeCell ref="F3:G3"/>
    <mergeCell ref="H3:I3"/>
    <mergeCell ref="J3:K3"/>
    <mergeCell ref="J20:K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AB43"/>
  <sheetViews>
    <sheetView showGridLines="0" workbookViewId="0">
      <selection activeCell="I19" sqref="I19"/>
    </sheetView>
  </sheetViews>
  <sheetFormatPr defaultRowHeight="15"/>
  <cols>
    <col min="19" max="19" width="6" customWidth="1"/>
    <col min="28" max="28" width="13.28515625" customWidth="1"/>
  </cols>
  <sheetData>
    <row r="1" spans="1:28" ht="20.25">
      <c r="A1" s="368" t="s">
        <v>137</v>
      </c>
      <c r="B1" s="368"/>
      <c r="C1" s="368"/>
      <c r="D1" s="368"/>
      <c r="E1" s="368"/>
      <c r="F1" s="368"/>
      <c r="G1" s="368"/>
      <c r="H1" s="368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68" t="s">
        <v>138</v>
      </c>
      <c r="U1" s="368"/>
      <c r="V1" s="368"/>
      <c r="W1" s="368"/>
      <c r="X1" s="368"/>
      <c r="Y1" s="368"/>
      <c r="Z1" s="368"/>
      <c r="AA1" s="368"/>
      <c r="AB1" s="368"/>
    </row>
    <row r="2" spans="1:28">
      <c r="A2" s="21"/>
      <c r="B2" s="21"/>
      <c r="C2" s="12" t="s">
        <v>139</v>
      </c>
      <c r="D2" s="369" t="s">
        <v>140</v>
      </c>
      <c r="E2" s="369"/>
      <c r="F2" s="369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>
      <c r="A3" s="21"/>
      <c r="B3" s="21"/>
      <c r="C3" s="12" t="s">
        <v>29</v>
      </c>
      <c r="D3" s="370" t="s">
        <v>141</v>
      </c>
      <c r="E3" s="370"/>
      <c r="F3" s="37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371" t="s">
        <v>139</v>
      </c>
      <c r="V3" s="371"/>
      <c r="W3" s="371" t="s">
        <v>142</v>
      </c>
      <c r="X3" s="371"/>
      <c r="Y3" s="371"/>
      <c r="Z3" s="371"/>
      <c r="AA3" s="21"/>
      <c r="AB3" s="21"/>
    </row>
    <row r="4" spans="1:28">
      <c r="A4" s="21"/>
      <c r="B4" s="21"/>
      <c r="C4" s="12" t="s">
        <v>30</v>
      </c>
      <c r="D4" s="370" t="s">
        <v>143</v>
      </c>
      <c r="E4" s="370"/>
      <c r="F4" s="37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371" t="s">
        <v>144</v>
      </c>
      <c r="V4" s="371"/>
      <c r="W4" s="372" t="s">
        <v>145</v>
      </c>
      <c r="X4" s="372"/>
      <c r="Y4" s="372"/>
      <c r="Z4" s="372"/>
      <c r="AA4" s="21"/>
      <c r="AB4" s="21"/>
    </row>
    <row r="5" spans="1:28">
      <c r="A5" s="21"/>
      <c r="B5" s="21"/>
      <c r="C5" s="12" t="s">
        <v>31</v>
      </c>
      <c r="D5" s="370" t="s">
        <v>146</v>
      </c>
      <c r="E5" s="370"/>
      <c r="F5" s="37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371" t="s">
        <v>147</v>
      </c>
      <c r="V5" s="371"/>
      <c r="W5" s="372" t="s">
        <v>148</v>
      </c>
      <c r="X5" s="372"/>
      <c r="Y5" s="372"/>
      <c r="Z5" s="372"/>
      <c r="AA5" s="21"/>
      <c r="AB5" s="21"/>
    </row>
    <row r="6" spans="1:28">
      <c r="A6" s="21"/>
      <c r="B6" s="21"/>
      <c r="C6" s="12" t="s">
        <v>149</v>
      </c>
      <c r="D6" s="370" t="s">
        <v>150</v>
      </c>
      <c r="E6" s="370"/>
      <c r="F6" s="37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71" t="s">
        <v>151</v>
      </c>
      <c r="V6" s="371"/>
      <c r="W6" s="372" t="s">
        <v>152</v>
      </c>
      <c r="X6" s="372"/>
      <c r="Y6" s="372"/>
      <c r="Z6" s="372"/>
      <c r="AA6" s="21"/>
      <c r="AB6" s="21"/>
    </row>
    <row r="7" spans="1:28">
      <c r="A7" s="21"/>
      <c r="B7" s="21"/>
      <c r="C7" s="12" t="s">
        <v>153</v>
      </c>
      <c r="D7" s="370" t="s">
        <v>154</v>
      </c>
      <c r="E7" s="370"/>
      <c r="F7" s="37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371" t="s">
        <v>155</v>
      </c>
      <c r="V7" s="371"/>
      <c r="W7" s="372" t="s">
        <v>156</v>
      </c>
      <c r="X7" s="372"/>
      <c r="Y7" s="372"/>
      <c r="Z7" s="372"/>
      <c r="AA7" s="21"/>
      <c r="AB7" s="21"/>
    </row>
    <row r="8" spans="1:28">
      <c r="A8" s="21"/>
      <c r="B8" s="21"/>
      <c r="C8" s="12" t="s">
        <v>157</v>
      </c>
      <c r="D8" s="370" t="s">
        <v>158</v>
      </c>
      <c r="E8" s="370"/>
      <c r="F8" s="37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371" t="s">
        <v>159</v>
      </c>
      <c r="V8" s="371"/>
      <c r="W8" s="372" t="s">
        <v>160</v>
      </c>
      <c r="X8" s="372"/>
      <c r="Y8" s="372"/>
      <c r="Z8" s="372"/>
      <c r="AA8" s="21"/>
      <c r="AB8" s="21"/>
    </row>
    <row r="9" spans="1:28">
      <c r="A9" s="21"/>
      <c r="B9" s="21"/>
      <c r="C9" s="12" t="s">
        <v>161</v>
      </c>
      <c r="D9" s="370" t="s">
        <v>162</v>
      </c>
      <c r="E9" s="370"/>
      <c r="F9" s="37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71" t="s">
        <v>163</v>
      </c>
      <c r="V9" s="371"/>
      <c r="W9" s="372" t="s">
        <v>164</v>
      </c>
      <c r="X9" s="372"/>
      <c r="Y9" s="372"/>
      <c r="Z9" s="372"/>
      <c r="AA9" s="21"/>
      <c r="AB9" s="21"/>
    </row>
    <row r="10" spans="1:2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71" t="s">
        <v>165</v>
      </c>
      <c r="V10" s="371"/>
      <c r="W10" s="372" t="s">
        <v>166</v>
      </c>
      <c r="X10" s="372"/>
      <c r="Y10" s="372"/>
      <c r="Z10" s="372"/>
      <c r="AA10" s="21"/>
      <c r="AB10" s="21"/>
    </row>
    <row r="11" spans="1:28">
      <c r="A11" s="21"/>
      <c r="B11" s="31"/>
      <c r="C11" s="11" t="s">
        <v>103</v>
      </c>
      <c r="D11" s="33" t="s">
        <v>167</v>
      </c>
      <c r="E11" s="33"/>
      <c r="F11" s="33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71" t="s">
        <v>168</v>
      </c>
      <c r="V11" s="371"/>
      <c r="W11" s="372" t="s">
        <v>169</v>
      </c>
      <c r="X11" s="372"/>
      <c r="Y11" s="372"/>
      <c r="Z11" s="372"/>
      <c r="AA11" s="21"/>
      <c r="AB11" s="21"/>
    </row>
    <row r="12" spans="1:28">
      <c r="A12" s="21"/>
      <c r="B12" s="21"/>
      <c r="C12" s="11"/>
      <c r="D12" s="11" t="s">
        <v>170</v>
      </c>
      <c r="E12" s="11"/>
      <c r="F12" s="1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71" t="s">
        <v>171</v>
      </c>
      <c r="V12" s="371"/>
      <c r="W12" s="372" t="s">
        <v>172</v>
      </c>
      <c r="X12" s="372"/>
      <c r="Y12" s="372"/>
      <c r="Z12" s="372"/>
      <c r="AA12" s="21"/>
      <c r="AB12" s="21"/>
    </row>
    <row r="13" spans="1:28">
      <c r="A13" s="21"/>
      <c r="B13" s="21"/>
      <c r="C13" s="11"/>
      <c r="D13" s="11" t="s">
        <v>173</v>
      </c>
      <c r="E13" s="11"/>
      <c r="F13" s="1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71" t="s">
        <v>174</v>
      </c>
      <c r="V13" s="371"/>
      <c r="W13" s="372" t="s">
        <v>175</v>
      </c>
      <c r="X13" s="372"/>
      <c r="Y13" s="372"/>
      <c r="Z13" s="372"/>
      <c r="AA13" s="21"/>
      <c r="AB13" s="21"/>
    </row>
    <row r="14" spans="1:28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371" t="s">
        <v>176</v>
      </c>
      <c r="V14" s="371"/>
      <c r="W14" s="372" t="s">
        <v>177</v>
      </c>
      <c r="X14" s="372"/>
      <c r="Y14" s="372"/>
      <c r="Z14" s="372"/>
      <c r="AA14" s="21"/>
      <c r="AB14" s="21"/>
    </row>
    <row r="15" spans="1:28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71" t="s">
        <v>178</v>
      </c>
      <c r="V15" s="371"/>
      <c r="W15" s="372" t="s">
        <v>179</v>
      </c>
      <c r="X15" s="372"/>
      <c r="Y15" s="372"/>
      <c r="Z15" s="372"/>
      <c r="AA15" s="21"/>
      <c r="AB15" s="21"/>
    </row>
    <row r="16" spans="1:28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71" t="s">
        <v>180</v>
      </c>
      <c r="V16" s="371"/>
      <c r="W16" s="372" t="s">
        <v>181</v>
      </c>
      <c r="X16" s="372"/>
      <c r="Y16" s="372"/>
      <c r="Z16" s="372"/>
      <c r="AA16" s="21"/>
      <c r="AB16" s="21"/>
    </row>
    <row r="17" spans="1:28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71" t="s">
        <v>182</v>
      </c>
      <c r="V17" s="371"/>
      <c r="W17" s="372" t="s">
        <v>183</v>
      </c>
      <c r="X17" s="372"/>
      <c r="Y17" s="372"/>
      <c r="Z17" s="372"/>
      <c r="AA17" s="21"/>
      <c r="AB17" s="21"/>
    </row>
    <row r="18" spans="1:2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71" t="s">
        <v>184</v>
      </c>
      <c r="V18" s="371"/>
      <c r="W18" s="372" t="s">
        <v>185</v>
      </c>
      <c r="X18" s="372"/>
      <c r="Y18" s="372"/>
      <c r="Z18" s="372"/>
      <c r="AA18" s="21"/>
      <c r="AB18" s="21"/>
    </row>
    <row r="19" spans="1:28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371" t="s">
        <v>186</v>
      </c>
      <c r="V19" s="371"/>
      <c r="W19" s="372" t="s">
        <v>187</v>
      </c>
      <c r="X19" s="372"/>
      <c r="Y19" s="372"/>
      <c r="Z19" s="372"/>
      <c r="AA19" s="21"/>
      <c r="AB19" s="21"/>
    </row>
    <row r="20" spans="1:28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71" t="s">
        <v>188</v>
      </c>
      <c r="V20" s="371"/>
      <c r="W20" s="372" t="s">
        <v>189</v>
      </c>
      <c r="X20" s="372"/>
      <c r="Y20" s="372"/>
      <c r="Z20" s="372"/>
      <c r="AA20" s="21"/>
      <c r="AB20" s="21"/>
    </row>
    <row r="21" spans="1:28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 t="s">
        <v>204</v>
      </c>
      <c r="U21" s="21"/>
      <c r="V21" s="21"/>
      <c r="W21" s="21"/>
      <c r="Y21" s="21"/>
      <c r="Z21" s="21"/>
      <c r="AA21" s="21"/>
      <c r="AB21" s="21"/>
    </row>
    <row r="22" spans="1:28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X23" s="21"/>
      <c r="Y23" s="21"/>
      <c r="Z23" s="21"/>
      <c r="AA23" s="21"/>
      <c r="AB23" s="21"/>
    </row>
    <row r="24" spans="1:28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2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373" t="s">
        <v>190</v>
      </c>
      <c r="L27" s="373"/>
      <c r="M27" s="373"/>
      <c r="N27" s="373"/>
      <c r="O27" s="373"/>
      <c r="P27" s="373"/>
      <c r="Q27" s="373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374" t="s">
        <v>139</v>
      </c>
      <c r="L28" s="374"/>
      <c r="M28" s="374"/>
      <c r="N28" s="374" t="s">
        <v>191</v>
      </c>
      <c r="O28" s="374"/>
      <c r="P28" s="374"/>
      <c r="Q28" s="374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374" t="s">
        <v>192</v>
      </c>
      <c r="L29" s="374"/>
      <c r="M29" s="374"/>
      <c r="N29" s="375" t="s">
        <v>193</v>
      </c>
      <c r="O29" s="375"/>
      <c r="P29" s="375"/>
      <c r="Q29" s="375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374" t="s">
        <v>194</v>
      </c>
      <c r="L30" s="374"/>
      <c r="M30" s="374"/>
      <c r="N30" s="375" t="s">
        <v>195</v>
      </c>
      <c r="O30" s="375"/>
      <c r="P30" s="375"/>
      <c r="Q30" s="375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374" t="s">
        <v>196</v>
      </c>
      <c r="L31" s="374"/>
      <c r="M31" s="374"/>
      <c r="N31" s="375" t="s">
        <v>197</v>
      </c>
      <c r="O31" s="375"/>
      <c r="P31" s="375"/>
      <c r="Q31" s="375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374" t="s">
        <v>198</v>
      </c>
      <c r="L32" s="374"/>
      <c r="M32" s="374"/>
      <c r="N32" s="375" t="s">
        <v>199</v>
      </c>
      <c r="O32" s="375"/>
      <c r="P32" s="375"/>
      <c r="Q32" s="375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374" t="s">
        <v>200</v>
      </c>
      <c r="L33" s="374"/>
      <c r="M33" s="374"/>
      <c r="N33" s="375" t="s">
        <v>201</v>
      </c>
      <c r="O33" s="375"/>
      <c r="P33" s="375"/>
      <c r="Q33" s="375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374" t="s">
        <v>202</v>
      </c>
      <c r="L34" s="374"/>
      <c r="M34" s="374"/>
      <c r="N34" s="375" t="s">
        <v>203</v>
      </c>
      <c r="O34" s="375"/>
      <c r="P34" s="375"/>
      <c r="Q34" s="375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76" t="s">
        <v>139</v>
      </c>
      <c r="P37" s="377"/>
      <c r="Q37" s="378"/>
      <c r="R37" s="379" t="s">
        <v>191</v>
      </c>
      <c r="S37" s="379"/>
      <c r="T37" s="379"/>
      <c r="U37" s="21"/>
      <c r="V37" s="21"/>
      <c r="W37" s="21"/>
      <c r="X37" s="21"/>
      <c r="Y37" s="21"/>
      <c r="Z37" s="21"/>
      <c r="AA37" s="21"/>
      <c r="AB37" s="21"/>
    </row>
    <row r="38" spans="1:2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80" t="s">
        <v>192</v>
      </c>
      <c r="P38" s="381"/>
      <c r="Q38" s="382"/>
      <c r="R38" s="383" t="s">
        <v>193</v>
      </c>
      <c r="S38" s="383"/>
      <c r="T38" s="383"/>
      <c r="U38" s="21"/>
      <c r="V38" s="21"/>
      <c r="W38" s="21"/>
      <c r="X38" s="21"/>
      <c r="Y38" s="21"/>
      <c r="Z38" s="21"/>
      <c r="AA38" s="21"/>
      <c r="AB38" s="21"/>
    </row>
    <row r="39" spans="1:28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80" t="s">
        <v>194</v>
      </c>
      <c r="P39" s="381"/>
      <c r="Q39" s="382"/>
      <c r="R39" s="383" t="s">
        <v>195</v>
      </c>
      <c r="S39" s="383"/>
      <c r="T39" s="383"/>
      <c r="U39" s="21"/>
      <c r="V39" s="21"/>
      <c r="W39" s="21"/>
      <c r="X39" s="21"/>
      <c r="Y39" s="21"/>
      <c r="Z39" s="21"/>
      <c r="AA39" s="21"/>
      <c r="AB39" s="21"/>
    </row>
    <row r="40" spans="1:28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380" t="s">
        <v>196</v>
      </c>
      <c r="P40" s="381"/>
      <c r="Q40" s="382"/>
      <c r="R40" s="383" t="s">
        <v>197</v>
      </c>
      <c r="S40" s="383"/>
      <c r="T40" s="383"/>
      <c r="U40" s="21"/>
      <c r="V40" s="21"/>
      <c r="W40" s="21"/>
      <c r="X40" s="21"/>
      <c r="Y40" s="21"/>
      <c r="Z40" s="21"/>
      <c r="AA40" s="21"/>
      <c r="AB40" s="21"/>
    </row>
    <row r="41" spans="1:28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80" t="s">
        <v>198</v>
      </c>
      <c r="P41" s="381"/>
      <c r="Q41" s="382"/>
      <c r="R41" s="383" t="s">
        <v>199</v>
      </c>
      <c r="S41" s="383"/>
      <c r="T41" s="383"/>
      <c r="U41" s="21"/>
      <c r="V41" s="21"/>
      <c r="W41" s="21"/>
      <c r="X41" s="21"/>
      <c r="Y41" s="21"/>
      <c r="Z41" s="21"/>
      <c r="AA41" s="21"/>
      <c r="AB41" s="21"/>
    </row>
    <row r="42" spans="1:28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380" t="s">
        <v>200</v>
      </c>
      <c r="P42" s="381"/>
      <c r="Q42" s="382"/>
      <c r="R42" s="383" t="s">
        <v>201</v>
      </c>
      <c r="S42" s="383"/>
      <c r="T42" s="383"/>
      <c r="U42" s="21"/>
      <c r="V42" s="21"/>
      <c r="W42" s="21"/>
      <c r="X42" s="21"/>
      <c r="Y42" s="21"/>
      <c r="Z42" s="21"/>
      <c r="AA42" s="21"/>
      <c r="AB42" s="21"/>
    </row>
    <row r="43" spans="1:28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80" t="s">
        <v>202</v>
      </c>
      <c r="P43" s="381"/>
      <c r="Q43" s="382"/>
      <c r="R43" s="383" t="s">
        <v>203</v>
      </c>
      <c r="S43" s="383"/>
      <c r="T43" s="383"/>
      <c r="U43" s="21"/>
      <c r="V43" s="21"/>
      <c r="W43" s="21"/>
      <c r="X43" s="21"/>
      <c r="Y43" s="21"/>
      <c r="Z43" s="21"/>
      <c r="AA43" s="21"/>
      <c r="AB43" s="21"/>
    </row>
  </sheetData>
  <mergeCells count="75">
    <mergeCell ref="O39:Q39"/>
    <mergeCell ref="R39:T39"/>
    <mergeCell ref="O43:Q43"/>
    <mergeCell ref="R43:T43"/>
    <mergeCell ref="O40:Q40"/>
    <mergeCell ref="R40:T40"/>
    <mergeCell ref="O41:Q41"/>
    <mergeCell ref="R41:T41"/>
    <mergeCell ref="O42:Q42"/>
    <mergeCell ref="R42:T42"/>
    <mergeCell ref="K34:M34"/>
    <mergeCell ref="N34:Q34"/>
    <mergeCell ref="O37:Q37"/>
    <mergeCell ref="R37:T37"/>
    <mergeCell ref="O38:Q38"/>
    <mergeCell ref="R38:T38"/>
    <mergeCell ref="K31:M31"/>
    <mergeCell ref="N31:Q31"/>
    <mergeCell ref="K32:M32"/>
    <mergeCell ref="N32:Q32"/>
    <mergeCell ref="K33:M33"/>
    <mergeCell ref="N33:Q33"/>
    <mergeCell ref="K27:Q27"/>
    <mergeCell ref="K29:M29"/>
    <mergeCell ref="N29:Q29"/>
    <mergeCell ref="K30:M30"/>
    <mergeCell ref="N30:Q30"/>
    <mergeCell ref="K28:M28"/>
    <mergeCell ref="N28:Q28"/>
    <mergeCell ref="U18:V18"/>
    <mergeCell ref="W18:Z18"/>
    <mergeCell ref="U20:V20"/>
    <mergeCell ref="W20:Z20"/>
    <mergeCell ref="U19:V19"/>
    <mergeCell ref="W19:Z19"/>
    <mergeCell ref="U15:V15"/>
    <mergeCell ref="W15:Z15"/>
    <mergeCell ref="U17:V17"/>
    <mergeCell ref="W17:Z17"/>
    <mergeCell ref="U16:V16"/>
    <mergeCell ref="W16:Z16"/>
    <mergeCell ref="U12:V12"/>
    <mergeCell ref="W12:Z12"/>
    <mergeCell ref="U14:V14"/>
    <mergeCell ref="W14:Z14"/>
    <mergeCell ref="U13:V13"/>
    <mergeCell ref="W13:Z13"/>
    <mergeCell ref="W8:Z8"/>
    <mergeCell ref="D9:F9"/>
    <mergeCell ref="U9:V9"/>
    <mergeCell ref="W9:Z9"/>
    <mergeCell ref="U11:V11"/>
    <mergeCell ref="W11:Z11"/>
    <mergeCell ref="U10:V10"/>
    <mergeCell ref="W10:Z10"/>
    <mergeCell ref="D8:F8"/>
    <mergeCell ref="U8:V8"/>
    <mergeCell ref="D6:F6"/>
    <mergeCell ref="U6:V6"/>
    <mergeCell ref="W6:Z6"/>
    <mergeCell ref="D7:F7"/>
    <mergeCell ref="U7:V7"/>
    <mergeCell ref="W7:Z7"/>
    <mergeCell ref="D4:F4"/>
    <mergeCell ref="U4:V4"/>
    <mergeCell ref="W4:Z4"/>
    <mergeCell ref="D5:F5"/>
    <mergeCell ref="U5:V5"/>
    <mergeCell ref="W5:Z5"/>
    <mergeCell ref="A1:H1"/>
    <mergeCell ref="T1:AB1"/>
    <mergeCell ref="D2:F2"/>
    <mergeCell ref="D3:F3"/>
    <mergeCell ref="U3:V3"/>
    <mergeCell ref="W3: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O25"/>
  <sheetViews>
    <sheetView showGridLines="0" workbookViewId="0">
      <selection sqref="A1:K1"/>
    </sheetView>
  </sheetViews>
  <sheetFormatPr defaultColWidth="9.140625" defaultRowHeight="15"/>
  <cols>
    <col min="1" max="1" width="15.42578125" style="34" customWidth="1"/>
    <col min="2" max="11" width="10.28515625" style="34" customWidth="1"/>
    <col min="12" max="16384" width="9.140625" style="34"/>
  </cols>
  <sheetData>
    <row r="1" spans="1:15" ht="31.5" customHeight="1">
      <c r="A1" s="315" t="s">
        <v>545</v>
      </c>
      <c r="B1" s="316"/>
      <c r="C1" s="316"/>
      <c r="D1" s="316"/>
      <c r="E1" s="316"/>
      <c r="F1" s="316"/>
      <c r="G1" s="316"/>
      <c r="H1" s="316"/>
      <c r="I1" s="316"/>
      <c r="J1" s="316"/>
      <c r="K1" s="317"/>
    </row>
    <row r="2" spans="1:15" ht="13.5" customHeight="1">
      <c r="A2" s="281"/>
      <c r="B2" s="101"/>
      <c r="C2" s="101"/>
      <c r="D2" s="101"/>
      <c r="E2" s="101"/>
      <c r="F2" s="101"/>
      <c r="G2" s="101"/>
      <c r="H2" s="101"/>
      <c r="I2" s="101"/>
      <c r="J2" s="327" t="s">
        <v>231</v>
      </c>
      <c r="K2" s="328"/>
      <c r="L2" s="43"/>
      <c r="M2" s="43"/>
    </row>
    <row r="3" spans="1:15" ht="15" customHeight="1">
      <c r="A3" s="329" t="s">
        <v>0</v>
      </c>
      <c r="B3" s="331" t="s">
        <v>538</v>
      </c>
      <c r="C3" s="332"/>
      <c r="D3" s="333" t="s">
        <v>539</v>
      </c>
      <c r="E3" s="332"/>
      <c r="F3" s="333" t="s">
        <v>540</v>
      </c>
      <c r="G3" s="332"/>
      <c r="H3" s="333" t="s">
        <v>223</v>
      </c>
      <c r="I3" s="332"/>
      <c r="J3" s="334" t="s">
        <v>2</v>
      </c>
      <c r="K3" s="334"/>
    </row>
    <row r="4" spans="1:15">
      <c r="A4" s="330"/>
      <c r="B4" s="277" t="s">
        <v>532</v>
      </c>
      <c r="C4" s="277" t="s">
        <v>541</v>
      </c>
      <c r="D4" s="277" t="s">
        <v>532</v>
      </c>
      <c r="E4" s="277" t="s">
        <v>541</v>
      </c>
      <c r="F4" s="277" t="s">
        <v>532</v>
      </c>
      <c r="G4" s="277" t="s">
        <v>541</v>
      </c>
      <c r="H4" s="277" t="s">
        <v>532</v>
      </c>
      <c r="I4" s="277" t="s">
        <v>541</v>
      </c>
      <c r="J4" s="277" t="s">
        <v>532</v>
      </c>
      <c r="K4" s="277" t="s">
        <v>541</v>
      </c>
    </row>
    <row r="5" spans="1:15">
      <c r="A5" s="66" t="s">
        <v>20</v>
      </c>
      <c r="B5" s="263">
        <v>1278.6499999999999</v>
      </c>
      <c r="C5" s="263">
        <v>1278.6500000000001</v>
      </c>
      <c r="D5" s="263">
        <v>283.7</v>
      </c>
      <c r="E5" s="263">
        <v>283.7</v>
      </c>
      <c r="F5" s="263">
        <v>1159.7000000000003</v>
      </c>
      <c r="G5" s="263">
        <v>1159.7</v>
      </c>
      <c r="H5" s="263">
        <f>SUM(B5,D5,F5)</f>
        <v>2722.05</v>
      </c>
      <c r="I5" s="263">
        <f>SUM(C5,E5,G5)</f>
        <v>2722.05</v>
      </c>
      <c r="J5" s="263">
        <f>H5/$H$12*100</f>
        <v>5.9151252058195425</v>
      </c>
      <c r="K5" s="264">
        <f>I5/$I$12*100</f>
        <v>5.8921083433622155</v>
      </c>
      <c r="N5" s="5"/>
      <c r="O5" s="5"/>
    </row>
    <row r="6" spans="1:15" ht="18" customHeight="1">
      <c r="A6" s="66" t="s">
        <v>21</v>
      </c>
      <c r="B6" s="263">
        <v>0</v>
      </c>
      <c r="C6" s="263">
        <v>0</v>
      </c>
      <c r="D6" s="263">
        <v>20.25</v>
      </c>
      <c r="E6" s="263">
        <v>20.25</v>
      </c>
      <c r="F6" s="263">
        <v>7.3</v>
      </c>
      <c r="G6" s="263">
        <v>7.3</v>
      </c>
      <c r="H6" s="263">
        <f t="shared" ref="H6:H11" si="0">SUM(B6,D6,F6)</f>
        <v>27.55</v>
      </c>
      <c r="I6" s="263">
        <f t="shared" ref="I6:I11" si="1">SUM(C6,E6,G6)</f>
        <v>27.55</v>
      </c>
      <c r="J6" s="263">
        <f t="shared" ref="J6:J11" si="2">H6/$H$12*100</f>
        <v>5.9867268940808731E-2</v>
      </c>
      <c r="K6" s="264">
        <f t="shared" ref="K6:K11" si="3">I6/$I$12*100</f>
        <v>5.9634314160147334E-2</v>
      </c>
      <c r="N6" s="5"/>
      <c r="O6" s="5"/>
    </row>
    <row r="7" spans="1:15">
      <c r="A7" s="66" t="s">
        <v>22</v>
      </c>
      <c r="B7" s="263">
        <v>0</v>
      </c>
      <c r="C7" s="263">
        <v>0</v>
      </c>
      <c r="D7" s="263">
        <v>0</v>
      </c>
      <c r="E7" s="263">
        <v>0</v>
      </c>
      <c r="F7" s="263">
        <v>9.65</v>
      </c>
      <c r="G7" s="263">
        <v>9.65</v>
      </c>
      <c r="H7" s="263">
        <f t="shared" si="0"/>
        <v>9.65</v>
      </c>
      <c r="I7" s="263">
        <f t="shared" si="1"/>
        <v>9.65</v>
      </c>
      <c r="J7" s="263">
        <f t="shared" si="2"/>
        <v>2.0969841933894891E-2</v>
      </c>
      <c r="K7" s="264">
        <f t="shared" si="3"/>
        <v>2.0888244342846526E-2</v>
      </c>
      <c r="N7" s="5"/>
      <c r="O7" s="5"/>
    </row>
    <row r="8" spans="1:15">
      <c r="A8" s="66" t="s">
        <v>61</v>
      </c>
      <c r="B8" s="263">
        <v>0</v>
      </c>
      <c r="C8" s="263">
        <v>0</v>
      </c>
      <c r="D8" s="263">
        <v>405.61</v>
      </c>
      <c r="E8" s="263">
        <v>405.61</v>
      </c>
      <c r="F8" s="263">
        <v>11</v>
      </c>
      <c r="G8" s="263">
        <v>11</v>
      </c>
      <c r="H8" s="263">
        <f t="shared" si="0"/>
        <v>416.61</v>
      </c>
      <c r="I8" s="263">
        <f t="shared" si="1"/>
        <v>416.61</v>
      </c>
      <c r="J8" s="263">
        <f t="shared" si="2"/>
        <v>0.90531045057823323</v>
      </c>
      <c r="K8" s="264">
        <f t="shared" si="3"/>
        <v>0.90178771768635135</v>
      </c>
      <c r="N8" s="5"/>
      <c r="O8" s="5"/>
    </row>
    <row r="9" spans="1:15">
      <c r="A9" s="66" t="s">
        <v>23</v>
      </c>
      <c r="B9" s="263">
        <v>1168.53</v>
      </c>
      <c r="C9" s="263">
        <v>1168.53</v>
      </c>
      <c r="D9" s="263">
        <v>3029.7840000000006</v>
      </c>
      <c r="E9" s="263">
        <v>3029.7840000000006</v>
      </c>
      <c r="F9" s="263">
        <v>2150.7690000000007</v>
      </c>
      <c r="G9" s="263">
        <v>2259.41</v>
      </c>
      <c r="H9" s="263">
        <f t="shared" si="0"/>
        <v>6349.0830000000005</v>
      </c>
      <c r="I9" s="263">
        <f t="shared" si="1"/>
        <v>6457.7240000000002</v>
      </c>
      <c r="J9" s="263">
        <f t="shared" si="2"/>
        <v>13.79681522644344</v>
      </c>
      <c r="K9" s="264">
        <f t="shared" si="3"/>
        <v>13.97829189747816</v>
      </c>
      <c r="N9" s="5"/>
      <c r="O9" s="5"/>
    </row>
    <row r="10" spans="1:15">
      <c r="A10" s="66" t="s">
        <v>27</v>
      </c>
      <c r="B10" s="263">
        <v>4926.92</v>
      </c>
      <c r="C10" s="263">
        <v>4926.92</v>
      </c>
      <c r="D10" s="263">
        <v>21910.059999999998</v>
      </c>
      <c r="E10" s="263">
        <v>21981.18</v>
      </c>
      <c r="F10" s="263">
        <v>9652.619999999999</v>
      </c>
      <c r="G10" s="263">
        <v>9652.6200000000008</v>
      </c>
      <c r="H10" s="263">
        <f t="shared" si="0"/>
        <v>36489.599999999991</v>
      </c>
      <c r="I10" s="263">
        <f t="shared" si="1"/>
        <v>36560.720000000001</v>
      </c>
      <c r="J10" s="263">
        <f t="shared" si="2"/>
        <v>79.293382821870551</v>
      </c>
      <c r="K10" s="264">
        <f t="shared" si="3"/>
        <v>79.138782664289721</v>
      </c>
      <c r="N10" s="5"/>
      <c r="O10" s="5"/>
    </row>
    <row r="11" spans="1:15">
      <c r="A11" s="66" t="s">
        <v>16</v>
      </c>
      <c r="B11" s="263">
        <v>0</v>
      </c>
      <c r="C11" s="263">
        <v>0</v>
      </c>
      <c r="D11" s="263">
        <v>1.125</v>
      </c>
      <c r="E11" s="263">
        <v>1.1299999999999999</v>
      </c>
      <c r="F11" s="263">
        <v>2.8</v>
      </c>
      <c r="G11" s="263">
        <v>2.8</v>
      </c>
      <c r="H11" s="263">
        <f t="shared" si="0"/>
        <v>3.9249999999999998</v>
      </c>
      <c r="I11" s="263">
        <f t="shared" si="1"/>
        <v>3.9299999999999997</v>
      </c>
      <c r="J11" s="263">
        <f t="shared" si="2"/>
        <v>8.5291844135271955E-3</v>
      </c>
      <c r="K11" s="264">
        <f t="shared" si="3"/>
        <v>8.5068186805582219E-3</v>
      </c>
      <c r="N11" s="2"/>
      <c r="O11" s="2"/>
    </row>
    <row r="12" spans="1:15">
      <c r="A12" s="83" t="s">
        <v>24</v>
      </c>
      <c r="B12" s="265">
        <f t="shared" ref="B12:I12" si="4">SUM(B5:B11)</f>
        <v>7374.1</v>
      </c>
      <c r="C12" s="266">
        <f t="shared" si="4"/>
        <v>7374.1</v>
      </c>
      <c r="D12" s="266">
        <f t="shared" si="4"/>
        <v>25650.528999999999</v>
      </c>
      <c r="E12" s="266">
        <f t="shared" si="4"/>
        <v>25721.654000000002</v>
      </c>
      <c r="F12" s="266">
        <f t="shared" si="4"/>
        <v>12993.839</v>
      </c>
      <c r="G12" s="266">
        <f t="shared" si="4"/>
        <v>13102.48</v>
      </c>
      <c r="H12" s="266">
        <f t="shared" si="4"/>
        <v>46018.467999999993</v>
      </c>
      <c r="I12" s="266">
        <f t="shared" si="4"/>
        <v>46198.234000000004</v>
      </c>
      <c r="J12" s="267">
        <f>(H12/$H$12)*100</f>
        <v>100</v>
      </c>
      <c r="K12" s="266">
        <f>(I12/$I$12)*100</f>
        <v>100</v>
      </c>
    </row>
    <row r="13" spans="1:15">
      <c r="A13" s="106" t="s">
        <v>18</v>
      </c>
      <c r="B13" s="268">
        <f>(B12/H12)*100</f>
        <v>16.024218798418062</v>
      </c>
      <c r="C13" s="269">
        <f>(C12/I12)*100</f>
        <v>15.961865555293736</v>
      </c>
      <c r="D13" s="269">
        <f>D12/H12*100</f>
        <v>55.739641310962377</v>
      </c>
      <c r="E13" s="269">
        <f>E12/I12*100</f>
        <v>55.676704005611988</v>
      </c>
      <c r="F13" s="269">
        <f>(F12/H12)*100</f>
        <v>28.236139890619572</v>
      </c>
      <c r="G13" s="269">
        <f>(G12/$I$12)*100</f>
        <v>28.361430439094271</v>
      </c>
      <c r="H13" s="270">
        <f>(H12/$H$12)*100</f>
        <v>100</v>
      </c>
      <c r="I13" s="270">
        <f>(I12/$I$12)*100</f>
        <v>100</v>
      </c>
      <c r="J13" s="271"/>
      <c r="K13" s="114"/>
    </row>
    <row r="14" spans="1:15">
      <c r="A14" s="313" t="s">
        <v>229</v>
      </c>
      <c r="B14" s="314"/>
      <c r="C14" s="314"/>
      <c r="D14" s="314"/>
      <c r="E14" s="314"/>
      <c r="F14" s="284"/>
      <c r="G14" s="284"/>
      <c r="H14" s="284"/>
      <c r="I14" s="284"/>
      <c r="J14" s="284"/>
      <c r="K14" s="285"/>
    </row>
    <row r="15" spans="1:15">
      <c r="A15" s="311" t="s">
        <v>42</v>
      </c>
      <c r="B15" s="312"/>
      <c r="C15" s="312"/>
      <c r="D15" s="312"/>
      <c r="E15" s="312"/>
      <c r="F15" s="287"/>
      <c r="G15" s="287"/>
      <c r="H15" s="287"/>
      <c r="I15" s="287"/>
      <c r="J15" s="287"/>
      <c r="K15" s="288"/>
    </row>
    <row r="18" spans="4:11">
      <c r="D18" s="2"/>
      <c r="E18" s="2"/>
    </row>
    <row r="23" spans="4:11">
      <c r="K23" s="2"/>
    </row>
    <row r="25" spans="4:11">
      <c r="I25" s="115"/>
    </row>
  </sheetData>
  <mergeCells count="10">
    <mergeCell ref="A14:E14"/>
    <mergeCell ref="A15:E15"/>
    <mergeCell ref="A1:K1"/>
    <mergeCell ref="J2:K2"/>
    <mergeCell ref="A3:A4"/>
    <mergeCell ref="B3:C3"/>
    <mergeCell ref="D3:E3"/>
    <mergeCell ref="J3:K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T45"/>
  <sheetViews>
    <sheetView showGridLines="0" zoomScale="110" zoomScaleNormal="110" workbookViewId="0">
      <selection sqref="A1:I1"/>
    </sheetView>
  </sheetViews>
  <sheetFormatPr defaultRowHeight="15"/>
  <cols>
    <col min="1" max="1" width="24.28515625" customWidth="1"/>
    <col min="2" max="2" width="11.140625" customWidth="1"/>
    <col min="3" max="3" width="11" customWidth="1"/>
    <col min="4" max="4" width="9.85546875" customWidth="1"/>
    <col min="5" max="5" width="10.7109375" customWidth="1"/>
    <col min="6" max="7" width="11" customWidth="1"/>
    <col min="8" max="8" width="10.42578125" customWidth="1"/>
    <col min="9" max="9" width="10.85546875" customWidth="1"/>
    <col min="10" max="10" width="10.5703125" customWidth="1"/>
    <col min="12" max="12" width="16.28515625" customWidth="1"/>
    <col min="13" max="13" width="17.85546875" customWidth="1"/>
    <col min="14" max="14" width="9.85546875" customWidth="1"/>
    <col min="16" max="16" width="9.7109375" bestFit="1" customWidth="1"/>
  </cols>
  <sheetData>
    <row r="1" spans="1:20" ht="30" customHeight="1">
      <c r="A1" s="340" t="s">
        <v>542</v>
      </c>
      <c r="B1" s="341"/>
      <c r="C1" s="341"/>
      <c r="D1" s="341"/>
      <c r="E1" s="341"/>
      <c r="F1" s="341"/>
      <c r="G1" s="341"/>
      <c r="H1" s="341"/>
      <c r="I1" s="342"/>
      <c r="J1" s="34"/>
    </row>
    <row r="2" spans="1:20">
      <c r="A2" s="346" t="s">
        <v>25</v>
      </c>
      <c r="B2" s="343" t="s">
        <v>222</v>
      </c>
      <c r="C2" s="344"/>
      <c r="D2" s="344"/>
      <c r="E2" s="345"/>
      <c r="F2" s="343" t="s">
        <v>104</v>
      </c>
      <c r="G2" s="344"/>
      <c r="H2" s="344"/>
      <c r="I2" s="345"/>
      <c r="J2" s="34"/>
      <c r="K2" s="34"/>
      <c r="L2" s="4"/>
      <c r="M2" s="4"/>
      <c r="N2" s="4"/>
      <c r="O2" s="4"/>
      <c r="P2" s="4"/>
      <c r="Q2" s="4"/>
      <c r="R2" s="4"/>
      <c r="S2" s="4"/>
      <c r="T2" s="4"/>
    </row>
    <row r="3" spans="1:20">
      <c r="A3" s="347"/>
      <c r="B3" s="338" t="s">
        <v>532</v>
      </c>
      <c r="C3" s="339"/>
      <c r="D3" s="338" t="s">
        <v>541</v>
      </c>
      <c r="E3" s="339"/>
      <c r="F3" s="338" t="s">
        <v>532</v>
      </c>
      <c r="G3" s="339"/>
      <c r="H3" s="338" t="s">
        <v>541</v>
      </c>
      <c r="I3" s="339"/>
      <c r="J3" s="34"/>
      <c r="K3" s="34"/>
      <c r="L3" s="4"/>
      <c r="M3" s="4"/>
      <c r="N3" s="4"/>
      <c r="O3" s="17"/>
      <c r="P3" s="4"/>
      <c r="Q3" s="4"/>
      <c r="R3" s="4"/>
      <c r="S3" s="4"/>
      <c r="T3" s="4"/>
    </row>
    <row r="4" spans="1:20" ht="15.75" customHeight="1">
      <c r="A4" s="347"/>
      <c r="B4" s="335" t="s">
        <v>26</v>
      </c>
      <c r="C4" s="335" t="s">
        <v>18</v>
      </c>
      <c r="D4" s="335" t="s">
        <v>26</v>
      </c>
      <c r="E4" s="335" t="s">
        <v>18</v>
      </c>
      <c r="F4" s="335" t="s">
        <v>26</v>
      </c>
      <c r="G4" s="335" t="s">
        <v>18</v>
      </c>
      <c r="H4" s="335" t="s">
        <v>26</v>
      </c>
      <c r="I4" s="335" t="s">
        <v>18</v>
      </c>
      <c r="J4" s="34"/>
      <c r="L4" s="17"/>
      <c r="M4" s="18"/>
      <c r="N4" s="4"/>
      <c r="O4" s="17"/>
      <c r="P4" s="4"/>
      <c r="Q4" s="4"/>
      <c r="R4" s="4"/>
      <c r="S4" s="4"/>
      <c r="T4" s="4"/>
    </row>
    <row r="5" spans="1:20" ht="21.75" customHeight="1">
      <c r="A5" s="336"/>
      <c r="B5" s="336"/>
      <c r="C5" s="336"/>
      <c r="D5" s="336"/>
      <c r="E5" s="336"/>
      <c r="F5" s="336"/>
      <c r="G5" s="336"/>
      <c r="H5" s="336"/>
      <c r="I5" s="336"/>
      <c r="J5" s="34"/>
      <c r="L5" s="17"/>
      <c r="M5" s="18"/>
      <c r="N5" s="4"/>
      <c r="O5" s="17"/>
      <c r="P5" s="4"/>
      <c r="Q5" s="4"/>
      <c r="R5" s="4"/>
      <c r="S5" s="4"/>
      <c r="T5" s="4"/>
    </row>
    <row r="6" spans="1:20" s="34" customFormat="1">
      <c r="A6" s="256" t="s">
        <v>3</v>
      </c>
      <c r="B6" s="272">
        <v>7.3339999999999996</v>
      </c>
      <c r="C6" s="273">
        <f t="shared" ref="C6:C14" si="0">B6/$B$19</f>
        <v>1.2390162297316317E-2</v>
      </c>
      <c r="D6" s="272">
        <v>11.390459930594975</v>
      </c>
      <c r="E6" s="273">
        <f t="shared" ref="E6:E14" si="1">D6/$D$19</f>
        <v>1.7476258236923579E-2</v>
      </c>
      <c r="F6" s="272">
        <v>64.798500000000004</v>
      </c>
      <c r="G6" s="273">
        <f t="shared" ref="G6:G19" si="2">F6/$F$19</f>
        <v>4.7216493587302698E-2</v>
      </c>
      <c r="H6" s="272">
        <v>63.584607271871633</v>
      </c>
      <c r="I6" s="273">
        <f t="shared" ref="I6:I19" si="3">H6/$H$19</f>
        <v>5.5841352192502962E-2</v>
      </c>
      <c r="K6" s="2"/>
      <c r="L6" s="2"/>
      <c r="M6" s="18"/>
      <c r="N6" s="4"/>
      <c r="O6" s="17"/>
      <c r="P6" s="4"/>
      <c r="Q6" s="4"/>
      <c r="R6" s="4"/>
      <c r="S6" s="4"/>
      <c r="T6" s="4"/>
    </row>
    <row r="7" spans="1:20">
      <c r="A7" s="256" t="s">
        <v>4</v>
      </c>
      <c r="B7" s="272">
        <v>3.6385970999999997</v>
      </c>
      <c r="C7" s="273">
        <f t="shared" si="0"/>
        <v>6.147096891675005E-3</v>
      </c>
      <c r="D7" s="272">
        <v>2.8887985599999997</v>
      </c>
      <c r="E7" s="273">
        <f t="shared" si="1"/>
        <v>4.4322520720527121E-3</v>
      </c>
      <c r="F7" s="272">
        <v>3.1401399999999997</v>
      </c>
      <c r="G7" s="273">
        <f t="shared" si="2"/>
        <v>2.2881146966863843E-3</v>
      </c>
      <c r="H7" s="272">
        <v>7.2968586000000002</v>
      </c>
      <c r="I7" s="273">
        <f t="shared" si="3"/>
        <v>6.4082561560736082E-3</v>
      </c>
      <c r="J7" s="34"/>
      <c r="K7" s="2"/>
      <c r="L7" s="2"/>
      <c r="M7" s="18"/>
      <c r="N7" s="4"/>
      <c r="O7" s="44"/>
      <c r="P7" s="46"/>
      <c r="Q7" s="4"/>
      <c r="R7" s="4"/>
      <c r="S7" s="4"/>
      <c r="T7" s="4"/>
    </row>
    <row r="8" spans="1:20" ht="18.75" customHeight="1">
      <c r="A8" s="256" t="s">
        <v>5</v>
      </c>
      <c r="B8" s="272">
        <v>153.05476090000002</v>
      </c>
      <c r="C8" s="273">
        <f t="shared" si="0"/>
        <v>0.25857285627596727</v>
      </c>
      <c r="D8" s="272">
        <v>148.601136</v>
      </c>
      <c r="E8" s="273">
        <f t="shared" si="1"/>
        <v>0.22799709957809827</v>
      </c>
      <c r="F8" s="272">
        <v>166.54612</v>
      </c>
      <c r="G8" s="273">
        <f t="shared" si="2"/>
        <v>0.1213565716331419</v>
      </c>
      <c r="H8" s="272">
        <v>165.0881190078548</v>
      </c>
      <c r="I8" s="273">
        <f t="shared" si="3"/>
        <v>0.14498389141413512</v>
      </c>
      <c r="J8" s="34"/>
      <c r="K8" s="2"/>
      <c r="L8" s="2"/>
      <c r="M8" s="18"/>
      <c r="N8" s="4"/>
      <c r="O8" s="44"/>
      <c r="P8" s="7"/>
      <c r="Q8" s="4"/>
      <c r="R8" s="4"/>
      <c r="S8" s="4"/>
      <c r="T8" s="4"/>
    </row>
    <row r="9" spans="1:20" ht="11.25" customHeight="1">
      <c r="A9" s="256" t="s">
        <v>20</v>
      </c>
      <c r="B9" s="272">
        <v>115.40599999999999</v>
      </c>
      <c r="C9" s="273">
        <f t="shared" si="0"/>
        <v>0.19496851241942825</v>
      </c>
      <c r="D9" s="272">
        <v>117.85803047656714</v>
      </c>
      <c r="E9" s="273">
        <f t="shared" si="1"/>
        <v>0.18082828862522571</v>
      </c>
      <c r="F9" s="272">
        <v>57.220999999999997</v>
      </c>
      <c r="G9" s="273">
        <f t="shared" si="2"/>
        <v>4.1695023489109279E-2</v>
      </c>
      <c r="H9" s="272">
        <v>55.872662940198893</v>
      </c>
      <c r="I9" s="273">
        <f t="shared" si="3"/>
        <v>4.9068558933395713E-2</v>
      </c>
      <c r="J9" s="34"/>
      <c r="K9" s="2"/>
      <c r="L9" s="2"/>
      <c r="M9" s="18"/>
      <c r="N9" s="4"/>
      <c r="O9" s="44"/>
      <c r="P9" s="7"/>
      <c r="Q9" s="4"/>
      <c r="R9" s="4"/>
      <c r="S9" s="4"/>
      <c r="T9" s="4"/>
    </row>
    <row r="10" spans="1:20" ht="15.75" customHeight="1">
      <c r="A10" s="256" t="s">
        <v>12</v>
      </c>
      <c r="B10" s="272">
        <v>2.38</v>
      </c>
      <c r="C10" s="273">
        <f t="shared" si="0"/>
        <v>4.020805326917485E-3</v>
      </c>
      <c r="D10" s="272">
        <v>2.38</v>
      </c>
      <c r="E10" s="273">
        <f t="shared" si="1"/>
        <v>3.6516079997926387E-3</v>
      </c>
      <c r="F10" s="272">
        <v>9.3700000000000006E-2</v>
      </c>
      <c r="G10" s="273">
        <f t="shared" si="2"/>
        <v>6.8276047271622999E-5</v>
      </c>
      <c r="H10" s="272">
        <v>9.3699999999999992E-2</v>
      </c>
      <c r="I10" s="273">
        <f t="shared" si="3"/>
        <v>8.2289329523816868E-5</v>
      </c>
      <c r="J10" s="34"/>
      <c r="K10" s="2"/>
      <c r="L10" s="2"/>
      <c r="M10" s="18"/>
      <c r="N10" s="4"/>
      <c r="O10" s="44"/>
      <c r="P10" s="46"/>
      <c r="Q10" s="4"/>
      <c r="R10" s="4"/>
      <c r="S10" s="4"/>
      <c r="T10" s="4"/>
    </row>
    <row r="11" spans="1:20" ht="15.75" customHeight="1">
      <c r="A11" s="256" t="s">
        <v>23</v>
      </c>
      <c r="B11" s="272">
        <v>35.257863370000003</v>
      </c>
      <c r="C11" s="273">
        <f t="shared" si="0"/>
        <v>5.9565128089842385E-2</v>
      </c>
      <c r="D11" s="272">
        <v>103.67235713608079</v>
      </c>
      <c r="E11" s="273">
        <f t="shared" si="1"/>
        <v>0.15906336498969414</v>
      </c>
      <c r="F11" s="272">
        <v>59.066854732000003</v>
      </c>
      <c r="G11" s="273">
        <f t="shared" si="2"/>
        <v>4.3040035921751554E-2</v>
      </c>
      <c r="H11" s="272">
        <v>73.654333905278719</v>
      </c>
      <c r="I11" s="273">
        <f t="shared" si="3"/>
        <v>6.4684799931576512E-2</v>
      </c>
      <c r="J11" s="34"/>
      <c r="K11" s="2"/>
      <c r="L11" s="2"/>
      <c r="M11" s="18"/>
      <c r="N11" s="4"/>
      <c r="O11" s="44"/>
      <c r="P11" s="46"/>
      <c r="Q11" s="4"/>
      <c r="R11" s="4"/>
      <c r="S11" s="4"/>
      <c r="T11" s="4"/>
    </row>
    <row r="12" spans="1:20" ht="12.75" customHeight="1">
      <c r="A12" s="256" t="s">
        <v>27</v>
      </c>
      <c r="B12" s="272">
        <v>9.01</v>
      </c>
      <c r="C12" s="273">
        <f t="shared" si="0"/>
        <v>1.5221620166187623E-2</v>
      </c>
      <c r="D12" s="272">
        <v>8.98</v>
      </c>
      <c r="E12" s="273">
        <f t="shared" si="1"/>
        <v>1.3777915898377268E-2</v>
      </c>
      <c r="F12" s="272">
        <v>37.898700000000005</v>
      </c>
      <c r="G12" s="273">
        <f t="shared" si="2"/>
        <v>2.7615511555315463E-2</v>
      </c>
      <c r="H12" s="272">
        <v>38.464599999999997</v>
      </c>
      <c r="I12" s="273">
        <f t="shared" si="3"/>
        <v>3.3780428435451509E-2</v>
      </c>
      <c r="J12" s="34"/>
      <c r="K12" s="2"/>
      <c r="L12" s="2"/>
      <c r="M12" s="18"/>
      <c r="N12" s="4"/>
      <c r="O12" s="44"/>
      <c r="P12" s="7"/>
      <c r="Q12" s="4"/>
      <c r="R12" s="4"/>
      <c r="S12" s="4"/>
      <c r="T12" s="4"/>
    </row>
    <row r="13" spans="1:20">
      <c r="A13" s="256" t="s">
        <v>28</v>
      </c>
      <c r="B13" s="272">
        <v>7.0000000000000007E-2</v>
      </c>
      <c r="C13" s="273">
        <f t="shared" si="0"/>
        <v>1.1825898020345546E-4</v>
      </c>
      <c r="D13" s="272">
        <v>6.9999999999999993E-2</v>
      </c>
      <c r="E13" s="273">
        <f t="shared" si="1"/>
        <v>1.0740023528801879E-4</v>
      </c>
      <c r="F13" s="272">
        <v>29.270099999999999</v>
      </c>
      <c r="G13" s="273">
        <f t="shared" si="2"/>
        <v>2.13281401413568E-2</v>
      </c>
      <c r="H13" s="272">
        <v>30.347000000000001</v>
      </c>
      <c r="I13" s="273">
        <f t="shared" si="3"/>
        <v>2.6651379755168313E-2</v>
      </c>
      <c r="J13" s="34"/>
      <c r="K13" s="2"/>
      <c r="L13" s="2"/>
      <c r="M13" s="18"/>
      <c r="N13" s="4"/>
      <c r="O13" s="44"/>
      <c r="P13" s="7"/>
      <c r="Q13" s="4"/>
      <c r="R13" s="4"/>
      <c r="S13" s="4"/>
      <c r="T13" s="4"/>
    </row>
    <row r="14" spans="1:20" ht="14.25" customHeight="1">
      <c r="A14" s="256" t="s">
        <v>16</v>
      </c>
      <c r="B14" s="272">
        <v>2.3E-2</v>
      </c>
      <c r="C14" s="273">
        <f t="shared" si="0"/>
        <v>3.8856522066849646E-5</v>
      </c>
      <c r="D14" s="272">
        <v>0.11</v>
      </c>
      <c r="E14" s="273">
        <f t="shared" si="1"/>
        <v>1.6877179830974382E-4</v>
      </c>
      <c r="F14" s="272">
        <v>32.17</v>
      </c>
      <c r="G14" s="273">
        <f t="shared" si="2"/>
        <v>2.3441200007770672E-2</v>
      </c>
      <c r="H14" s="272">
        <v>68.628660674450018</v>
      </c>
      <c r="I14" s="273">
        <f t="shared" si="3"/>
        <v>6.0271146990587304E-2</v>
      </c>
      <c r="J14" s="34"/>
      <c r="K14" s="2"/>
      <c r="L14" s="2"/>
      <c r="M14" s="18"/>
      <c r="N14" s="4"/>
      <c r="O14" s="44"/>
      <c r="P14" s="7"/>
      <c r="Q14" s="4"/>
      <c r="R14" s="4"/>
      <c r="S14" s="4"/>
      <c r="T14" s="4"/>
    </row>
    <row r="15" spans="1:20" ht="12.75" customHeight="1">
      <c r="A15" s="256" t="s">
        <v>535</v>
      </c>
      <c r="B15" s="272" t="s">
        <v>40</v>
      </c>
      <c r="C15" s="272" t="s">
        <v>40</v>
      </c>
      <c r="D15" s="272" t="s">
        <v>40</v>
      </c>
      <c r="E15" s="272" t="s">
        <v>40</v>
      </c>
      <c r="F15" s="272">
        <v>8.56</v>
      </c>
      <c r="G15" s="273">
        <f t="shared" si="2"/>
        <v>6.2373848948248977E-3</v>
      </c>
      <c r="H15" s="272">
        <v>4.1242600000000005</v>
      </c>
      <c r="I15" s="273">
        <f t="shared" si="3"/>
        <v>3.6220127020479939E-3</v>
      </c>
      <c r="J15" s="34"/>
      <c r="K15" s="2"/>
      <c r="L15" s="2"/>
      <c r="M15" s="18"/>
      <c r="N15" s="4"/>
      <c r="O15" s="44"/>
      <c r="P15" s="7"/>
      <c r="Q15" s="4"/>
      <c r="R15" s="4"/>
      <c r="S15" s="4"/>
      <c r="T15" s="4"/>
    </row>
    <row r="16" spans="1:20" ht="15.75" customHeight="1">
      <c r="A16" s="256" t="s">
        <v>536</v>
      </c>
      <c r="B16" s="272" t="s">
        <v>40</v>
      </c>
      <c r="C16" s="272" t="s">
        <v>40</v>
      </c>
      <c r="D16" s="272" t="s">
        <v>40</v>
      </c>
      <c r="E16" s="272" t="s">
        <v>40</v>
      </c>
      <c r="F16" s="272">
        <v>30.884</v>
      </c>
      <c r="G16" s="273">
        <f t="shared" si="2"/>
        <v>2.2504134940627585E-2</v>
      </c>
      <c r="H16" s="272">
        <v>25.178700000000003</v>
      </c>
      <c r="I16" s="273">
        <f t="shared" si="3"/>
        <v>2.2112468957111296E-2</v>
      </c>
      <c r="J16" s="34"/>
      <c r="K16" s="2"/>
      <c r="L16" s="2"/>
      <c r="M16" s="18"/>
      <c r="N16" s="4"/>
      <c r="O16" s="45"/>
      <c r="P16" s="46"/>
      <c r="Q16" s="4"/>
      <c r="R16" s="4"/>
      <c r="S16" s="4"/>
      <c r="T16" s="4"/>
    </row>
    <row r="17" spans="1:20" s="34" customFormat="1" ht="15.75" customHeight="1">
      <c r="A17" s="256" t="s">
        <v>102</v>
      </c>
      <c r="B17" s="272">
        <v>42.957999999999998</v>
      </c>
      <c r="C17" s="273">
        <f t="shared" ref="C17:C18" si="4">B17/$B$19</f>
        <v>7.2573846736857697E-2</v>
      </c>
      <c r="D17" s="272">
        <v>39.191665214612257</v>
      </c>
      <c r="E17" s="273">
        <f t="shared" ref="E17:E18" si="5">D17/$D$19</f>
        <v>6.0131343791123115E-2</v>
      </c>
      <c r="F17" s="272">
        <v>557.07430000000011</v>
      </c>
      <c r="G17" s="273">
        <f t="shared" si="2"/>
        <v>0.40592135795737777</v>
      </c>
      <c r="H17" s="272">
        <v>269.03854493083622</v>
      </c>
      <c r="I17" s="273">
        <f t="shared" si="3"/>
        <v>0.23627536262990176</v>
      </c>
      <c r="K17" s="2"/>
      <c r="L17" s="2"/>
      <c r="M17" s="18"/>
      <c r="N17" s="4"/>
      <c r="O17" s="45"/>
      <c r="P17" s="46"/>
      <c r="Q17" s="4"/>
      <c r="R17" s="4"/>
      <c r="S17" s="4"/>
      <c r="T17" s="4"/>
    </row>
    <row r="18" spans="1:20" s="34" customFormat="1" ht="15.75" customHeight="1">
      <c r="A18" s="256" t="s">
        <v>105</v>
      </c>
      <c r="B18" s="272">
        <v>222.78899999999999</v>
      </c>
      <c r="C18" s="273">
        <f t="shared" si="4"/>
        <v>0.37638285629353763</v>
      </c>
      <c r="D18" s="272">
        <v>216.6252123365083</v>
      </c>
      <c r="E18" s="273">
        <f t="shared" si="5"/>
        <v>0.33236569677511463</v>
      </c>
      <c r="F18" s="272">
        <v>325.64659999999998</v>
      </c>
      <c r="G18" s="273">
        <f t="shared" si="2"/>
        <v>0.23728775512746322</v>
      </c>
      <c r="H18" s="272">
        <v>337.29320297854935</v>
      </c>
      <c r="I18" s="273">
        <f t="shared" si="3"/>
        <v>0.29621805257252404</v>
      </c>
      <c r="K18" s="2"/>
      <c r="L18" s="2"/>
      <c r="M18" s="18"/>
      <c r="N18" s="4"/>
      <c r="O18" s="45"/>
      <c r="P18" s="46"/>
      <c r="Q18" s="4"/>
      <c r="R18" s="4"/>
      <c r="S18" s="4"/>
      <c r="T18" s="4"/>
    </row>
    <row r="19" spans="1:20">
      <c r="A19" s="57" t="s">
        <v>1</v>
      </c>
      <c r="B19" s="274">
        <f>SUM(B6:B18)</f>
        <v>591.92122137000001</v>
      </c>
      <c r="C19" s="275">
        <f>B19/$B$19</f>
        <v>1</v>
      </c>
      <c r="D19" s="274">
        <f>SUM(D6:D18)</f>
        <v>651.76765965436357</v>
      </c>
      <c r="E19" s="275">
        <f>D19/$D$19</f>
        <v>1</v>
      </c>
      <c r="F19" s="274">
        <f>SUM(F6:F18)</f>
        <v>1372.3700147320003</v>
      </c>
      <c r="G19" s="275">
        <f t="shared" si="2"/>
        <v>1</v>
      </c>
      <c r="H19" s="274">
        <f>SUM(H6:H18)</f>
        <v>1138.6652503090397</v>
      </c>
      <c r="I19" s="275">
        <f t="shared" si="3"/>
        <v>1</v>
      </c>
      <c r="J19" s="34"/>
      <c r="K19" s="54"/>
      <c r="L19" s="54"/>
      <c r="M19" s="18"/>
      <c r="N19" s="4"/>
      <c r="O19" s="44"/>
      <c r="P19" s="7"/>
      <c r="Q19" s="4"/>
      <c r="R19" s="4"/>
      <c r="S19" s="4"/>
      <c r="T19" s="4"/>
    </row>
    <row r="20" spans="1:20" ht="15.75" customHeight="1">
      <c r="A20" s="289" t="s">
        <v>212</v>
      </c>
      <c r="B20" s="62"/>
      <c r="C20" s="62"/>
      <c r="D20" s="63"/>
      <c r="E20" s="62"/>
      <c r="F20" s="62"/>
      <c r="G20" s="62"/>
      <c r="H20" s="62"/>
      <c r="I20" s="290"/>
      <c r="J20" s="2"/>
      <c r="K20" s="2"/>
      <c r="L20" s="36"/>
      <c r="M20" s="7"/>
      <c r="N20" s="4"/>
      <c r="O20" s="44"/>
      <c r="P20" s="7"/>
      <c r="Q20" s="4"/>
      <c r="R20" s="4"/>
      <c r="S20" s="4"/>
      <c r="T20" s="4"/>
    </row>
    <row r="21" spans="1:20" s="34" customFormat="1" ht="15.75" customHeight="1">
      <c r="A21" s="291" t="s">
        <v>213</v>
      </c>
      <c r="B21" s="64"/>
      <c r="C21" s="64"/>
      <c r="D21" s="64"/>
      <c r="E21" s="64"/>
      <c r="F21" s="64"/>
      <c r="G21" s="64"/>
      <c r="H21" s="64"/>
      <c r="I21" s="292"/>
      <c r="J21" s="39"/>
      <c r="K21" s="40"/>
      <c r="L21" s="40"/>
      <c r="M21" s="7"/>
      <c r="N21" s="4"/>
      <c r="O21" s="44"/>
      <c r="P21" s="7"/>
      <c r="Q21" s="4"/>
      <c r="R21" s="4"/>
      <c r="S21" s="4"/>
      <c r="T21" s="4"/>
    </row>
    <row r="22" spans="1:20" s="34" customFormat="1" ht="15.75" customHeight="1">
      <c r="A22" s="293" t="s">
        <v>533</v>
      </c>
      <c r="B22" s="294"/>
      <c r="C22" s="294"/>
      <c r="D22" s="294"/>
      <c r="E22" s="294"/>
      <c r="F22" s="294"/>
      <c r="G22" s="294"/>
      <c r="H22" s="294"/>
      <c r="I22" s="295"/>
      <c r="J22" s="41"/>
      <c r="K22" s="41"/>
      <c r="L22" s="41"/>
      <c r="M22" s="7"/>
      <c r="N22" s="4"/>
      <c r="O22" s="44"/>
      <c r="P22" s="7"/>
      <c r="Q22" s="4"/>
      <c r="R22" s="4"/>
      <c r="S22" s="4"/>
      <c r="T22" s="4"/>
    </row>
    <row r="23" spans="1:20" s="34" customFormat="1" ht="15.75" customHeight="1">
      <c r="A23" s="296" t="s">
        <v>534</v>
      </c>
      <c r="B23" s="297"/>
      <c r="C23" s="297"/>
      <c r="D23" s="297"/>
      <c r="E23" s="297"/>
      <c r="F23" s="297"/>
      <c r="G23" s="297"/>
      <c r="H23" s="294"/>
      <c r="I23" s="295"/>
      <c r="J23" s="41"/>
      <c r="K23" s="41"/>
      <c r="L23" s="41"/>
      <c r="M23" s="7"/>
      <c r="N23" s="4"/>
      <c r="O23" s="4"/>
      <c r="P23" s="4"/>
      <c r="Q23" s="4"/>
      <c r="R23" s="4"/>
      <c r="S23" s="4"/>
      <c r="T23" s="4"/>
    </row>
    <row r="24" spans="1:20" s="34" customFormat="1" ht="15.75" customHeight="1">
      <c r="A24" s="298" t="s">
        <v>216</v>
      </c>
      <c r="B24" s="84"/>
      <c r="C24" s="84"/>
      <c r="D24" s="84"/>
      <c r="E24" s="84"/>
      <c r="F24" s="84"/>
      <c r="G24" s="84"/>
      <c r="H24" s="84"/>
      <c r="I24" s="87"/>
      <c r="L24" s="36"/>
      <c r="M24" s="7"/>
      <c r="N24" s="4"/>
      <c r="O24" s="4"/>
      <c r="P24" s="4"/>
      <c r="Q24" s="4"/>
      <c r="R24" s="4"/>
      <c r="S24" s="4"/>
      <c r="T24" s="4"/>
    </row>
    <row r="25" spans="1:20" s="34" customFormat="1" ht="15.75" customHeight="1">
      <c r="A25" s="3"/>
      <c r="L25" s="36"/>
      <c r="M25" s="7"/>
      <c r="N25" s="4"/>
      <c r="O25" s="4"/>
      <c r="P25" s="4"/>
      <c r="Q25" s="4"/>
      <c r="R25" s="4"/>
      <c r="S25" s="4"/>
      <c r="T25" s="4"/>
    </row>
    <row r="26" spans="1:20" s="34" customFormat="1" ht="15.75" customHeight="1">
      <c r="A26" s="3"/>
      <c r="B26" s="337"/>
      <c r="C26" s="337"/>
      <c r="E26" s="38"/>
      <c r="L26" s="36"/>
      <c r="M26" s="7"/>
      <c r="N26" s="4"/>
      <c r="O26" s="4"/>
      <c r="P26" s="4"/>
      <c r="Q26" s="4"/>
      <c r="R26" s="4"/>
      <c r="S26" s="4"/>
      <c r="T26" s="4"/>
    </row>
    <row r="27" spans="1:20" s="34" customFormat="1" ht="15.75" customHeight="1">
      <c r="A27" s="3"/>
      <c r="B27" s="13"/>
      <c r="C27" s="6"/>
      <c r="L27" s="36"/>
      <c r="M27" s="7"/>
      <c r="N27" s="4"/>
      <c r="O27" s="4"/>
      <c r="P27" s="4"/>
      <c r="Q27" s="4"/>
      <c r="R27" s="4"/>
      <c r="S27" s="4"/>
      <c r="T27" s="4"/>
    </row>
    <row r="28" spans="1:20">
      <c r="B28" s="123"/>
      <c r="C28" s="2"/>
      <c r="E28" s="115"/>
      <c r="F28" s="39"/>
      <c r="G28" s="2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B29" s="123"/>
      <c r="C29" s="34"/>
      <c r="D29" s="42"/>
      <c r="E29" s="42"/>
      <c r="F29" s="42"/>
      <c r="G29" s="42"/>
      <c r="H29" s="42"/>
      <c r="I29" s="42"/>
      <c r="J29" s="42"/>
      <c r="K29" s="42"/>
      <c r="L29" s="4"/>
      <c r="P29" s="4"/>
      <c r="Q29" s="4"/>
      <c r="R29" s="4"/>
      <c r="S29" s="4"/>
      <c r="T29" s="4"/>
    </row>
    <row r="30" spans="1:20">
      <c r="B30" s="123"/>
      <c r="P30" s="17"/>
    </row>
    <row r="31" spans="1:20">
      <c r="B31" s="123"/>
      <c r="C31" s="2"/>
    </row>
    <row r="32" spans="1:20">
      <c r="B32" s="123"/>
      <c r="C32" s="2"/>
      <c r="D32" s="1"/>
    </row>
    <row r="33" spans="3:16">
      <c r="C33" s="2"/>
      <c r="D33" s="34"/>
      <c r="P33" s="53"/>
    </row>
    <row r="34" spans="3:16">
      <c r="C34" s="34"/>
      <c r="D34" s="34"/>
      <c r="P34" s="53"/>
    </row>
    <row r="35" spans="3:16">
      <c r="C35" s="34"/>
      <c r="D35" s="34"/>
      <c r="P35" s="53"/>
    </row>
    <row r="36" spans="3:16">
      <c r="C36" s="34"/>
      <c r="D36" s="34"/>
      <c r="P36" s="53"/>
    </row>
    <row r="37" spans="3:16">
      <c r="C37" s="34"/>
      <c r="D37" s="34"/>
      <c r="P37" s="53"/>
    </row>
    <row r="38" spans="3:16">
      <c r="C38" s="34"/>
      <c r="D38" s="34"/>
      <c r="P38" s="53"/>
    </row>
    <row r="39" spans="3:16">
      <c r="C39" s="34"/>
      <c r="D39" s="34"/>
      <c r="P39" s="53"/>
    </row>
    <row r="40" spans="3:16">
      <c r="C40" s="34"/>
      <c r="D40" s="34"/>
      <c r="P40" s="53"/>
    </row>
    <row r="41" spans="3:16">
      <c r="C41" s="34"/>
      <c r="D41" s="34"/>
      <c r="P41" s="53"/>
    </row>
    <row r="42" spans="3:16">
      <c r="D42" s="2"/>
      <c r="P42" s="53"/>
    </row>
    <row r="43" spans="3:16">
      <c r="P43" s="53"/>
    </row>
    <row r="44" spans="3:16">
      <c r="D44" s="2"/>
      <c r="P44" s="53"/>
    </row>
    <row r="45" spans="3:16">
      <c r="C45" s="35"/>
      <c r="D45" s="16"/>
    </row>
  </sheetData>
  <mergeCells count="17">
    <mergeCell ref="H4:H5"/>
    <mergeCell ref="F4:F5"/>
    <mergeCell ref="B26:C26"/>
    <mergeCell ref="F3:G3"/>
    <mergeCell ref="A1:I1"/>
    <mergeCell ref="F2:I2"/>
    <mergeCell ref="B2:E2"/>
    <mergeCell ref="A2:A5"/>
    <mergeCell ref="C4:C5"/>
    <mergeCell ref="B4:B5"/>
    <mergeCell ref="I4:I5"/>
    <mergeCell ref="D4:D5"/>
    <mergeCell ref="H3:I3"/>
    <mergeCell ref="D3:E3"/>
    <mergeCell ref="B3:C3"/>
    <mergeCell ref="G4:G5"/>
    <mergeCell ref="E4:E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S107"/>
  <sheetViews>
    <sheetView showGridLines="0" zoomScale="90" zoomScaleNormal="90" workbookViewId="0">
      <pane ySplit="3" topLeftCell="A4" activePane="bottomLeft" state="frozen"/>
      <selection pane="bottomLeft" sqref="A1:J1"/>
    </sheetView>
  </sheetViews>
  <sheetFormatPr defaultRowHeight="15" customHeight="1"/>
  <cols>
    <col min="1" max="1" width="7.7109375" style="37" customWidth="1"/>
    <col min="2" max="2" width="18.7109375" style="8" customWidth="1"/>
    <col min="3" max="3" width="11.5703125" style="8" customWidth="1"/>
    <col min="4" max="5" width="10.5703125" style="8" customWidth="1"/>
    <col min="6" max="6" width="12.42578125" style="8" customWidth="1"/>
    <col min="7" max="7" width="15.7109375" style="8" customWidth="1"/>
    <col min="8" max="9" width="10.5703125" style="8" customWidth="1"/>
    <col min="10" max="10" width="12.28515625" style="8" customWidth="1"/>
    <col min="12" max="12" width="18.5703125" bestFit="1" customWidth="1"/>
    <col min="13" max="13" width="19.5703125" customWidth="1"/>
    <col min="14" max="14" width="14" customWidth="1"/>
    <col min="15" max="15" width="16.140625" customWidth="1"/>
    <col min="16" max="16" width="12.42578125" customWidth="1"/>
    <col min="18" max="18" width="19.7109375" customWidth="1"/>
    <col min="19" max="19" width="14.7109375" customWidth="1"/>
  </cols>
  <sheetData>
    <row r="1" spans="1:19" ht="37.5" customHeight="1">
      <c r="A1" s="348" t="s">
        <v>543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9" ht="15" customHeight="1">
      <c r="A2" s="299"/>
      <c r="B2" s="67"/>
      <c r="C2" s="67"/>
      <c r="D2" s="67"/>
      <c r="E2" s="67"/>
      <c r="F2" s="67"/>
      <c r="G2" s="67"/>
      <c r="H2" s="67"/>
      <c r="I2" s="300"/>
      <c r="J2" s="301" t="s">
        <v>43</v>
      </c>
      <c r="S2" s="21"/>
    </row>
    <row r="3" spans="1:19" ht="38.25" customHeight="1">
      <c r="A3" s="81" t="s">
        <v>64</v>
      </c>
      <c r="B3" s="82" t="s">
        <v>0</v>
      </c>
      <c r="C3" s="280" t="s">
        <v>227</v>
      </c>
      <c r="D3" s="280" t="s">
        <v>44</v>
      </c>
      <c r="E3" s="280" t="s">
        <v>45</v>
      </c>
      <c r="F3" s="280" t="s">
        <v>46</v>
      </c>
      <c r="G3" s="280" t="s">
        <v>224</v>
      </c>
      <c r="H3" s="280" t="s">
        <v>106</v>
      </c>
      <c r="I3" s="280" t="s">
        <v>223</v>
      </c>
      <c r="J3" s="280" t="s">
        <v>2</v>
      </c>
      <c r="M3" s="22"/>
      <c r="S3" s="15"/>
    </row>
    <row r="4" spans="1:19" s="6" customFormat="1" ht="15" customHeight="1">
      <c r="A4" s="70">
        <v>1</v>
      </c>
      <c r="B4" s="68" t="s">
        <v>3</v>
      </c>
      <c r="C4" s="99">
        <v>74906</v>
      </c>
      <c r="D4" s="99">
        <v>409.32</v>
      </c>
      <c r="E4" s="99">
        <v>578</v>
      </c>
      <c r="F4" s="99">
        <v>300</v>
      </c>
      <c r="G4" s="257">
        <v>123</v>
      </c>
      <c r="H4" s="257">
        <v>38440</v>
      </c>
      <c r="I4" s="112">
        <f t="shared" ref="I4:I39" si="0">SUM(C4:H4)</f>
        <v>114756.32</v>
      </c>
      <c r="J4" s="113">
        <f>(I4/$I$41)</f>
        <v>7.6980123961293445E-2</v>
      </c>
      <c r="M4" s="19"/>
      <c r="S4" s="9"/>
    </row>
    <row r="5" spans="1:19" ht="15" customHeight="1">
      <c r="A5" s="70">
        <v>2</v>
      </c>
      <c r="B5" s="68" t="s">
        <v>4</v>
      </c>
      <c r="C5" s="258">
        <v>274</v>
      </c>
      <c r="D5" s="99">
        <v>2064.92</v>
      </c>
      <c r="E5" s="99">
        <v>8</v>
      </c>
      <c r="F5" s="258"/>
      <c r="G5" s="258"/>
      <c r="H5" s="257">
        <v>8650</v>
      </c>
      <c r="I5" s="112">
        <f t="shared" si="0"/>
        <v>10996.92</v>
      </c>
      <c r="J5" s="113">
        <f t="shared" ref="J5:J40" si="1">(I5/$I$41)</f>
        <v>7.376885776682514E-3</v>
      </c>
      <c r="K5" s="5"/>
      <c r="L5" s="19"/>
      <c r="M5" s="24"/>
      <c r="S5" s="28"/>
    </row>
    <row r="6" spans="1:19" ht="15" customHeight="1">
      <c r="A6" s="70">
        <v>3</v>
      </c>
      <c r="B6" s="68" t="s">
        <v>5</v>
      </c>
      <c r="C6" s="258">
        <v>246</v>
      </c>
      <c r="D6" s="99">
        <v>201.99</v>
      </c>
      <c r="E6" s="99">
        <v>212</v>
      </c>
      <c r="F6" s="258"/>
      <c r="G6" s="257">
        <v>8</v>
      </c>
      <c r="H6" s="257">
        <v>13760</v>
      </c>
      <c r="I6" s="112">
        <f t="shared" si="0"/>
        <v>14427.99</v>
      </c>
      <c r="J6" s="113">
        <f t="shared" si="1"/>
        <v>9.6784949074029403E-3</v>
      </c>
      <c r="L6" s="19"/>
      <c r="M6" s="24"/>
      <c r="S6" s="28"/>
    </row>
    <row r="7" spans="1:19" ht="15" customHeight="1">
      <c r="A7" s="70">
        <v>4</v>
      </c>
      <c r="B7" s="68" t="s">
        <v>6</v>
      </c>
      <c r="C7" s="258">
        <v>3650</v>
      </c>
      <c r="D7" s="99">
        <v>526.98</v>
      </c>
      <c r="E7" s="99">
        <v>619</v>
      </c>
      <c r="F7" s="99">
        <v>300</v>
      </c>
      <c r="G7" s="257">
        <v>73</v>
      </c>
      <c r="H7" s="257">
        <v>11200</v>
      </c>
      <c r="I7" s="112">
        <f t="shared" si="0"/>
        <v>16368.98</v>
      </c>
      <c r="J7" s="113">
        <f t="shared" si="1"/>
        <v>1.0980537799747614E-2</v>
      </c>
      <c r="L7" s="19"/>
      <c r="M7" s="24"/>
    </row>
    <row r="8" spans="1:19" ht="15" customHeight="1">
      <c r="A8" s="70">
        <v>5</v>
      </c>
      <c r="B8" s="68" t="s">
        <v>7</v>
      </c>
      <c r="C8" s="99">
        <v>348</v>
      </c>
      <c r="D8" s="99">
        <v>1098.2</v>
      </c>
      <c r="E8" s="99">
        <v>236</v>
      </c>
      <c r="F8" s="258"/>
      <c r="G8" s="257">
        <v>24</v>
      </c>
      <c r="H8" s="257">
        <v>18270</v>
      </c>
      <c r="I8" s="112">
        <f t="shared" si="0"/>
        <v>19976.2</v>
      </c>
      <c r="J8" s="113">
        <f t="shared" si="1"/>
        <v>1.3400310782670533E-2</v>
      </c>
      <c r="L8" s="19"/>
      <c r="M8" s="24"/>
      <c r="P8" s="25"/>
      <c r="Q8" s="25"/>
    </row>
    <row r="9" spans="1:19" ht="15" customHeight="1">
      <c r="A9" s="70">
        <v>6</v>
      </c>
      <c r="B9" s="68" t="s">
        <v>47</v>
      </c>
      <c r="C9" s="99">
        <v>8</v>
      </c>
      <c r="D9" s="99">
        <v>4.7</v>
      </c>
      <c r="E9" s="99">
        <v>26</v>
      </c>
      <c r="F9" s="258"/>
      <c r="G9" s="258"/>
      <c r="H9" s="257">
        <v>880</v>
      </c>
      <c r="I9" s="112">
        <f t="shared" si="0"/>
        <v>918.7</v>
      </c>
      <c r="J9" s="113">
        <f t="shared" si="1"/>
        <v>6.1627664500953235E-4</v>
      </c>
      <c r="L9" s="19"/>
      <c r="M9" s="24"/>
      <c r="P9" s="25"/>
      <c r="Q9" s="25"/>
    </row>
    <row r="10" spans="1:19" ht="15" customHeight="1">
      <c r="A10" s="70">
        <v>7</v>
      </c>
      <c r="B10" s="68" t="s">
        <v>20</v>
      </c>
      <c r="C10" s="259">
        <v>142560</v>
      </c>
      <c r="D10" s="99">
        <v>201.97</v>
      </c>
      <c r="E10" s="99">
        <v>1221</v>
      </c>
      <c r="F10" s="99">
        <v>350</v>
      </c>
      <c r="G10" s="257">
        <v>112</v>
      </c>
      <c r="H10" s="257">
        <v>35770</v>
      </c>
      <c r="I10" s="112">
        <f t="shared" si="0"/>
        <v>180214.97</v>
      </c>
      <c r="J10" s="113">
        <f t="shared" si="1"/>
        <v>0.12089069020582727</v>
      </c>
      <c r="L10" s="19"/>
      <c r="M10" s="24"/>
      <c r="P10" s="25"/>
      <c r="Q10" s="25"/>
    </row>
    <row r="11" spans="1:19" ht="15" customHeight="1">
      <c r="A11" s="70">
        <v>8</v>
      </c>
      <c r="B11" s="68" t="s">
        <v>48</v>
      </c>
      <c r="C11" s="258">
        <v>419</v>
      </c>
      <c r="D11" s="99">
        <v>107.4</v>
      </c>
      <c r="E11" s="99">
        <v>1333</v>
      </c>
      <c r="F11" s="99">
        <v>350</v>
      </c>
      <c r="G11" s="257">
        <v>24</v>
      </c>
      <c r="H11" s="257">
        <v>4560</v>
      </c>
      <c r="I11" s="112">
        <f t="shared" si="0"/>
        <v>6793.4</v>
      </c>
      <c r="J11" s="113">
        <f t="shared" si="1"/>
        <v>4.5571065203088672E-3</v>
      </c>
      <c r="L11" s="19"/>
      <c r="M11" s="24"/>
      <c r="P11" s="25"/>
      <c r="Q11" s="25"/>
    </row>
    <row r="12" spans="1:19" ht="15" customHeight="1">
      <c r="A12" s="70">
        <v>9</v>
      </c>
      <c r="B12" s="68" t="s">
        <v>49</v>
      </c>
      <c r="C12" s="258">
        <v>151</v>
      </c>
      <c r="D12" s="99">
        <v>3460.34</v>
      </c>
      <c r="E12" s="99">
        <v>142</v>
      </c>
      <c r="F12" s="258"/>
      <c r="G12" s="257">
        <v>2</v>
      </c>
      <c r="H12" s="257">
        <v>33840</v>
      </c>
      <c r="I12" s="112">
        <f t="shared" si="0"/>
        <v>37595.339999999997</v>
      </c>
      <c r="J12" s="113">
        <f t="shared" si="1"/>
        <v>2.5219473172083017E-2</v>
      </c>
      <c r="L12" s="19"/>
      <c r="M12" s="24"/>
      <c r="N12" s="25"/>
      <c r="O12" s="25"/>
      <c r="P12" s="25"/>
      <c r="Q12" s="25"/>
    </row>
    <row r="13" spans="1:19" ht="15" customHeight="1">
      <c r="A13" s="70">
        <v>10</v>
      </c>
      <c r="B13" s="68" t="s">
        <v>21</v>
      </c>
      <c r="C13" s="258">
        <v>3</v>
      </c>
      <c r="D13" s="99">
        <v>1707.45</v>
      </c>
      <c r="E13" s="99">
        <v>43</v>
      </c>
      <c r="F13" s="258"/>
      <c r="G13" s="258"/>
      <c r="H13" s="257">
        <v>111050</v>
      </c>
      <c r="I13" s="112">
        <f t="shared" si="0"/>
        <v>112803.45</v>
      </c>
      <c r="J13" s="113">
        <f t="shared" si="1"/>
        <v>7.5670111800914902E-2</v>
      </c>
      <c r="L13" s="19"/>
      <c r="M13" s="24"/>
      <c r="N13" s="25"/>
      <c r="O13" s="25"/>
      <c r="P13" s="25"/>
      <c r="Q13" s="25"/>
    </row>
    <row r="14" spans="1:19" ht="15" customHeight="1">
      <c r="A14" s="70">
        <v>11</v>
      </c>
      <c r="B14" s="68" t="s">
        <v>8</v>
      </c>
      <c r="C14" s="258">
        <v>0</v>
      </c>
      <c r="D14" s="99">
        <v>227.96</v>
      </c>
      <c r="E14" s="99">
        <v>90</v>
      </c>
      <c r="F14" s="258"/>
      <c r="G14" s="257">
        <v>10</v>
      </c>
      <c r="H14" s="257">
        <v>18180</v>
      </c>
      <c r="I14" s="112">
        <f t="shared" si="0"/>
        <v>18507.96</v>
      </c>
      <c r="J14" s="113">
        <f t="shared" si="1"/>
        <v>1.241539511785199E-2</v>
      </c>
      <c r="L14" s="19"/>
      <c r="M14" s="24"/>
      <c r="N14" s="25"/>
      <c r="O14" s="26"/>
      <c r="P14" s="25"/>
      <c r="Q14" s="25"/>
    </row>
    <row r="15" spans="1:19" ht="15" customHeight="1">
      <c r="A15" s="70">
        <v>12</v>
      </c>
      <c r="B15" s="68" t="s">
        <v>50</v>
      </c>
      <c r="C15" s="259">
        <v>124155</v>
      </c>
      <c r="D15" s="99">
        <v>3726.49</v>
      </c>
      <c r="E15" s="99">
        <v>1131</v>
      </c>
      <c r="F15" s="99">
        <v>450</v>
      </c>
      <c r="G15" s="258" t="s">
        <v>537</v>
      </c>
      <c r="H15" s="257">
        <v>24700</v>
      </c>
      <c r="I15" s="112">
        <f t="shared" si="0"/>
        <v>154162.49</v>
      </c>
      <c r="J15" s="113">
        <f t="shared" si="1"/>
        <v>0.10341432690052854</v>
      </c>
      <c r="K15" s="5"/>
      <c r="L15" s="19"/>
      <c r="M15" s="24"/>
      <c r="N15" s="25"/>
      <c r="O15" s="25"/>
      <c r="P15" s="25"/>
      <c r="Q15" s="25"/>
    </row>
    <row r="16" spans="1:19" ht="15" customHeight="1">
      <c r="A16" s="70">
        <v>13</v>
      </c>
      <c r="B16" s="68" t="s">
        <v>22</v>
      </c>
      <c r="C16" s="99">
        <v>2311</v>
      </c>
      <c r="D16" s="99">
        <v>647.15</v>
      </c>
      <c r="E16" s="99">
        <v>1044</v>
      </c>
      <c r="F16" s="258"/>
      <c r="G16" s="257">
        <v>36</v>
      </c>
      <c r="H16" s="257">
        <v>6110</v>
      </c>
      <c r="I16" s="112">
        <f t="shared" si="0"/>
        <v>10148.15</v>
      </c>
      <c r="J16" s="113">
        <f t="shared" si="1"/>
        <v>6.8075191412359688E-3</v>
      </c>
      <c r="L16" s="19"/>
      <c r="M16" s="24"/>
      <c r="N16" s="25"/>
      <c r="O16" s="25"/>
      <c r="P16" s="25"/>
      <c r="Q16" s="25"/>
    </row>
    <row r="17" spans="1:17" ht="15" customHeight="1">
      <c r="A17" s="70">
        <v>14</v>
      </c>
      <c r="B17" s="68" t="s">
        <v>9</v>
      </c>
      <c r="C17" s="99">
        <v>15404</v>
      </c>
      <c r="D17" s="99">
        <v>820.44</v>
      </c>
      <c r="E17" s="99">
        <v>1364</v>
      </c>
      <c r="F17" s="258"/>
      <c r="G17" s="257">
        <v>78</v>
      </c>
      <c r="H17" s="257">
        <v>61660</v>
      </c>
      <c r="I17" s="112">
        <f t="shared" si="0"/>
        <v>79326.44</v>
      </c>
      <c r="J17" s="113">
        <f t="shared" si="1"/>
        <v>5.3213271256939115E-2</v>
      </c>
      <c r="L17" s="19"/>
      <c r="M17" s="24"/>
      <c r="N17" s="25"/>
      <c r="O17" s="26"/>
      <c r="P17" s="25"/>
      <c r="Q17" s="25"/>
    </row>
    <row r="18" spans="1:17" ht="15" customHeight="1">
      <c r="A18" s="70">
        <v>15</v>
      </c>
      <c r="B18" s="68" t="s">
        <v>10</v>
      </c>
      <c r="C18" s="99">
        <v>98213</v>
      </c>
      <c r="D18" s="99">
        <v>786.46</v>
      </c>
      <c r="E18" s="99">
        <v>1887</v>
      </c>
      <c r="F18" s="99">
        <v>1250</v>
      </c>
      <c r="G18" s="257">
        <v>287</v>
      </c>
      <c r="H18" s="257">
        <v>64320</v>
      </c>
      <c r="I18" s="112">
        <f t="shared" si="0"/>
        <v>166743.46000000002</v>
      </c>
      <c r="J18" s="113">
        <f t="shared" si="1"/>
        <v>0.11185381528908366</v>
      </c>
      <c r="L18" s="19"/>
      <c r="M18" s="24"/>
      <c r="N18" s="23"/>
      <c r="O18" s="23"/>
      <c r="P18" s="25"/>
      <c r="Q18" s="25"/>
    </row>
    <row r="19" spans="1:17" ht="15" customHeight="1">
      <c r="A19" s="70">
        <v>16</v>
      </c>
      <c r="B19" s="68" t="s">
        <v>51</v>
      </c>
      <c r="C19" s="258">
        <v>0</v>
      </c>
      <c r="D19" s="99">
        <v>99.95</v>
      </c>
      <c r="E19" s="99">
        <v>13</v>
      </c>
      <c r="F19" s="258"/>
      <c r="G19" s="257">
        <v>2</v>
      </c>
      <c r="H19" s="257">
        <v>10630</v>
      </c>
      <c r="I19" s="112">
        <f t="shared" si="0"/>
        <v>10744.95</v>
      </c>
      <c r="J19" s="113">
        <f t="shared" si="1"/>
        <v>7.2078608215904805E-3</v>
      </c>
      <c r="L19" s="19"/>
      <c r="M19" s="22"/>
      <c r="N19" s="23"/>
      <c r="O19" s="23"/>
      <c r="P19" s="23"/>
      <c r="Q19" s="25"/>
    </row>
    <row r="20" spans="1:17" ht="15" customHeight="1">
      <c r="A20" s="70">
        <v>17</v>
      </c>
      <c r="B20" s="68" t="s">
        <v>11</v>
      </c>
      <c r="C20" s="258">
        <v>1</v>
      </c>
      <c r="D20" s="99">
        <v>230.05</v>
      </c>
      <c r="E20" s="99">
        <v>11</v>
      </c>
      <c r="F20" s="258"/>
      <c r="G20" s="257">
        <v>2</v>
      </c>
      <c r="H20" s="257">
        <v>5860</v>
      </c>
      <c r="I20" s="112">
        <f t="shared" si="0"/>
        <v>6104.05</v>
      </c>
      <c r="J20" s="113">
        <f t="shared" si="1"/>
        <v>4.0946810220642603E-3</v>
      </c>
      <c r="L20" s="19"/>
      <c r="M20" s="22"/>
      <c r="N20" s="10"/>
      <c r="O20" s="10"/>
      <c r="P20" s="23"/>
      <c r="Q20" s="25"/>
    </row>
    <row r="21" spans="1:17" ht="15" customHeight="1">
      <c r="A21" s="70">
        <v>18</v>
      </c>
      <c r="B21" s="68" t="s">
        <v>52</v>
      </c>
      <c r="C21" s="258">
        <v>0</v>
      </c>
      <c r="D21" s="99">
        <v>168.9</v>
      </c>
      <c r="E21" s="99">
        <v>1</v>
      </c>
      <c r="F21" s="258"/>
      <c r="G21" s="257">
        <v>2</v>
      </c>
      <c r="H21" s="257">
        <v>9090</v>
      </c>
      <c r="I21" s="112">
        <f t="shared" si="0"/>
        <v>9261.9</v>
      </c>
      <c r="J21" s="113">
        <f t="shared" si="1"/>
        <v>6.2130104042819054E-3</v>
      </c>
      <c r="L21" s="19"/>
      <c r="M21" s="27"/>
      <c r="N21" s="20"/>
      <c r="P21" s="10"/>
      <c r="Q21" s="25"/>
    </row>
    <row r="22" spans="1:17" ht="15" customHeight="1">
      <c r="A22" s="70">
        <v>19</v>
      </c>
      <c r="B22" s="68" t="s">
        <v>12</v>
      </c>
      <c r="C22" s="258">
        <v>0</v>
      </c>
      <c r="D22" s="99">
        <v>182.18</v>
      </c>
      <c r="E22" s="99">
        <v>10</v>
      </c>
      <c r="F22" s="258"/>
      <c r="G22" s="258"/>
      <c r="H22" s="257">
        <v>7290</v>
      </c>
      <c r="I22" s="112">
        <f t="shared" si="0"/>
        <v>7482.18</v>
      </c>
      <c r="J22" s="113">
        <f t="shared" si="1"/>
        <v>5.0191496546831632E-3</v>
      </c>
      <c r="L22" s="19"/>
      <c r="M22" s="10"/>
      <c r="N22" s="20"/>
    </row>
    <row r="23" spans="1:17" ht="15" customHeight="1">
      <c r="A23" s="70">
        <v>20</v>
      </c>
      <c r="B23" s="68" t="s">
        <v>13</v>
      </c>
      <c r="C23" s="99">
        <v>8346</v>
      </c>
      <c r="D23" s="99">
        <v>286.22000000000003</v>
      </c>
      <c r="E23" s="99">
        <v>246</v>
      </c>
      <c r="F23" s="258"/>
      <c r="G23" s="257">
        <v>22</v>
      </c>
      <c r="H23" s="257">
        <v>25780</v>
      </c>
      <c r="I23" s="112">
        <f t="shared" si="0"/>
        <v>34680.22</v>
      </c>
      <c r="J23" s="113">
        <f t="shared" si="1"/>
        <v>2.3263970425375511E-2</v>
      </c>
      <c r="L23" s="19"/>
      <c r="M23" s="10"/>
      <c r="N23" s="20"/>
    </row>
    <row r="24" spans="1:17" ht="15" customHeight="1">
      <c r="A24" s="70">
        <v>21</v>
      </c>
      <c r="B24" s="68" t="s">
        <v>53</v>
      </c>
      <c r="C24" s="258">
        <v>278</v>
      </c>
      <c r="D24" s="99">
        <v>578.28</v>
      </c>
      <c r="E24" s="99">
        <v>3172</v>
      </c>
      <c r="F24" s="99">
        <v>300</v>
      </c>
      <c r="G24" s="257">
        <v>45</v>
      </c>
      <c r="H24" s="257">
        <v>2810</v>
      </c>
      <c r="I24" s="112">
        <f t="shared" si="0"/>
        <v>7183.28</v>
      </c>
      <c r="J24" s="113">
        <f t="shared" si="1"/>
        <v>4.8186434076021257E-3</v>
      </c>
      <c r="L24" s="19"/>
      <c r="M24" s="10"/>
      <c r="N24" s="20"/>
    </row>
    <row r="25" spans="1:17" ht="15" customHeight="1">
      <c r="A25" s="70">
        <v>22</v>
      </c>
      <c r="B25" s="68" t="s">
        <v>23</v>
      </c>
      <c r="C25" s="99">
        <v>127756</v>
      </c>
      <c r="D25" s="99">
        <v>51.67</v>
      </c>
      <c r="E25" s="99">
        <v>1039</v>
      </c>
      <c r="F25" s="258"/>
      <c r="G25" s="257">
        <v>62</v>
      </c>
      <c r="H25" s="257">
        <v>142310</v>
      </c>
      <c r="I25" s="112">
        <f t="shared" si="0"/>
        <v>271218.67</v>
      </c>
      <c r="J25" s="113">
        <f t="shared" si="1"/>
        <v>0.18193722870528733</v>
      </c>
      <c r="L25" s="19"/>
      <c r="M25" s="10"/>
      <c r="N25" s="20"/>
    </row>
    <row r="26" spans="1:17" ht="15" customHeight="1">
      <c r="A26" s="70">
        <v>23</v>
      </c>
      <c r="B26" s="68" t="s">
        <v>14</v>
      </c>
      <c r="C26" s="258">
        <v>0</v>
      </c>
      <c r="D26" s="99">
        <v>266.64</v>
      </c>
      <c r="E26" s="99">
        <v>2</v>
      </c>
      <c r="F26" s="258"/>
      <c r="G26" s="258"/>
      <c r="H26" s="257">
        <v>4940</v>
      </c>
      <c r="I26" s="112">
        <f t="shared" si="0"/>
        <v>5208.6400000000003</v>
      </c>
      <c r="J26" s="113">
        <f t="shared" si="1"/>
        <v>3.4940276306329055E-3</v>
      </c>
      <c r="L26" s="19"/>
      <c r="M26" s="10"/>
      <c r="N26" s="20"/>
    </row>
    <row r="27" spans="1:17" ht="15" customHeight="1">
      <c r="A27" s="70">
        <v>24</v>
      </c>
      <c r="B27" s="68" t="s">
        <v>27</v>
      </c>
      <c r="C27" s="99">
        <v>68750</v>
      </c>
      <c r="D27" s="99">
        <v>604.46</v>
      </c>
      <c r="E27" s="99">
        <v>1070</v>
      </c>
      <c r="F27" s="99">
        <v>450</v>
      </c>
      <c r="G27" s="257">
        <v>151</v>
      </c>
      <c r="H27" s="257">
        <v>17670</v>
      </c>
      <c r="I27" s="112">
        <f t="shared" si="0"/>
        <v>88695.46</v>
      </c>
      <c r="J27" s="113">
        <f t="shared" si="1"/>
        <v>5.9498139236287335E-2</v>
      </c>
    </row>
    <row r="28" spans="1:17" ht="15" customHeight="1">
      <c r="A28" s="70">
        <v>25</v>
      </c>
      <c r="B28" s="68" t="s">
        <v>19</v>
      </c>
      <c r="C28" s="99">
        <v>24835</v>
      </c>
      <c r="D28" s="99">
        <v>102.25</v>
      </c>
      <c r="E28" s="99"/>
      <c r="F28" s="258"/>
      <c r="G28" s="258"/>
      <c r="H28" s="257">
        <v>20410</v>
      </c>
      <c r="I28" s="112">
        <f t="shared" si="0"/>
        <v>45347.25</v>
      </c>
      <c r="J28" s="113">
        <f t="shared" si="1"/>
        <v>3.0419561435080563E-2</v>
      </c>
    </row>
    <row r="29" spans="1:17" ht="15" customHeight="1">
      <c r="A29" s="70">
        <v>26</v>
      </c>
      <c r="B29" s="68" t="s">
        <v>28</v>
      </c>
      <c r="C29" s="258">
        <v>0</v>
      </c>
      <c r="D29" s="99">
        <v>46.86</v>
      </c>
      <c r="E29" s="99">
        <v>3</v>
      </c>
      <c r="F29" s="258"/>
      <c r="G29" s="257">
        <v>2</v>
      </c>
      <c r="H29" s="257">
        <v>2080</v>
      </c>
      <c r="I29" s="112">
        <f t="shared" si="0"/>
        <v>2131.86</v>
      </c>
      <c r="J29" s="113">
        <f t="shared" si="1"/>
        <v>1.4300811237945158E-3</v>
      </c>
    </row>
    <row r="30" spans="1:17" ht="15" customHeight="1">
      <c r="A30" s="70">
        <v>27</v>
      </c>
      <c r="B30" s="68" t="s">
        <v>15</v>
      </c>
      <c r="C30" s="258">
        <v>101</v>
      </c>
      <c r="D30" s="99">
        <v>460.75</v>
      </c>
      <c r="E30" s="99">
        <v>1617</v>
      </c>
      <c r="F30" s="99">
        <v>1250</v>
      </c>
      <c r="G30" s="257">
        <v>176</v>
      </c>
      <c r="H30" s="257">
        <v>22830</v>
      </c>
      <c r="I30" s="112">
        <f t="shared" si="0"/>
        <v>26434.75</v>
      </c>
      <c r="J30" s="113">
        <f t="shared" si="1"/>
        <v>1.7732795299516418E-2</v>
      </c>
    </row>
    <row r="31" spans="1:17" ht="15" customHeight="1">
      <c r="A31" s="70">
        <v>28</v>
      </c>
      <c r="B31" s="68" t="s">
        <v>54</v>
      </c>
      <c r="C31" s="258">
        <v>54</v>
      </c>
      <c r="D31" s="99">
        <v>1664.31</v>
      </c>
      <c r="E31" s="99">
        <v>24</v>
      </c>
      <c r="F31" s="258"/>
      <c r="G31" s="257">
        <v>5</v>
      </c>
      <c r="H31" s="257">
        <v>16800</v>
      </c>
      <c r="I31" s="112">
        <f t="shared" si="0"/>
        <v>18547.310000000001</v>
      </c>
      <c r="J31" s="113">
        <f t="shared" si="1"/>
        <v>1.2441791641179655E-2</v>
      </c>
    </row>
    <row r="32" spans="1:17" ht="15" customHeight="1">
      <c r="A32" s="70">
        <v>29</v>
      </c>
      <c r="B32" s="68" t="s">
        <v>16</v>
      </c>
      <c r="C32" s="99">
        <v>1050</v>
      </c>
      <c r="D32" s="99">
        <v>392.06</v>
      </c>
      <c r="E32" s="99">
        <v>396</v>
      </c>
      <c r="F32" s="258"/>
      <c r="G32" s="257">
        <v>148</v>
      </c>
      <c r="H32" s="257">
        <v>6260</v>
      </c>
      <c r="I32" s="112">
        <f t="shared" si="0"/>
        <v>8246.06</v>
      </c>
      <c r="J32" s="113">
        <f t="shared" si="1"/>
        <v>5.5315709060055548E-3</v>
      </c>
    </row>
    <row r="33" spans="1:10" ht="15" customHeight="1">
      <c r="A33" s="70">
        <v>30</v>
      </c>
      <c r="B33" s="68" t="s">
        <v>55</v>
      </c>
      <c r="C33" s="99">
        <v>1277</v>
      </c>
      <c r="D33" s="99">
        <v>7.27</v>
      </c>
      <c r="E33" s="99"/>
      <c r="F33" s="258"/>
      <c r="G33" s="258"/>
      <c r="H33" s="258">
        <v>0</v>
      </c>
      <c r="I33" s="112">
        <f t="shared" si="0"/>
        <v>1284.27</v>
      </c>
      <c r="J33" s="113">
        <f t="shared" si="1"/>
        <v>8.6150604864089692E-4</v>
      </c>
    </row>
    <row r="34" spans="1:10" ht="15" customHeight="1">
      <c r="A34" s="70">
        <v>31</v>
      </c>
      <c r="B34" s="68" t="s">
        <v>56</v>
      </c>
      <c r="C34" s="258">
        <v>0</v>
      </c>
      <c r="D34" s="258"/>
      <c r="E34" s="258"/>
      <c r="F34" s="258"/>
      <c r="G34" s="257">
        <v>6</v>
      </c>
      <c r="H34" s="258">
        <v>0</v>
      </c>
      <c r="I34" s="112">
        <f t="shared" si="0"/>
        <v>6</v>
      </c>
      <c r="J34" s="113">
        <f t="shared" si="1"/>
        <v>4.0248828453871708E-6</v>
      </c>
    </row>
    <row r="35" spans="1:10" ht="15" customHeight="1">
      <c r="A35" s="70">
        <v>32</v>
      </c>
      <c r="B35" s="68" t="s">
        <v>57</v>
      </c>
      <c r="C35" s="258">
        <v>0</v>
      </c>
      <c r="D35" s="258"/>
      <c r="E35" s="258"/>
      <c r="F35" s="258"/>
      <c r="G35" s="258"/>
      <c r="H35" s="258">
        <v>0</v>
      </c>
      <c r="I35" s="112">
        <f t="shared" si="0"/>
        <v>0</v>
      </c>
      <c r="J35" s="113">
        <f t="shared" si="1"/>
        <v>0</v>
      </c>
    </row>
    <row r="36" spans="1:10" ht="15" customHeight="1">
      <c r="A36" s="70">
        <v>33</v>
      </c>
      <c r="B36" s="68" t="s">
        <v>58</v>
      </c>
      <c r="C36" s="258">
        <v>0</v>
      </c>
      <c r="D36" s="258"/>
      <c r="E36" s="258"/>
      <c r="F36" s="258"/>
      <c r="G36" s="258"/>
      <c r="H36" s="258">
        <v>0</v>
      </c>
      <c r="I36" s="112">
        <f t="shared" si="0"/>
        <v>0</v>
      </c>
      <c r="J36" s="113">
        <f t="shared" si="1"/>
        <v>0</v>
      </c>
    </row>
    <row r="37" spans="1:10" ht="15" customHeight="1">
      <c r="A37" s="70">
        <v>34</v>
      </c>
      <c r="B37" s="68" t="s">
        <v>59</v>
      </c>
      <c r="C37" s="258">
        <v>0</v>
      </c>
      <c r="D37" s="258"/>
      <c r="E37" s="258"/>
      <c r="F37" s="258"/>
      <c r="G37" s="257">
        <v>131</v>
      </c>
      <c r="H37" s="257">
        <v>2050</v>
      </c>
      <c r="I37" s="112">
        <f t="shared" si="0"/>
        <v>2181</v>
      </c>
      <c r="J37" s="113">
        <f t="shared" si="1"/>
        <v>1.4630449142982364E-3</v>
      </c>
    </row>
    <row r="38" spans="1:10" ht="15" customHeight="1">
      <c r="A38" s="70">
        <v>35</v>
      </c>
      <c r="B38" s="68" t="s">
        <v>60</v>
      </c>
      <c r="C38" s="99">
        <v>31</v>
      </c>
      <c r="D38" s="258"/>
      <c r="E38" s="258"/>
      <c r="F38" s="258"/>
      <c r="G38" s="258"/>
      <c r="H38" s="258">
        <v>0</v>
      </c>
      <c r="I38" s="112">
        <f t="shared" si="0"/>
        <v>31</v>
      </c>
      <c r="J38" s="113">
        <f t="shared" si="1"/>
        <v>2.0795228034500381E-5</v>
      </c>
    </row>
    <row r="39" spans="1:10" ht="15" customHeight="1">
      <c r="A39" s="70">
        <v>36</v>
      </c>
      <c r="B39" s="68" t="s">
        <v>61</v>
      </c>
      <c r="C39" s="99">
        <v>382</v>
      </c>
      <c r="D39" s="258"/>
      <c r="E39" s="258"/>
      <c r="F39" s="258"/>
      <c r="G39" s="257">
        <v>3</v>
      </c>
      <c r="H39" s="258">
        <v>0</v>
      </c>
      <c r="I39" s="112">
        <f t="shared" si="0"/>
        <v>385</v>
      </c>
      <c r="J39" s="113">
        <f t="shared" si="1"/>
        <v>2.5826331591234343E-4</v>
      </c>
    </row>
    <row r="40" spans="1:10" ht="15" customHeight="1">
      <c r="A40" s="107">
        <v>37</v>
      </c>
      <c r="B40" s="68" t="s">
        <v>232</v>
      </c>
      <c r="C40" s="258"/>
      <c r="D40" s="258"/>
      <c r="E40" s="258"/>
      <c r="F40" s="258"/>
      <c r="G40" s="257">
        <v>1022</v>
      </c>
      <c r="H40" s="257">
        <v>790</v>
      </c>
      <c r="I40" s="112">
        <f>SUM(C40:H40)</f>
        <v>1812</v>
      </c>
      <c r="J40" s="113">
        <f t="shared" si="1"/>
        <v>1.2155146193069256E-3</v>
      </c>
    </row>
    <row r="41" spans="1:10" ht="15" customHeight="1">
      <c r="A41" s="351" t="s">
        <v>17</v>
      </c>
      <c r="B41" s="352"/>
      <c r="C41" s="111">
        <f>SUM(C4:C40)</f>
        <v>695509</v>
      </c>
      <c r="D41" s="111">
        <f>SUM(D4:D40)</f>
        <v>21133.620000000003</v>
      </c>
      <c r="E41" s="111">
        <f t="shared" ref="E41:I41" si="2">SUM(E4:E40)</f>
        <v>17538</v>
      </c>
      <c r="F41" s="111">
        <f t="shared" si="2"/>
        <v>5000</v>
      </c>
      <c r="G41" s="111">
        <f t="shared" si="2"/>
        <v>2556</v>
      </c>
      <c r="H41" s="111">
        <f t="shared" si="2"/>
        <v>748990</v>
      </c>
      <c r="I41" s="111">
        <f t="shared" si="2"/>
        <v>1490726.62</v>
      </c>
      <c r="J41" s="110">
        <f>I41/I41</f>
        <v>1</v>
      </c>
    </row>
    <row r="42" spans="1:10" ht="15" customHeight="1">
      <c r="A42" s="353" t="s">
        <v>2</v>
      </c>
      <c r="B42" s="353"/>
      <c r="C42" s="108">
        <f t="shared" ref="C42:I42" si="3">C41/$I$41*100</f>
        <v>46.655704048539761</v>
      </c>
      <c r="D42" s="108">
        <f t="shared" si="3"/>
        <v>1.4176724099821871</v>
      </c>
      <c r="E42" s="108">
        <f t="shared" si="3"/>
        <v>1.1764732557066699</v>
      </c>
      <c r="F42" s="108">
        <f t="shared" si="3"/>
        <v>0.33540690378226423</v>
      </c>
      <c r="G42" s="108">
        <f t="shared" si="3"/>
        <v>0.17146000921349347</v>
      </c>
      <c r="H42" s="108">
        <f t="shared" si="3"/>
        <v>50.243283372775615</v>
      </c>
      <c r="I42" s="108">
        <f t="shared" si="3"/>
        <v>100</v>
      </c>
      <c r="J42" s="109"/>
    </row>
    <row r="43" spans="1:10" s="34" customFormat="1" ht="15" customHeight="1">
      <c r="A43" s="302"/>
      <c r="B43" s="125" t="s">
        <v>233</v>
      </c>
      <c r="C43" s="125"/>
      <c r="D43" s="125"/>
      <c r="E43" s="125"/>
      <c r="F43" s="126"/>
      <c r="G43" s="126"/>
      <c r="H43" s="126"/>
      <c r="I43" s="126"/>
      <c r="J43" s="303"/>
    </row>
    <row r="44" spans="1:10" ht="15" customHeight="1">
      <c r="A44" s="299"/>
      <c r="B44" s="125" t="s">
        <v>62</v>
      </c>
      <c r="C44" s="276"/>
      <c r="D44" s="276"/>
      <c r="E44" s="276"/>
      <c r="F44" s="276"/>
      <c r="G44" s="276"/>
      <c r="H44" s="276"/>
      <c r="I44" s="304"/>
      <c r="J44" s="305"/>
    </row>
    <row r="45" spans="1:10" ht="15" customHeight="1">
      <c r="A45" s="306"/>
      <c r="B45" s="307" t="s">
        <v>63</v>
      </c>
      <c r="C45" s="308"/>
      <c r="D45" s="308"/>
      <c r="E45" s="279"/>
      <c r="F45" s="308"/>
      <c r="G45" s="308"/>
      <c r="H45" s="308"/>
      <c r="I45" s="308"/>
      <c r="J45" s="309"/>
    </row>
    <row r="46" spans="1:10" ht="15" customHeight="1">
      <c r="A46" s="310"/>
      <c r="B46" s="310"/>
      <c r="C46" s="310"/>
      <c r="D46" s="310"/>
      <c r="E46" s="310"/>
      <c r="F46" s="310"/>
      <c r="G46" s="29"/>
      <c r="H46" s="29"/>
      <c r="I46" s="29"/>
      <c r="J46" s="29"/>
    </row>
    <row r="47" spans="1:10" ht="15" customHeight="1">
      <c r="A47" s="310"/>
      <c r="B47" s="310"/>
      <c r="C47" s="310"/>
      <c r="D47" s="310"/>
      <c r="E47" s="310"/>
      <c r="F47" s="310"/>
      <c r="G47" s="29"/>
      <c r="H47" s="29"/>
      <c r="I47" s="52"/>
      <c r="J47" s="29"/>
    </row>
    <row r="48" spans="1:10" ht="15" customHeight="1">
      <c r="A48" s="310"/>
      <c r="B48" s="310"/>
      <c r="C48" s="310"/>
      <c r="D48" s="310"/>
      <c r="E48" s="310"/>
      <c r="F48" s="310"/>
    </row>
    <row r="49" spans="1:6" ht="15" customHeight="1">
      <c r="A49" s="310"/>
      <c r="B49" s="310"/>
      <c r="C49" s="310"/>
      <c r="D49" s="310"/>
      <c r="E49" s="310"/>
      <c r="F49" s="310"/>
    </row>
    <row r="50" spans="1:6" ht="15" customHeight="1">
      <c r="A50" s="310"/>
      <c r="B50" s="310"/>
      <c r="C50" s="310"/>
      <c r="D50" s="310"/>
      <c r="E50" s="310"/>
      <c r="F50" s="310"/>
    </row>
    <row r="51" spans="1:6" ht="15" customHeight="1">
      <c r="A51" s="310"/>
      <c r="B51" s="310"/>
      <c r="C51" s="310"/>
      <c r="D51" s="310"/>
      <c r="E51" s="310"/>
      <c r="F51" s="310"/>
    </row>
    <row r="52" spans="1:6" ht="15" customHeight="1">
      <c r="A52" s="310"/>
      <c r="B52" s="310"/>
      <c r="C52" s="310"/>
      <c r="D52" s="310"/>
      <c r="E52" s="310"/>
      <c r="F52" s="310"/>
    </row>
    <row r="53" spans="1:6" ht="15" customHeight="1">
      <c r="A53" s="310"/>
      <c r="B53" s="310"/>
      <c r="C53" s="310"/>
      <c r="D53" s="310"/>
      <c r="E53" s="310"/>
      <c r="F53" s="310"/>
    </row>
    <row r="54" spans="1:6" ht="25.5" customHeight="1">
      <c r="A54" s="310"/>
      <c r="B54" s="310"/>
      <c r="C54" s="310"/>
      <c r="D54" s="310"/>
      <c r="E54" s="310"/>
      <c r="F54" s="310"/>
    </row>
    <row r="55" spans="1:6" ht="15" customHeight="1">
      <c r="A55" s="310"/>
      <c r="B55" s="310"/>
      <c r="C55" s="310"/>
      <c r="D55" s="310"/>
      <c r="E55" s="310"/>
      <c r="F55" s="310"/>
    </row>
    <row r="56" spans="1:6" ht="15" customHeight="1">
      <c r="A56" s="310"/>
      <c r="B56" s="310"/>
      <c r="C56" s="310"/>
      <c r="D56" s="310"/>
      <c r="E56" s="310"/>
      <c r="F56" s="310"/>
    </row>
    <row r="57" spans="1:6" ht="15" customHeight="1">
      <c r="A57" s="310"/>
      <c r="B57" s="310"/>
      <c r="C57" s="310"/>
      <c r="D57" s="310"/>
      <c r="E57" s="310"/>
      <c r="F57" s="310"/>
    </row>
    <row r="68" spans="7:8" ht="15" customHeight="1">
      <c r="G68" s="34"/>
      <c r="H68" s="34"/>
    </row>
    <row r="69" spans="7:8" ht="15" customHeight="1">
      <c r="G69" s="34"/>
      <c r="H69" s="34"/>
    </row>
    <row r="70" spans="7:8" ht="15" customHeight="1">
      <c r="G70" s="34"/>
      <c r="H70" s="34"/>
    </row>
    <row r="71" spans="7:8" ht="15" customHeight="1">
      <c r="G71" s="34"/>
      <c r="H71" s="34"/>
    </row>
    <row r="72" spans="7:8" ht="15" customHeight="1">
      <c r="G72" s="34"/>
      <c r="H72" s="34"/>
    </row>
    <row r="73" spans="7:8" ht="15" customHeight="1">
      <c r="G73" s="34"/>
      <c r="H73" s="34"/>
    </row>
    <row r="74" spans="7:8" ht="15" customHeight="1">
      <c r="G74" s="34"/>
      <c r="H74" s="34"/>
    </row>
    <row r="75" spans="7:8" ht="15" customHeight="1">
      <c r="G75" s="34"/>
      <c r="H75" s="34"/>
    </row>
    <row r="76" spans="7:8" ht="15" customHeight="1">
      <c r="G76" s="34"/>
      <c r="H76" s="34"/>
    </row>
    <row r="77" spans="7:8" ht="15" customHeight="1">
      <c r="G77" s="34"/>
      <c r="H77" s="34"/>
    </row>
    <row r="78" spans="7:8" ht="15" customHeight="1">
      <c r="G78" s="34"/>
      <c r="H78" s="34"/>
    </row>
    <row r="79" spans="7:8" ht="15" customHeight="1">
      <c r="G79" s="34"/>
      <c r="H79" s="34"/>
    </row>
    <row r="80" spans="7:8" ht="15" customHeight="1">
      <c r="G80" s="34"/>
      <c r="H80" s="34"/>
    </row>
    <row r="81" spans="7:8" ht="15" customHeight="1">
      <c r="G81" s="34"/>
      <c r="H81" s="34"/>
    </row>
    <row r="82" spans="7:8" ht="15" customHeight="1">
      <c r="G82" s="34"/>
      <c r="H82" s="34"/>
    </row>
    <row r="83" spans="7:8" ht="15" customHeight="1">
      <c r="G83" s="34"/>
      <c r="H83" s="34"/>
    </row>
    <row r="84" spans="7:8" ht="15" customHeight="1">
      <c r="G84" s="34"/>
      <c r="H84" s="34"/>
    </row>
    <row r="85" spans="7:8" ht="15" customHeight="1">
      <c r="G85" s="34"/>
      <c r="H85" s="34"/>
    </row>
    <row r="86" spans="7:8" ht="15" customHeight="1">
      <c r="G86" s="34"/>
      <c r="H86" s="34"/>
    </row>
    <row r="87" spans="7:8" ht="15" customHeight="1">
      <c r="G87" s="34"/>
      <c r="H87" s="34"/>
    </row>
    <row r="88" spans="7:8" ht="15" customHeight="1">
      <c r="G88" s="34"/>
      <c r="H88" s="34"/>
    </row>
    <row r="89" spans="7:8" ht="15" customHeight="1">
      <c r="G89" s="34"/>
      <c r="H89" s="34"/>
    </row>
    <row r="90" spans="7:8" ht="15" customHeight="1">
      <c r="G90" s="34"/>
      <c r="H90" s="34"/>
    </row>
    <row r="91" spans="7:8" ht="15" customHeight="1">
      <c r="G91" s="34"/>
      <c r="H91" s="34"/>
    </row>
    <row r="92" spans="7:8" ht="15" customHeight="1">
      <c r="G92" s="34"/>
      <c r="H92" s="34"/>
    </row>
    <row r="93" spans="7:8" ht="15" customHeight="1">
      <c r="G93" s="34"/>
      <c r="H93" s="34"/>
    </row>
    <row r="94" spans="7:8" ht="15" customHeight="1">
      <c r="G94" s="34"/>
      <c r="H94" s="34"/>
    </row>
    <row r="95" spans="7:8" ht="15" customHeight="1">
      <c r="G95" s="34"/>
      <c r="H95" s="34"/>
    </row>
    <row r="96" spans="7:8" ht="15" customHeight="1">
      <c r="G96" s="34"/>
      <c r="H96" s="34"/>
    </row>
    <row r="97" spans="7:8" ht="15" customHeight="1">
      <c r="G97" s="34"/>
      <c r="H97" s="34"/>
    </row>
    <row r="98" spans="7:8" ht="15" customHeight="1">
      <c r="G98" s="34"/>
      <c r="H98" s="34"/>
    </row>
    <row r="99" spans="7:8" ht="15" customHeight="1">
      <c r="G99" s="34"/>
      <c r="H99" s="34"/>
    </row>
    <row r="100" spans="7:8" ht="15" customHeight="1">
      <c r="G100" s="34"/>
      <c r="H100" s="34"/>
    </row>
    <row r="101" spans="7:8" ht="15" customHeight="1">
      <c r="G101" s="34"/>
      <c r="H101" s="34"/>
    </row>
    <row r="102" spans="7:8" ht="15" customHeight="1">
      <c r="G102" s="34"/>
      <c r="H102" s="34"/>
    </row>
    <row r="103" spans="7:8" ht="15" customHeight="1">
      <c r="G103" s="34"/>
      <c r="H103" s="34"/>
    </row>
    <row r="104" spans="7:8" ht="15" customHeight="1">
      <c r="G104" s="34"/>
      <c r="H104" s="34"/>
    </row>
    <row r="105" spans="7:8" ht="15" customHeight="1">
      <c r="G105" s="34"/>
      <c r="H105" s="34"/>
    </row>
    <row r="106" spans="7:8" ht="15" customHeight="1">
      <c r="G106" s="34"/>
      <c r="H106" s="34"/>
    </row>
    <row r="107" spans="7:8" ht="15" customHeight="1">
      <c r="G107" s="34"/>
      <c r="H107" s="34"/>
    </row>
  </sheetData>
  <sortState ref="G69:H104">
    <sortCondition descending="1" ref="H69:H104"/>
  </sortState>
  <mergeCells count="3">
    <mergeCell ref="A1:J1"/>
    <mergeCell ref="A41:B41"/>
    <mergeCell ref="A42:B4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</sheetPr>
  <dimension ref="A1:H55"/>
  <sheetViews>
    <sheetView showGridLines="0" zoomScale="115" zoomScaleNormal="115" workbookViewId="0">
      <selection sqref="A1:F1"/>
    </sheetView>
  </sheetViews>
  <sheetFormatPr defaultColWidth="9.140625" defaultRowHeight="15"/>
  <cols>
    <col min="1" max="1" width="4.85546875" style="34" customWidth="1"/>
    <col min="2" max="2" width="17.85546875" style="34" customWidth="1"/>
    <col min="3" max="3" width="12.7109375" style="34" customWidth="1"/>
    <col min="4" max="4" width="13" style="34" customWidth="1"/>
    <col min="5" max="5" width="13.85546875" style="34" customWidth="1"/>
    <col min="6" max="6" width="11.7109375" style="34" customWidth="1"/>
    <col min="7" max="16384" width="9.140625" style="34"/>
  </cols>
  <sheetData>
    <row r="1" spans="1:8" ht="40.5" customHeight="1">
      <c r="A1" s="356" t="s">
        <v>217</v>
      </c>
      <c r="B1" s="356"/>
      <c r="C1" s="356"/>
      <c r="D1" s="356"/>
      <c r="E1" s="356"/>
      <c r="F1" s="356"/>
      <c r="H1" s="51"/>
    </row>
    <row r="2" spans="1:8" ht="15" customHeight="1">
      <c r="A2" s="354" t="s">
        <v>64</v>
      </c>
      <c r="B2" s="359" t="s">
        <v>0</v>
      </c>
      <c r="C2" s="334" t="s">
        <v>218</v>
      </c>
      <c r="D2" s="334" t="s">
        <v>225</v>
      </c>
      <c r="E2" s="354" t="s">
        <v>226</v>
      </c>
      <c r="F2" s="334" t="s">
        <v>219</v>
      </c>
    </row>
    <row r="3" spans="1:8" ht="34.5" customHeight="1">
      <c r="A3" s="355"/>
      <c r="B3" s="360"/>
      <c r="C3" s="354"/>
      <c r="D3" s="354"/>
      <c r="E3" s="355"/>
      <c r="F3" s="354"/>
    </row>
    <row r="4" spans="1:8" ht="15" customHeight="1">
      <c r="A4" s="90">
        <v>1</v>
      </c>
      <c r="B4" s="91" t="s">
        <v>3</v>
      </c>
      <c r="C4" s="92">
        <v>16158</v>
      </c>
      <c r="D4" s="92">
        <v>16158</v>
      </c>
      <c r="E4" s="92">
        <v>16158</v>
      </c>
      <c r="F4" s="93">
        <v>100</v>
      </c>
    </row>
    <row r="5" spans="1:8" ht="15" customHeight="1">
      <c r="A5" s="72">
        <v>2</v>
      </c>
      <c r="B5" s="73" t="s">
        <v>4</v>
      </c>
      <c r="C5" s="71">
        <v>5258</v>
      </c>
      <c r="D5" s="99">
        <v>5258</v>
      </c>
      <c r="E5" s="69">
        <v>5258</v>
      </c>
      <c r="F5" s="74">
        <v>100</v>
      </c>
    </row>
    <row r="6" spans="1:8" ht="15" customHeight="1">
      <c r="A6" s="94">
        <v>3</v>
      </c>
      <c r="B6" s="95" t="s">
        <v>5</v>
      </c>
      <c r="C6" s="88">
        <v>25372</v>
      </c>
      <c r="D6" s="86">
        <v>25372</v>
      </c>
      <c r="E6" s="86">
        <v>25372</v>
      </c>
      <c r="F6" s="96">
        <v>100</v>
      </c>
    </row>
    <row r="7" spans="1:8" ht="15" customHeight="1">
      <c r="A7" s="72">
        <v>4</v>
      </c>
      <c r="B7" s="73" t="s">
        <v>207</v>
      </c>
      <c r="C7" s="71">
        <v>39073</v>
      </c>
      <c r="D7" s="99">
        <v>39073</v>
      </c>
      <c r="E7" s="69">
        <v>39073</v>
      </c>
      <c r="F7" s="74">
        <v>100</v>
      </c>
    </row>
    <row r="8" spans="1:8" ht="15" customHeight="1">
      <c r="A8" s="94">
        <v>5</v>
      </c>
      <c r="B8" s="95" t="s">
        <v>208</v>
      </c>
      <c r="C8" s="88">
        <v>19567</v>
      </c>
      <c r="D8" s="86">
        <v>19567</v>
      </c>
      <c r="E8" s="86">
        <v>19567</v>
      </c>
      <c r="F8" s="96">
        <v>100</v>
      </c>
    </row>
    <row r="9" spans="1:8" ht="15" customHeight="1">
      <c r="A9" s="72">
        <v>6</v>
      </c>
      <c r="B9" s="73" t="s">
        <v>47</v>
      </c>
      <c r="C9" s="71">
        <v>320</v>
      </c>
      <c r="D9" s="99">
        <v>320</v>
      </c>
      <c r="E9" s="69">
        <v>320</v>
      </c>
      <c r="F9" s="74">
        <v>100</v>
      </c>
    </row>
    <row r="10" spans="1:8" ht="15" customHeight="1">
      <c r="A10" s="94">
        <v>7</v>
      </c>
      <c r="B10" s="95" t="s">
        <v>20</v>
      </c>
      <c r="C10" s="88">
        <v>17843</v>
      </c>
      <c r="D10" s="86">
        <v>17843</v>
      </c>
      <c r="E10" s="86">
        <v>17843</v>
      </c>
      <c r="F10" s="96">
        <v>100</v>
      </c>
    </row>
    <row r="11" spans="1:8" ht="15" customHeight="1">
      <c r="A11" s="72">
        <v>8</v>
      </c>
      <c r="B11" s="73" t="s">
        <v>48</v>
      </c>
      <c r="C11" s="71">
        <v>6642</v>
      </c>
      <c r="D11" s="99">
        <v>6642</v>
      </c>
      <c r="E11" s="69">
        <v>6642</v>
      </c>
      <c r="F11" s="74">
        <v>100</v>
      </c>
    </row>
    <row r="12" spans="1:8" ht="15" customHeight="1">
      <c r="A12" s="94">
        <v>9</v>
      </c>
      <c r="B12" s="95" t="s">
        <v>49</v>
      </c>
      <c r="C12" s="88">
        <v>17882</v>
      </c>
      <c r="D12" s="86">
        <v>17882</v>
      </c>
      <c r="E12" s="86">
        <v>17882</v>
      </c>
      <c r="F12" s="96">
        <v>100</v>
      </c>
    </row>
    <row r="13" spans="1:8" ht="15" customHeight="1">
      <c r="A13" s="72">
        <v>10</v>
      </c>
      <c r="B13" s="73" t="s">
        <v>21</v>
      </c>
      <c r="C13" s="71">
        <v>6337</v>
      </c>
      <c r="D13" s="99">
        <v>6337</v>
      </c>
      <c r="E13" s="69">
        <v>6337</v>
      </c>
      <c r="F13" s="74">
        <v>100</v>
      </c>
    </row>
    <row r="14" spans="1:8" ht="15" customHeight="1">
      <c r="A14" s="94">
        <v>11</v>
      </c>
      <c r="B14" s="95" t="s">
        <v>8</v>
      </c>
      <c r="C14" s="88">
        <v>29492</v>
      </c>
      <c r="D14" s="86">
        <v>29492</v>
      </c>
      <c r="E14" s="86">
        <v>29492</v>
      </c>
      <c r="F14" s="96">
        <v>100</v>
      </c>
    </row>
    <row r="15" spans="1:8" ht="15" customHeight="1">
      <c r="A15" s="72">
        <v>12</v>
      </c>
      <c r="B15" s="73" t="s">
        <v>50</v>
      </c>
      <c r="C15" s="71">
        <v>27397</v>
      </c>
      <c r="D15" s="75">
        <v>27397</v>
      </c>
      <c r="E15" s="75">
        <v>27397</v>
      </c>
      <c r="F15" s="74">
        <v>100</v>
      </c>
    </row>
    <row r="16" spans="1:8" ht="15" customHeight="1">
      <c r="A16" s="94">
        <v>13</v>
      </c>
      <c r="B16" s="95" t="s">
        <v>22</v>
      </c>
      <c r="C16" s="88">
        <v>1017</v>
      </c>
      <c r="D16" s="86">
        <v>1017</v>
      </c>
      <c r="E16" s="86">
        <v>1017</v>
      </c>
      <c r="F16" s="96">
        <v>100</v>
      </c>
    </row>
    <row r="17" spans="1:6" ht="15" customHeight="1">
      <c r="A17" s="72">
        <v>14</v>
      </c>
      <c r="B17" s="73" t="s">
        <v>209</v>
      </c>
      <c r="C17" s="71">
        <v>51929</v>
      </c>
      <c r="D17" s="75">
        <v>51929</v>
      </c>
      <c r="E17" s="75">
        <v>51929</v>
      </c>
      <c r="F17" s="74">
        <v>100</v>
      </c>
    </row>
    <row r="18" spans="1:6" ht="15" customHeight="1">
      <c r="A18" s="94">
        <v>15</v>
      </c>
      <c r="B18" s="95" t="s">
        <v>10</v>
      </c>
      <c r="C18" s="88">
        <v>40956</v>
      </c>
      <c r="D18" s="97">
        <v>40956</v>
      </c>
      <c r="E18" s="97">
        <v>40956</v>
      </c>
      <c r="F18" s="96">
        <v>100</v>
      </c>
    </row>
    <row r="19" spans="1:6" ht="15" customHeight="1">
      <c r="A19" s="72">
        <v>16</v>
      </c>
      <c r="B19" s="73" t="s">
        <v>51</v>
      </c>
      <c r="C19" s="71">
        <v>2379</v>
      </c>
      <c r="D19" s="99">
        <v>2379</v>
      </c>
      <c r="E19" s="69">
        <v>2379</v>
      </c>
      <c r="F19" s="74">
        <v>100</v>
      </c>
    </row>
    <row r="20" spans="1:6" ht="15" customHeight="1">
      <c r="A20" s="94">
        <v>17</v>
      </c>
      <c r="B20" s="95" t="s">
        <v>11</v>
      </c>
      <c r="C20" s="88">
        <v>6459</v>
      </c>
      <c r="D20" s="86">
        <v>6459</v>
      </c>
      <c r="E20" s="86">
        <v>6459</v>
      </c>
      <c r="F20" s="96">
        <v>100</v>
      </c>
    </row>
    <row r="21" spans="1:6" ht="15" customHeight="1">
      <c r="A21" s="72">
        <v>18</v>
      </c>
      <c r="B21" s="73" t="s">
        <v>52</v>
      </c>
      <c r="C21" s="71">
        <v>704</v>
      </c>
      <c r="D21" s="99">
        <v>704</v>
      </c>
      <c r="E21" s="69">
        <v>704</v>
      </c>
      <c r="F21" s="74">
        <v>100</v>
      </c>
    </row>
    <row r="22" spans="1:6" ht="15" customHeight="1">
      <c r="A22" s="94">
        <v>19</v>
      </c>
      <c r="B22" s="95" t="s">
        <v>12</v>
      </c>
      <c r="C22" s="88">
        <v>1400</v>
      </c>
      <c r="D22" s="86">
        <v>1400</v>
      </c>
      <c r="E22" s="86">
        <v>1400</v>
      </c>
      <c r="F22" s="96">
        <v>100</v>
      </c>
    </row>
    <row r="23" spans="1:6" ht="15" customHeight="1">
      <c r="A23" s="72">
        <v>20</v>
      </c>
      <c r="B23" s="73" t="s">
        <v>13</v>
      </c>
      <c r="C23" s="71">
        <v>47677</v>
      </c>
      <c r="D23" s="75">
        <v>47677</v>
      </c>
      <c r="E23" s="75">
        <v>47677</v>
      </c>
      <c r="F23" s="74">
        <v>100</v>
      </c>
    </row>
    <row r="24" spans="1:6" ht="15" customHeight="1">
      <c r="A24" s="94">
        <v>21</v>
      </c>
      <c r="B24" s="95" t="s">
        <v>53</v>
      </c>
      <c r="C24" s="88">
        <v>12168</v>
      </c>
      <c r="D24" s="97">
        <v>12168</v>
      </c>
      <c r="E24" s="97">
        <v>12168</v>
      </c>
      <c r="F24" s="96">
        <v>100</v>
      </c>
    </row>
    <row r="25" spans="1:6" ht="15" customHeight="1">
      <c r="A25" s="72">
        <v>22</v>
      </c>
      <c r="B25" s="73" t="s">
        <v>23</v>
      </c>
      <c r="C25" s="71">
        <v>43264</v>
      </c>
      <c r="D25" s="75">
        <v>43264</v>
      </c>
      <c r="E25" s="75">
        <v>43264</v>
      </c>
      <c r="F25" s="74">
        <v>100</v>
      </c>
    </row>
    <row r="26" spans="1:6" ht="15" customHeight="1">
      <c r="A26" s="94">
        <v>23</v>
      </c>
      <c r="B26" s="95" t="s">
        <v>14</v>
      </c>
      <c r="C26" s="88">
        <v>425</v>
      </c>
      <c r="D26" s="86">
        <v>425</v>
      </c>
      <c r="E26" s="86">
        <v>425</v>
      </c>
      <c r="F26" s="96">
        <v>100</v>
      </c>
    </row>
    <row r="27" spans="1:6" ht="15" customHeight="1">
      <c r="A27" s="72">
        <v>24</v>
      </c>
      <c r="B27" s="73" t="s">
        <v>27</v>
      </c>
      <c r="C27" s="71">
        <v>15049</v>
      </c>
      <c r="D27" s="75">
        <v>15049</v>
      </c>
      <c r="E27" s="75">
        <v>15049</v>
      </c>
      <c r="F27" s="74">
        <v>100</v>
      </c>
    </row>
    <row r="28" spans="1:6" ht="15" customHeight="1">
      <c r="A28" s="94">
        <v>25</v>
      </c>
      <c r="B28" s="95" t="s">
        <v>19</v>
      </c>
      <c r="C28" s="88">
        <v>10128</v>
      </c>
      <c r="D28" s="97">
        <v>10128</v>
      </c>
      <c r="E28" s="97">
        <v>10128</v>
      </c>
      <c r="F28" s="96">
        <v>100</v>
      </c>
    </row>
    <row r="29" spans="1:6" ht="15" customHeight="1">
      <c r="A29" s="72">
        <v>26</v>
      </c>
      <c r="B29" s="73" t="s">
        <v>28</v>
      </c>
      <c r="C29" s="71">
        <v>863</v>
      </c>
      <c r="D29" s="99">
        <v>863</v>
      </c>
      <c r="E29" s="69">
        <v>863</v>
      </c>
      <c r="F29" s="74">
        <v>100</v>
      </c>
    </row>
    <row r="30" spans="1:6" ht="15" customHeight="1">
      <c r="A30" s="94">
        <v>27</v>
      </c>
      <c r="B30" s="95" t="s">
        <v>15</v>
      </c>
      <c r="C30" s="88">
        <v>97813</v>
      </c>
      <c r="D30" s="86">
        <v>97813</v>
      </c>
      <c r="E30" s="86">
        <v>97813</v>
      </c>
      <c r="F30" s="96">
        <v>100</v>
      </c>
    </row>
    <row r="31" spans="1:6" ht="15" customHeight="1">
      <c r="A31" s="72">
        <v>28</v>
      </c>
      <c r="B31" s="73" t="s">
        <v>54</v>
      </c>
      <c r="C31" s="71">
        <v>15745</v>
      </c>
      <c r="D31" s="99">
        <v>15745</v>
      </c>
      <c r="E31" s="69">
        <v>15745</v>
      </c>
      <c r="F31" s="74">
        <v>100</v>
      </c>
    </row>
    <row r="32" spans="1:6" ht="15" customHeight="1">
      <c r="A32" s="94">
        <v>29</v>
      </c>
      <c r="B32" s="95" t="s">
        <v>210</v>
      </c>
      <c r="C32" s="88">
        <v>37463</v>
      </c>
      <c r="D32" s="86">
        <v>37463</v>
      </c>
      <c r="E32" s="86">
        <v>37463</v>
      </c>
      <c r="F32" s="96">
        <v>100</v>
      </c>
    </row>
    <row r="33" spans="1:6" ht="15" customHeight="1">
      <c r="A33" s="72">
        <v>30</v>
      </c>
      <c r="B33" s="73" t="s">
        <v>55</v>
      </c>
      <c r="C33" s="71">
        <v>396</v>
      </c>
      <c r="D33" s="99">
        <v>396</v>
      </c>
      <c r="E33" s="69">
        <v>396</v>
      </c>
      <c r="F33" s="74">
        <v>100</v>
      </c>
    </row>
    <row r="34" spans="1:6" ht="15" customHeight="1">
      <c r="A34" s="94">
        <v>31</v>
      </c>
      <c r="B34" s="95" t="s">
        <v>56</v>
      </c>
      <c r="C34" s="88">
        <v>5</v>
      </c>
      <c r="D34" s="86">
        <v>5</v>
      </c>
      <c r="E34" s="86">
        <v>5</v>
      </c>
      <c r="F34" s="96">
        <v>100</v>
      </c>
    </row>
    <row r="35" spans="1:6" ht="15" customHeight="1">
      <c r="A35" s="72">
        <v>32</v>
      </c>
      <c r="B35" s="73" t="s">
        <v>57</v>
      </c>
      <c r="C35" s="71">
        <v>65</v>
      </c>
      <c r="D35" s="99">
        <v>65</v>
      </c>
      <c r="E35" s="69">
        <v>65</v>
      </c>
      <c r="F35" s="74">
        <v>100</v>
      </c>
    </row>
    <row r="36" spans="1:6" ht="15" customHeight="1">
      <c r="A36" s="94">
        <v>33</v>
      </c>
      <c r="B36" s="95" t="s">
        <v>58</v>
      </c>
      <c r="C36" s="88">
        <v>19</v>
      </c>
      <c r="D36" s="86">
        <v>19</v>
      </c>
      <c r="E36" s="86">
        <v>19</v>
      </c>
      <c r="F36" s="96">
        <v>100</v>
      </c>
    </row>
    <row r="37" spans="1:6" ht="15" customHeight="1">
      <c r="A37" s="72">
        <v>34</v>
      </c>
      <c r="B37" s="73" t="s">
        <v>59</v>
      </c>
      <c r="C37" s="69">
        <v>103</v>
      </c>
      <c r="D37" s="99">
        <v>103</v>
      </c>
      <c r="E37" s="69">
        <v>103</v>
      </c>
      <c r="F37" s="74">
        <v>100</v>
      </c>
    </row>
    <row r="38" spans="1:6" ht="15" customHeight="1">
      <c r="A38" s="94">
        <v>35</v>
      </c>
      <c r="B38" s="95" t="s">
        <v>211</v>
      </c>
      <c r="C38" s="88">
        <v>6</v>
      </c>
      <c r="D38" s="86">
        <v>6</v>
      </c>
      <c r="E38" s="86">
        <v>6</v>
      </c>
      <c r="F38" s="96">
        <v>100</v>
      </c>
    </row>
    <row r="39" spans="1:6" ht="15" customHeight="1">
      <c r="A39" s="76">
        <v>36</v>
      </c>
      <c r="B39" s="77" t="s">
        <v>61</v>
      </c>
      <c r="C39" s="78">
        <v>90</v>
      </c>
      <c r="D39" s="79">
        <v>90</v>
      </c>
      <c r="E39" s="79">
        <v>90</v>
      </c>
      <c r="F39" s="80">
        <v>100</v>
      </c>
    </row>
    <row r="40" spans="1:6" ht="15" customHeight="1">
      <c r="A40" s="357" t="s">
        <v>220</v>
      </c>
      <c r="B40" s="358"/>
      <c r="C40" s="89">
        <f>SUM(C4:C39)</f>
        <v>597464</v>
      </c>
      <c r="D40" s="89">
        <f>SUM(D4:D39)</f>
        <v>597464</v>
      </c>
      <c r="E40" s="98">
        <f>SUM(E4:E39)</f>
        <v>597464</v>
      </c>
      <c r="F40" s="262">
        <v>100</v>
      </c>
    </row>
    <row r="41" spans="1:6" ht="15" customHeight="1">
      <c r="A41" s="85" t="s">
        <v>221</v>
      </c>
      <c r="B41" s="85"/>
      <c r="C41" s="65"/>
      <c r="D41" s="65"/>
      <c r="E41" s="65"/>
      <c r="F41" s="65"/>
    </row>
    <row r="42" spans="1:6" ht="15" customHeight="1"/>
    <row r="43" spans="1:6" ht="15" customHeight="1"/>
    <row r="44" spans="1:6" ht="15" customHeight="1"/>
    <row r="45" spans="1:6" ht="15" customHeight="1"/>
    <row r="46" spans="1:6" ht="15" customHeight="1"/>
    <row r="47" spans="1:6" ht="15" customHeight="1"/>
    <row r="48" spans="1:6" ht="15" customHeight="1"/>
    <row r="49" ht="15" customHeight="1"/>
    <row r="50" ht="15" customHeight="1"/>
    <row r="51" ht="23.25" customHeight="1"/>
    <row r="52" ht="24" customHeight="1"/>
    <row r="53" ht="15" customHeight="1"/>
    <row r="54" ht="24" customHeight="1"/>
    <row r="55" ht="15" customHeight="1"/>
  </sheetData>
  <mergeCells count="8">
    <mergeCell ref="E2:E3"/>
    <mergeCell ref="A1:F1"/>
    <mergeCell ref="F2:F3"/>
    <mergeCell ref="A40:B40"/>
    <mergeCell ref="A2:A3"/>
    <mergeCell ref="B2:B3"/>
    <mergeCell ref="C2:C3"/>
    <mergeCell ref="D2:D3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9" tint="0.39997558519241921"/>
    <pageSetUpPr fitToPage="1"/>
  </sheetPr>
  <dimension ref="A1:U16390"/>
  <sheetViews>
    <sheetView zoomScale="87" zoomScaleNormal="87" workbookViewId="0">
      <pane xSplit="1" ySplit="2" topLeftCell="B3" activePane="bottomRight" state="frozen"/>
      <selection sqref="A1:P26"/>
      <selection pane="topRight" sqref="A1:P26"/>
      <selection pane="bottomLeft" sqref="A1:P26"/>
      <selection pane="bottomRight" activeCell="B12" sqref="B12"/>
    </sheetView>
  </sheetViews>
  <sheetFormatPr defaultRowHeight="12.75" customHeight="1" zeroHeight="1"/>
  <cols>
    <col min="1" max="1" width="41.42578125" style="134" customWidth="1"/>
    <col min="2" max="5" width="12.85546875" style="249" customWidth="1"/>
    <col min="6" max="6" width="19.85546875" style="249" customWidth="1"/>
    <col min="7" max="10" width="12.85546875" style="249" customWidth="1"/>
    <col min="11" max="11" width="14" style="249" customWidth="1"/>
    <col min="12" max="15" width="12.85546875" style="249" customWidth="1"/>
    <col min="16" max="16" width="19.28515625" style="180" bestFit="1" customWidth="1"/>
    <col min="17" max="17" width="27.140625" style="180" customWidth="1"/>
    <col min="18" max="18" width="14.140625" style="180" bestFit="1" customWidth="1"/>
    <col min="19" max="256" width="9.140625" style="180"/>
    <col min="257" max="257" width="41.42578125" style="180" customWidth="1"/>
    <col min="258" max="261" width="12.85546875" style="180" customWidth="1"/>
    <col min="262" max="262" width="19.85546875" style="180" customWidth="1"/>
    <col min="263" max="266" width="12.85546875" style="180" customWidth="1"/>
    <col min="267" max="267" width="14" style="180" customWidth="1"/>
    <col min="268" max="271" width="12.85546875" style="180" customWidth="1"/>
    <col min="272" max="272" width="19.28515625" style="180" bestFit="1" customWidth="1"/>
    <col min="273" max="273" width="27.140625" style="180" customWidth="1"/>
    <col min="274" max="274" width="14.140625" style="180" bestFit="1" customWidth="1"/>
    <col min="275" max="512" width="9.140625" style="180"/>
    <col min="513" max="513" width="41.42578125" style="180" customWidth="1"/>
    <col min="514" max="517" width="12.85546875" style="180" customWidth="1"/>
    <col min="518" max="518" width="19.85546875" style="180" customWidth="1"/>
    <col min="519" max="522" width="12.85546875" style="180" customWidth="1"/>
    <col min="523" max="523" width="14" style="180" customWidth="1"/>
    <col min="524" max="527" width="12.85546875" style="180" customWidth="1"/>
    <col min="528" max="528" width="19.28515625" style="180" bestFit="1" customWidth="1"/>
    <col min="529" max="529" width="27.140625" style="180" customWidth="1"/>
    <col min="530" max="530" width="14.140625" style="180" bestFit="1" customWidth="1"/>
    <col min="531" max="768" width="9.140625" style="180"/>
    <col min="769" max="769" width="41.42578125" style="180" customWidth="1"/>
    <col min="770" max="773" width="12.85546875" style="180" customWidth="1"/>
    <col min="774" max="774" width="19.85546875" style="180" customWidth="1"/>
    <col min="775" max="778" width="12.85546875" style="180" customWidth="1"/>
    <col min="779" max="779" width="14" style="180" customWidth="1"/>
    <col min="780" max="783" width="12.85546875" style="180" customWidth="1"/>
    <col min="784" max="784" width="19.28515625" style="180" bestFit="1" customWidth="1"/>
    <col min="785" max="785" width="27.140625" style="180" customWidth="1"/>
    <col min="786" max="786" width="14.140625" style="180" bestFit="1" customWidth="1"/>
    <col min="787" max="1024" width="9.140625" style="180"/>
    <col min="1025" max="1025" width="41.42578125" style="180" customWidth="1"/>
    <col min="1026" max="1029" width="12.85546875" style="180" customWidth="1"/>
    <col min="1030" max="1030" width="19.85546875" style="180" customWidth="1"/>
    <col min="1031" max="1034" width="12.85546875" style="180" customWidth="1"/>
    <col min="1035" max="1035" width="14" style="180" customWidth="1"/>
    <col min="1036" max="1039" width="12.85546875" style="180" customWidth="1"/>
    <col min="1040" max="1040" width="19.28515625" style="180" bestFit="1" customWidth="1"/>
    <col min="1041" max="1041" width="27.140625" style="180" customWidth="1"/>
    <col min="1042" max="1042" width="14.140625" style="180" bestFit="1" customWidth="1"/>
    <col min="1043" max="1280" width="9.140625" style="180"/>
    <col min="1281" max="1281" width="41.42578125" style="180" customWidth="1"/>
    <col min="1282" max="1285" width="12.85546875" style="180" customWidth="1"/>
    <col min="1286" max="1286" width="19.85546875" style="180" customWidth="1"/>
    <col min="1287" max="1290" width="12.85546875" style="180" customWidth="1"/>
    <col min="1291" max="1291" width="14" style="180" customWidth="1"/>
    <col min="1292" max="1295" width="12.85546875" style="180" customWidth="1"/>
    <col min="1296" max="1296" width="19.28515625" style="180" bestFit="1" customWidth="1"/>
    <col min="1297" max="1297" width="27.140625" style="180" customWidth="1"/>
    <col min="1298" max="1298" width="14.140625" style="180" bestFit="1" customWidth="1"/>
    <col min="1299" max="1536" width="9.140625" style="180"/>
    <col min="1537" max="1537" width="41.42578125" style="180" customWidth="1"/>
    <col min="1538" max="1541" width="12.85546875" style="180" customWidth="1"/>
    <col min="1542" max="1542" width="19.85546875" style="180" customWidth="1"/>
    <col min="1543" max="1546" width="12.85546875" style="180" customWidth="1"/>
    <col min="1547" max="1547" width="14" style="180" customWidth="1"/>
    <col min="1548" max="1551" width="12.85546875" style="180" customWidth="1"/>
    <col min="1552" max="1552" width="19.28515625" style="180" bestFit="1" customWidth="1"/>
    <col min="1553" max="1553" width="27.140625" style="180" customWidth="1"/>
    <col min="1554" max="1554" width="14.140625" style="180" bestFit="1" customWidth="1"/>
    <col min="1555" max="1792" width="9.140625" style="180"/>
    <col min="1793" max="1793" width="41.42578125" style="180" customWidth="1"/>
    <col min="1794" max="1797" width="12.85546875" style="180" customWidth="1"/>
    <col min="1798" max="1798" width="19.85546875" style="180" customWidth="1"/>
    <col min="1799" max="1802" width="12.85546875" style="180" customWidth="1"/>
    <col min="1803" max="1803" width="14" style="180" customWidth="1"/>
    <col min="1804" max="1807" width="12.85546875" style="180" customWidth="1"/>
    <col min="1808" max="1808" width="19.28515625" style="180" bestFit="1" customWidth="1"/>
    <col min="1809" max="1809" width="27.140625" style="180" customWidth="1"/>
    <col min="1810" max="1810" width="14.140625" style="180" bestFit="1" customWidth="1"/>
    <col min="1811" max="2048" width="9.140625" style="180"/>
    <col min="2049" max="2049" width="41.42578125" style="180" customWidth="1"/>
    <col min="2050" max="2053" width="12.85546875" style="180" customWidth="1"/>
    <col min="2054" max="2054" width="19.85546875" style="180" customWidth="1"/>
    <col min="2055" max="2058" width="12.85546875" style="180" customWidth="1"/>
    <col min="2059" max="2059" width="14" style="180" customWidth="1"/>
    <col min="2060" max="2063" width="12.85546875" style="180" customWidth="1"/>
    <col min="2064" max="2064" width="19.28515625" style="180" bestFit="1" customWidth="1"/>
    <col min="2065" max="2065" width="27.140625" style="180" customWidth="1"/>
    <col min="2066" max="2066" width="14.140625" style="180" bestFit="1" customWidth="1"/>
    <col min="2067" max="2304" width="9.140625" style="180"/>
    <col min="2305" max="2305" width="41.42578125" style="180" customWidth="1"/>
    <col min="2306" max="2309" width="12.85546875" style="180" customWidth="1"/>
    <col min="2310" max="2310" width="19.85546875" style="180" customWidth="1"/>
    <col min="2311" max="2314" width="12.85546875" style="180" customWidth="1"/>
    <col min="2315" max="2315" width="14" style="180" customWidth="1"/>
    <col min="2316" max="2319" width="12.85546875" style="180" customWidth="1"/>
    <col min="2320" max="2320" width="19.28515625" style="180" bestFit="1" customWidth="1"/>
    <col min="2321" max="2321" width="27.140625" style="180" customWidth="1"/>
    <col min="2322" max="2322" width="14.140625" style="180" bestFit="1" customWidth="1"/>
    <col min="2323" max="2560" width="9.140625" style="180"/>
    <col min="2561" max="2561" width="41.42578125" style="180" customWidth="1"/>
    <col min="2562" max="2565" width="12.85546875" style="180" customWidth="1"/>
    <col min="2566" max="2566" width="19.85546875" style="180" customWidth="1"/>
    <col min="2567" max="2570" width="12.85546875" style="180" customWidth="1"/>
    <col min="2571" max="2571" width="14" style="180" customWidth="1"/>
    <col min="2572" max="2575" width="12.85546875" style="180" customWidth="1"/>
    <col min="2576" max="2576" width="19.28515625" style="180" bestFit="1" customWidth="1"/>
    <col min="2577" max="2577" width="27.140625" style="180" customWidth="1"/>
    <col min="2578" max="2578" width="14.140625" style="180" bestFit="1" customWidth="1"/>
    <col min="2579" max="2816" width="9.140625" style="180"/>
    <col min="2817" max="2817" width="41.42578125" style="180" customWidth="1"/>
    <col min="2818" max="2821" width="12.85546875" style="180" customWidth="1"/>
    <col min="2822" max="2822" width="19.85546875" style="180" customWidth="1"/>
    <col min="2823" max="2826" width="12.85546875" style="180" customWidth="1"/>
    <col min="2827" max="2827" width="14" style="180" customWidth="1"/>
    <col min="2828" max="2831" width="12.85546875" style="180" customWidth="1"/>
    <col min="2832" max="2832" width="19.28515625" style="180" bestFit="1" customWidth="1"/>
    <col min="2833" max="2833" width="27.140625" style="180" customWidth="1"/>
    <col min="2834" max="2834" width="14.140625" style="180" bestFit="1" customWidth="1"/>
    <col min="2835" max="3072" width="9.140625" style="180"/>
    <col min="3073" max="3073" width="41.42578125" style="180" customWidth="1"/>
    <col min="3074" max="3077" width="12.85546875" style="180" customWidth="1"/>
    <col min="3078" max="3078" width="19.85546875" style="180" customWidth="1"/>
    <col min="3079" max="3082" width="12.85546875" style="180" customWidth="1"/>
    <col min="3083" max="3083" width="14" style="180" customWidth="1"/>
    <col min="3084" max="3087" width="12.85546875" style="180" customWidth="1"/>
    <col min="3088" max="3088" width="19.28515625" style="180" bestFit="1" customWidth="1"/>
    <col min="3089" max="3089" width="27.140625" style="180" customWidth="1"/>
    <col min="3090" max="3090" width="14.140625" style="180" bestFit="1" customWidth="1"/>
    <col min="3091" max="3328" width="9.140625" style="180"/>
    <col min="3329" max="3329" width="41.42578125" style="180" customWidth="1"/>
    <col min="3330" max="3333" width="12.85546875" style="180" customWidth="1"/>
    <col min="3334" max="3334" width="19.85546875" style="180" customWidth="1"/>
    <col min="3335" max="3338" width="12.85546875" style="180" customWidth="1"/>
    <col min="3339" max="3339" width="14" style="180" customWidth="1"/>
    <col min="3340" max="3343" width="12.85546875" style="180" customWidth="1"/>
    <col min="3344" max="3344" width="19.28515625" style="180" bestFit="1" customWidth="1"/>
    <col min="3345" max="3345" width="27.140625" style="180" customWidth="1"/>
    <col min="3346" max="3346" width="14.140625" style="180" bestFit="1" customWidth="1"/>
    <col min="3347" max="3584" width="9.140625" style="180"/>
    <col min="3585" max="3585" width="41.42578125" style="180" customWidth="1"/>
    <col min="3586" max="3589" width="12.85546875" style="180" customWidth="1"/>
    <col min="3590" max="3590" width="19.85546875" style="180" customWidth="1"/>
    <col min="3591" max="3594" width="12.85546875" style="180" customWidth="1"/>
    <col min="3595" max="3595" width="14" style="180" customWidth="1"/>
    <col min="3596" max="3599" width="12.85546875" style="180" customWidth="1"/>
    <col min="3600" max="3600" width="19.28515625" style="180" bestFit="1" customWidth="1"/>
    <col min="3601" max="3601" width="27.140625" style="180" customWidth="1"/>
    <col min="3602" max="3602" width="14.140625" style="180" bestFit="1" customWidth="1"/>
    <col min="3603" max="3840" width="9.140625" style="180"/>
    <col min="3841" max="3841" width="41.42578125" style="180" customWidth="1"/>
    <col min="3842" max="3845" width="12.85546875" style="180" customWidth="1"/>
    <col min="3846" max="3846" width="19.85546875" style="180" customWidth="1"/>
    <col min="3847" max="3850" width="12.85546875" style="180" customWidth="1"/>
    <col min="3851" max="3851" width="14" style="180" customWidth="1"/>
    <col min="3852" max="3855" width="12.85546875" style="180" customWidth="1"/>
    <col min="3856" max="3856" width="19.28515625" style="180" bestFit="1" customWidth="1"/>
    <col min="3857" max="3857" width="27.140625" style="180" customWidth="1"/>
    <col min="3858" max="3858" width="14.140625" style="180" bestFit="1" customWidth="1"/>
    <col min="3859" max="4096" width="9.140625" style="180"/>
    <col min="4097" max="4097" width="41.42578125" style="180" customWidth="1"/>
    <col min="4098" max="4101" width="12.85546875" style="180" customWidth="1"/>
    <col min="4102" max="4102" width="19.85546875" style="180" customWidth="1"/>
    <col min="4103" max="4106" width="12.85546875" style="180" customWidth="1"/>
    <col min="4107" max="4107" width="14" style="180" customWidth="1"/>
    <col min="4108" max="4111" width="12.85546875" style="180" customWidth="1"/>
    <col min="4112" max="4112" width="19.28515625" style="180" bestFit="1" customWidth="1"/>
    <col min="4113" max="4113" width="27.140625" style="180" customWidth="1"/>
    <col min="4114" max="4114" width="14.140625" style="180" bestFit="1" customWidth="1"/>
    <col min="4115" max="4352" width="9.140625" style="180"/>
    <col min="4353" max="4353" width="41.42578125" style="180" customWidth="1"/>
    <col min="4354" max="4357" width="12.85546875" style="180" customWidth="1"/>
    <col min="4358" max="4358" width="19.85546875" style="180" customWidth="1"/>
    <col min="4359" max="4362" width="12.85546875" style="180" customWidth="1"/>
    <col min="4363" max="4363" width="14" style="180" customWidth="1"/>
    <col min="4364" max="4367" width="12.85546875" style="180" customWidth="1"/>
    <col min="4368" max="4368" width="19.28515625" style="180" bestFit="1" customWidth="1"/>
    <col min="4369" max="4369" width="27.140625" style="180" customWidth="1"/>
    <col min="4370" max="4370" width="14.140625" style="180" bestFit="1" customWidth="1"/>
    <col min="4371" max="4608" width="9.140625" style="180"/>
    <col min="4609" max="4609" width="41.42578125" style="180" customWidth="1"/>
    <col min="4610" max="4613" width="12.85546875" style="180" customWidth="1"/>
    <col min="4614" max="4614" width="19.85546875" style="180" customWidth="1"/>
    <col min="4615" max="4618" width="12.85546875" style="180" customWidth="1"/>
    <col min="4619" max="4619" width="14" style="180" customWidth="1"/>
    <col min="4620" max="4623" width="12.85546875" style="180" customWidth="1"/>
    <col min="4624" max="4624" width="19.28515625" style="180" bestFit="1" customWidth="1"/>
    <col min="4625" max="4625" width="27.140625" style="180" customWidth="1"/>
    <col min="4626" max="4626" width="14.140625" style="180" bestFit="1" customWidth="1"/>
    <col min="4627" max="4864" width="9.140625" style="180"/>
    <col min="4865" max="4865" width="41.42578125" style="180" customWidth="1"/>
    <col min="4866" max="4869" width="12.85546875" style="180" customWidth="1"/>
    <col min="4870" max="4870" width="19.85546875" style="180" customWidth="1"/>
    <col min="4871" max="4874" width="12.85546875" style="180" customWidth="1"/>
    <col min="4875" max="4875" width="14" style="180" customWidth="1"/>
    <col min="4876" max="4879" width="12.85546875" style="180" customWidth="1"/>
    <col min="4880" max="4880" width="19.28515625" style="180" bestFit="1" customWidth="1"/>
    <col min="4881" max="4881" width="27.140625" style="180" customWidth="1"/>
    <col min="4882" max="4882" width="14.140625" style="180" bestFit="1" customWidth="1"/>
    <col min="4883" max="5120" width="9.140625" style="180"/>
    <col min="5121" max="5121" width="41.42578125" style="180" customWidth="1"/>
    <col min="5122" max="5125" width="12.85546875" style="180" customWidth="1"/>
    <col min="5126" max="5126" width="19.85546875" style="180" customWidth="1"/>
    <col min="5127" max="5130" width="12.85546875" style="180" customWidth="1"/>
    <col min="5131" max="5131" width="14" style="180" customWidth="1"/>
    <col min="5132" max="5135" width="12.85546875" style="180" customWidth="1"/>
    <col min="5136" max="5136" width="19.28515625" style="180" bestFit="1" customWidth="1"/>
    <col min="5137" max="5137" width="27.140625" style="180" customWidth="1"/>
    <col min="5138" max="5138" width="14.140625" style="180" bestFit="1" customWidth="1"/>
    <col min="5139" max="5376" width="9.140625" style="180"/>
    <col min="5377" max="5377" width="41.42578125" style="180" customWidth="1"/>
    <col min="5378" max="5381" width="12.85546875" style="180" customWidth="1"/>
    <col min="5382" max="5382" width="19.85546875" style="180" customWidth="1"/>
    <col min="5383" max="5386" width="12.85546875" style="180" customWidth="1"/>
    <col min="5387" max="5387" width="14" style="180" customWidth="1"/>
    <col min="5388" max="5391" width="12.85546875" style="180" customWidth="1"/>
    <col min="5392" max="5392" width="19.28515625" style="180" bestFit="1" customWidth="1"/>
    <col min="5393" max="5393" width="27.140625" style="180" customWidth="1"/>
    <col min="5394" max="5394" width="14.140625" style="180" bestFit="1" customWidth="1"/>
    <col min="5395" max="5632" width="9.140625" style="180"/>
    <col min="5633" max="5633" width="41.42578125" style="180" customWidth="1"/>
    <col min="5634" max="5637" width="12.85546875" style="180" customWidth="1"/>
    <col min="5638" max="5638" width="19.85546875" style="180" customWidth="1"/>
    <col min="5639" max="5642" width="12.85546875" style="180" customWidth="1"/>
    <col min="5643" max="5643" width="14" style="180" customWidth="1"/>
    <col min="5644" max="5647" width="12.85546875" style="180" customWidth="1"/>
    <col min="5648" max="5648" width="19.28515625" style="180" bestFit="1" customWidth="1"/>
    <col min="5649" max="5649" width="27.140625" style="180" customWidth="1"/>
    <col min="5650" max="5650" width="14.140625" style="180" bestFit="1" customWidth="1"/>
    <col min="5651" max="5888" width="9.140625" style="180"/>
    <col min="5889" max="5889" width="41.42578125" style="180" customWidth="1"/>
    <col min="5890" max="5893" width="12.85546875" style="180" customWidth="1"/>
    <col min="5894" max="5894" width="19.85546875" style="180" customWidth="1"/>
    <col min="5895" max="5898" width="12.85546875" style="180" customWidth="1"/>
    <col min="5899" max="5899" width="14" style="180" customWidth="1"/>
    <col min="5900" max="5903" width="12.85546875" style="180" customWidth="1"/>
    <col min="5904" max="5904" width="19.28515625" style="180" bestFit="1" customWidth="1"/>
    <col min="5905" max="5905" width="27.140625" style="180" customWidth="1"/>
    <col min="5906" max="5906" width="14.140625" style="180" bestFit="1" customWidth="1"/>
    <col min="5907" max="6144" width="9.140625" style="180"/>
    <col min="6145" max="6145" width="41.42578125" style="180" customWidth="1"/>
    <col min="6146" max="6149" width="12.85546875" style="180" customWidth="1"/>
    <col min="6150" max="6150" width="19.85546875" style="180" customWidth="1"/>
    <col min="6151" max="6154" width="12.85546875" style="180" customWidth="1"/>
    <col min="6155" max="6155" width="14" style="180" customWidth="1"/>
    <col min="6156" max="6159" width="12.85546875" style="180" customWidth="1"/>
    <col min="6160" max="6160" width="19.28515625" style="180" bestFit="1" customWidth="1"/>
    <col min="6161" max="6161" width="27.140625" style="180" customWidth="1"/>
    <col min="6162" max="6162" width="14.140625" style="180" bestFit="1" customWidth="1"/>
    <col min="6163" max="6400" width="9.140625" style="180"/>
    <col min="6401" max="6401" width="41.42578125" style="180" customWidth="1"/>
    <col min="6402" max="6405" width="12.85546875" style="180" customWidth="1"/>
    <col min="6406" max="6406" width="19.85546875" style="180" customWidth="1"/>
    <col min="6407" max="6410" width="12.85546875" style="180" customWidth="1"/>
    <col min="6411" max="6411" width="14" style="180" customWidth="1"/>
    <col min="6412" max="6415" width="12.85546875" style="180" customWidth="1"/>
    <col min="6416" max="6416" width="19.28515625" style="180" bestFit="1" customWidth="1"/>
    <col min="6417" max="6417" width="27.140625" style="180" customWidth="1"/>
    <col min="6418" max="6418" width="14.140625" style="180" bestFit="1" customWidth="1"/>
    <col min="6419" max="6656" width="9.140625" style="180"/>
    <col min="6657" max="6657" width="41.42578125" style="180" customWidth="1"/>
    <col min="6658" max="6661" width="12.85546875" style="180" customWidth="1"/>
    <col min="6662" max="6662" width="19.85546875" style="180" customWidth="1"/>
    <col min="6663" max="6666" width="12.85546875" style="180" customWidth="1"/>
    <col min="6667" max="6667" width="14" style="180" customWidth="1"/>
    <col min="6668" max="6671" width="12.85546875" style="180" customWidth="1"/>
    <col min="6672" max="6672" width="19.28515625" style="180" bestFit="1" customWidth="1"/>
    <col min="6673" max="6673" width="27.140625" style="180" customWidth="1"/>
    <col min="6674" max="6674" width="14.140625" style="180" bestFit="1" customWidth="1"/>
    <col min="6675" max="6912" width="9.140625" style="180"/>
    <col min="6913" max="6913" width="41.42578125" style="180" customWidth="1"/>
    <col min="6914" max="6917" width="12.85546875" style="180" customWidth="1"/>
    <col min="6918" max="6918" width="19.85546875" style="180" customWidth="1"/>
    <col min="6919" max="6922" width="12.85546875" style="180" customWidth="1"/>
    <col min="6923" max="6923" width="14" style="180" customWidth="1"/>
    <col min="6924" max="6927" width="12.85546875" style="180" customWidth="1"/>
    <col min="6928" max="6928" width="19.28515625" style="180" bestFit="1" customWidth="1"/>
    <col min="6929" max="6929" width="27.140625" style="180" customWidth="1"/>
    <col min="6930" max="6930" width="14.140625" style="180" bestFit="1" customWidth="1"/>
    <col min="6931" max="7168" width="9.140625" style="180"/>
    <col min="7169" max="7169" width="41.42578125" style="180" customWidth="1"/>
    <col min="7170" max="7173" width="12.85546875" style="180" customWidth="1"/>
    <col min="7174" max="7174" width="19.85546875" style="180" customWidth="1"/>
    <col min="7175" max="7178" width="12.85546875" style="180" customWidth="1"/>
    <col min="7179" max="7179" width="14" style="180" customWidth="1"/>
    <col min="7180" max="7183" width="12.85546875" style="180" customWidth="1"/>
    <col min="7184" max="7184" width="19.28515625" style="180" bestFit="1" customWidth="1"/>
    <col min="7185" max="7185" width="27.140625" style="180" customWidth="1"/>
    <col min="7186" max="7186" width="14.140625" style="180" bestFit="1" customWidth="1"/>
    <col min="7187" max="7424" width="9.140625" style="180"/>
    <col min="7425" max="7425" width="41.42578125" style="180" customWidth="1"/>
    <col min="7426" max="7429" width="12.85546875" style="180" customWidth="1"/>
    <col min="7430" max="7430" width="19.85546875" style="180" customWidth="1"/>
    <col min="7431" max="7434" width="12.85546875" style="180" customWidth="1"/>
    <col min="7435" max="7435" width="14" style="180" customWidth="1"/>
    <col min="7436" max="7439" width="12.85546875" style="180" customWidth="1"/>
    <col min="7440" max="7440" width="19.28515625" style="180" bestFit="1" customWidth="1"/>
    <col min="7441" max="7441" width="27.140625" style="180" customWidth="1"/>
    <col min="7442" max="7442" width="14.140625" style="180" bestFit="1" customWidth="1"/>
    <col min="7443" max="7680" width="9.140625" style="180"/>
    <col min="7681" max="7681" width="41.42578125" style="180" customWidth="1"/>
    <col min="7682" max="7685" width="12.85546875" style="180" customWidth="1"/>
    <col min="7686" max="7686" width="19.85546875" style="180" customWidth="1"/>
    <col min="7687" max="7690" width="12.85546875" style="180" customWidth="1"/>
    <col min="7691" max="7691" width="14" style="180" customWidth="1"/>
    <col min="7692" max="7695" width="12.85546875" style="180" customWidth="1"/>
    <col min="7696" max="7696" width="19.28515625" style="180" bestFit="1" customWidth="1"/>
    <col min="7697" max="7697" width="27.140625" style="180" customWidth="1"/>
    <col min="7698" max="7698" width="14.140625" style="180" bestFit="1" customWidth="1"/>
    <col min="7699" max="7936" width="9.140625" style="180"/>
    <col min="7937" max="7937" width="41.42578125" style="180" customWidth="1"/>
    <col min="7938" max="7941" width="12.85546875" style="180" customWidth="1"/>
    <col min="7942" max="7942" width="19.85546875" style="180" customWidth="1"/>
    <col min="7943" max="7946" width="12.85546875" style="180" customWidth="1"/>
    <col min="7947" max="7947" width="14" style="180" customWidth="1"/>
    <col min="7948" max="7951" width="12.85546875" style="180" customWidth="1"/>
    <col min="7952" max="7952" width="19.28515625" style="180" bestFit="1" customWidth="1"/>
    <col min="7953" max="7953" width="27.140625" style="180" customWidth="1"/>
    <col min="7954" max="7954" width="14.140625" style="180" bestFit="1" customWidth="1"/>
    <col min="7955" max="8192" width="9.140625" style="180"/>
    <col min="8193" max="8193" width="41.42578125" style="180" customWidth="1"/>
    <col min="8194" max="8197" width="12.85546875" style="180" customWidth="1"/>
    <col min="8198" max="8198" width="19.85546875" style="180" customWidth="1"/>
    <col min="8199" max="8202" width="12.85546875" style="180" customWidth="1"/>
    <col min="8203" max="8203" width="14" style="180" customWidth="1"/>
    <col min="8204" max="8207" width="12.85546875" style="180" customWidth="1"/>
    <col min="8208" max="8208" width="19.28515625" style="180" bestFit="1" customWidth="1"/>
    <col min="8209" max="8209" width="27.140625" style="180" customWidth="1"/>
    <col min="8210" max="8210" width="14.140625" style="180" bestFit="1" customWidth="1"/>
    <col min="8211" max="8448" width="9.140625" style="180"/>
    <col min="8449" max="8449" width="41.42578125" style="180" customWidth="1"/>
    <col min="8450" max="8453" width="12.85546875" style="180" customWidth="1"/>
    <col min="8454" max="8454" width="19.85546875" style="180" customWidth="1"/>
    <col min="8455" max="8458" width="12.85546875" style="180" customWidth="1"/>
    <col min="8459" max="8459" width="14" style="180" customWidth="1"/>
    <col min="8460" max="8463" width="12.85546875" style="180" customWidth="1"/>
    <col min="8464" max="8464" width="19.28515625" style="180" bestFit="1" customWidth="1"/>
    <col min="8465" max="8465" width="27.140625" style="180" customWidth="1"/>
    <col min="8466" max="8466" width="14.140625" style="180" bestFit="1" customWidth="1"/>
    <col min="8467" max="8704" width="9.140625" style="180"/>
    <col min="8705" max="8705" width="41.42578125" style="180" customWidth="1"/>
    <col min="8706" max="8709" width="12.85546875" style="180" customWidth="1"/>
    <col min="8710" max="8710" width="19.85546875" style="180" customWidth="1"/>
    <col min="8711" max="8714" width="12.85546875" style="180" customWidth="1"/>
    <col min="8715" max="8715" width="14" style="180" customWidth="1"/>
    <col min="8716" max="8719" width="12.85546875" style="180" customWidth="1"/>
    <col min="8720" max="8720" width="19.28515625" style="180" bestFit="1" customWidth="1"/>
    <col min="8721" max="8721" width="27.140625" style="180" customWidth="1"/>
    <col min="8722" max="8722" width="14.140625" style="180" bestFit="1" customWidth="1"/>
    <col min="8723" max="8960" width="9.140625" style="180"/>
    <col min="8961" max="8961" width="41.42578125" style="180" customWidth="1"/>
    <col min="8962" max="8965" width="12.85546875" style="180" customWidth="1"/>
    <col min="8966" max="8966" width="19.85546875" style="180" customWidth="1"/>
    <col min="8967" max="8970" width="12.85546875" style="180" customWidth="1"/>
    <col min="8971" max="8971" width="14" style="180" customWidth="1"/>
    <col min="8972" max="8975" width="12.85546875" style="180" customWidth="1"/>
    <col min="8976" max="8976" width="19.28515625" style="180" bestFit="1" customWidth="1"/>
    <col min="8977" max="8977" width="27.140625" style="180" customWidth="1"/>
    <col min="8978" max="8978" width="14.140625" style="180" bestFit="1" customWidth="1"/>
    <col min="8979" max="9216" width="9.140625" style="180"/>
    <col min="9217" max="9217" width="41.42578125" style="180" customWidth="1"/>
    <col min="9218" max="9221" width="12.85546875" style="180" customWidth="1"/>
    <col min="9222" max="9222" width="19.85546875" style="180" customWidth="1"/>
    <col min="9223" max="9226" width="12.85546875" style="180" customWidth="1"/>
    <col min="9227" max="9227" width="14" style="180" customWidth="1"/>
    <col min="9228" max="9231" width="12.85546875" style="180" customWidth="1"/>
    <col min="9232" max="9232" width="19.28515625" style="180" bestFit="1" customWidth="1"/>
    <col min="9233" max="9233" width="27.140625" style="180" customWidth="1"/>
    <col min="9234" max="9234" width="14.140625" style="180" bestFit="1" customWidth="1"/>
    <col min="9235" max="9472" width="9.140625" style="180"/>
    <col min="9473" max="9473" width="41.42578125" style="180" customWidth="1"/>
    <col min="9474" max="9477" width="12.85546875" style="180" customWidth="1"/>
    <col min="9478" max="9478" width="19.85546875" style="180" customWidth="1"/>
    <col min="9479" max="9482" width="12.85546875" style="180" customWidth="1"/>
    <col min="9483" max="9483" width="14" style="180" customWidth="1"/>
    <col min="9484" max="9487" width="12.85546875" style="180" customWidth="1"/>
    <col min="9488" max="9488" width="19.28515625" style="180" bestFit="1" customWidth="1"/>
    <col min="9489" max="9489" width="27.140625" style="180" customWidth="1"/>
    <col min="9490" max="9490" width="14.140625" style="180" bestFit="1" customWidth="1"/>
    <col min="9491" max="9728" width="9.140625" style="180"/>
    <col min="9729" max="9729" width="41.42578125" style="180" customWidth="1"/>
    <col min="9730" max="9733" width="12.85546875" style="180" customWidth="1"/>
    <col min="9734" max="9734" width="19.85546875" style="180" customWidth="1"/>
    <col min="9735" max="9738" width="12.85546875" style="180" customWidth="1"/>
    <col min="9739" max="9739" width="14" style="180" customWidth="1"/>
    <col min="9740" max="9743" width="12.85546875" style="180" customWidth="1"/>
    <col min="9744" max="9744" width="19.28515625" style="180" bestFit="1" customWidth="1"/>
    <col min="9745" max="9745" width="27.140625" style="180" customWidth="1"/>
    <col min="9746" max="9746" width="14.140625" style="180" bestFit="1" customWidth="1"/>
    <col min="9747" max="9984" width="9.140625" style="180"/>
    <col min="9985" max="9985" width="41.42578125" style="180" customWidth="1"/>
    <col min="9986" max="9989" width="12.85546875" style="180" customWidth="1"/>
    <col min="9990" max="9990" width="19.85546875" style="180" customWidth="1"/>
    <col min="9991" max="9994" width="12.85546875" style="180" customWidth="1"/>
    <col min="9995" max="9995" width="14" style="180" customWidth="1"/>
    <col min="9996" max="9999" width="12.85546875" style="180" customWidth="1"/>
    <col min="10000" max="10000" width="19.28515625" style="180" bestFit="1" customWidth="1"/>
    <col min="10001" max="10001" width="27.140625" style="180" customWidth="1"/>
    <col min="10002" max="10002" width="14.140625" style="180" bestFit="1" customWidth="1"/>
    <col min="10003" max="10240" width="9.140625" style="180"/>
    <col min="10241" max="10241" width="41.42578125" style="180" customWidth="1"/>
    <col min="10242" max="10245" width="12.85546875" style="180" customWidth="1"/>
    <col min="10246" max="10246" width="19.85546875" style="180" customWidth="1"/>
    <col min="10247" max="10250" width="12.85546875" style="180" customWidth="1"/>
    <col min="10251" max="10251" width="14" style="180" customWidth="1"/>
    <col min="10252" max="10255" width="12.85546875" style="180" customWidth="1"/>
    <col min="10256" max="10256" width="19.28515625" style="180" bestFit="1" customWidth="1"/>
    <col min="10257" max="10257" width="27.140625" style="180" customWidth="1"/>
    <col min="10258" max="10258" width="14.140625" style="180" bestFit="1" customWidth="1"/>
    <col min="10259" max="10496" width="9.140625" style="180"/>
    <col min="10497" max="10497" width="41.42578125" style="180" customWidth="1"/>
    <col min="10498" max="10501" width="12.85546875" style="180" customWidth="1"/>
    <col min="10502" max="10502" width="19.85546875" style="180" customWidth="1"/>
    <col min="10503" max="10506" width="12.85546875" style="180" customWidth="1"/>
    <col min="10507" max="10507" width="14" style="180" customWidth="1"/>
    <col min="10508" max="10511" width="12.85546875" style="180" customWidth="1"/>
    <col min="10512" max="10512" width="19.28515625" style="180" bestFit="1" customWidth="1"/>
    <col min="10513" max="10513" width="27.140625" style="180" customWidth="1"/>
    <col min="10514" max="10514" width="14.140625" style="180" bestFit="1" customWidth="1"/>
    <col min="10515" max="10752" width="9.140625" style="180"/>
    <col min="10753" max="10753" width="41.42578125" style="180" customWidth="1"/>
    <col min="10754" max="10757" width="12.85546875" style="180" customWidth="1"/>
    <col min="10758" max="10758" width="19.85546875" style="180" customWidth="1"/>
    <col min="10759" max="10762" width="12.85546875" style="180" customWidth="1"/>
    <col min="10763" max="10763" width="14" style="180" customWidth="1"/>
    <col min="10764" max="10767" width="12.85546875" style="180" customWidth="1"/>
    <col min="10768" max="10768" width="19.28515625" style="180" bestFit="1" customWidth="1"/>
    <col min="10769" max="10769" width="27.140625" style="180" customWidth="1"/>
    <col min="10770" max="10770" width="14.140625" style="180" bestFit="1" customWidth="1"/>
    <col min="10771" max="11008" width="9.140625" style="180"/>
    <col min="11009" max="11009" width="41.42578125" style="180" customWidth="1"/>
    <col min="11010" max="11013" width="12.85546875" style="180" customWidth="1"/>
    <col min="11014" max="11014" width="19.85546875" style="180" customWidth="1"/>
    <col min="11015" max="11018" width="12.85546875" style="180" customWidth="1"/>
    <col min="11019" max="11019" width="14" style="180" customWidth="1"/>
    <col min="11020" max="11023" width="12.85546875" style="180" customWidth="1"/>
    <col min="11024" max="11024" width="19.28515625" style="180" bestFit="1" customWidth="1"/>
    <col min="11025" max="11025" width="27.140625" style="180" customWidth="1"/>
    <col min="11026" max="11026" width="14.140625" style="180" bestFit="1" customWidth="1"/>
    <col min="11027" max="11264" width="9.140625" style="180"/>
    <col min="11265" max="11265" width="41.42578125" style="180" customWidth="1"/>
    <col min="11266" max="11269" width="12.85546875" style="180" customWidth="1"/>
    <col min="11270" max="11270" width="19.85546875" style="180" customWidth="1"/>
    <col min="11271" max="11274" width="12.85546875" style="180" customWidth="1"/>
    <col min="11275" max="11275" width="14" style="180" customWidth="1"/>
    <col min="11276" max="11279" width="12.85546875" style="180" customWidth="1"/>
    <col min="11280" max="11280" width="19.28515625" style="180" bestFit="1" customWidth="1"/>
    <col min="11281" max="11281" width="27.140625" style="180" customWidth="1"/>
    <col min="11282" max="11282" width="14.140625" style="180" bestFit="1" customWidth="1"/>
    <col min="11283" max="11520" width="9.140625" style="180"/>
    <col min="11521" max="11521" width="41.42578125" style="180" customWidth="1"/>
    <col min="11522" max="11525" width="12.85546875" style="180" customWidth="1"/>
    <col min="11526" max="11526" width="19.85546875" style="180" customWidth="1"/>
    <col min="11527" max="11530" width="12.85546875" style="180" customWidth="1"/>
    <col min="11531" max="11531" width="14" style="180" customWidth="1"/>
    <col min="11532" max="11535" width="12.85546875" style="180" customWidth="1"/>
    <col min="11536" max="11536" width="19.28515625" style="180" bestFit="1" customWidth="1"/>
    <col min="11537" max="11537" width="27.140625" style="180" customWidth="1"/>
    <col min="11538" max="11538" width="14.140625" style="180" bestFit="1" customWidth="1"/>
    <col min="11539" max="11776" width="9.140625" style="180"/>
    <col min="11777" max="11777" width="41.42578125" style="180" customWidth="1"/>
    <col min="11778" max="11781" width="12.85546875" style="180" customWidth="1"/>
    <col min="11782" max="11782" width="19.85546875" style="180" customWidth="1"/>
    <col min="11783" max="11786" width="12.85546875" style="180" customWidth="1"/>
    <col min="11787" max="11787" width="14" style="180" customWidth="1"/>
    <col min="11788" max="11791" width="12.85546875" style="180" customWidth="1"/>
    <col min="11792" max="11792" width="19.28515625" style="180" bestFit="1" customWidth="1"/>
    <col min="11793" max="11793" width="27.140625" style="180" customWidth="1"/>
    <col min="11794" max="11794" width="14.140625" style="180" bestFit="1" customWidth="1"/>
    <col min="11795" max="12032" width="9.140625" style="180"/>
    <col min="12033" max="12033" width="41.42578125" style="180" customWidth="1"/>
    <col min="12034" max="12037" width="12.85546875" style="180" customWidth="1"/>
    <col min="12038" max="12038" width="19.85546875" style="180" customWidth="1"/>
    <col min="12039" max="12042" width="12.85546875" style="180" customWidth="1"/>
    <col min="12043" max="12043" width="14" style="180" customWidth="1"/>
    <col min="12044" max="12047" width="12.85546875" style="180" customWidth="1"/>
    <col min="12048" max="12048" width="19.28515625" style="180" bestFit="1" customWidth="1"/>
    <col min="12049" max="12049" width="27.140625" style="180" customWidth="1"/>
    <col min="12050" max="12050" width="14.140625" style="180" bestFit="1" customWidth="1"/>
    <col min="12051" max="12288" width="9.140625" style="180"/>
    <col min="12289" max="12289" width="41.42578125" style="180" customWidth="1"/>
    <col min="12290" max="12293" width="12.85546875" style="180" customWidth="1"/>
    <col min="12294" max="12294" width="19.85546875" style="180" customWidth="1"/>
    <col min="12295" max="12298" width="12.85546875" style="180" customWidth="1"/>
    <col min="12299" max="12299" width="14" style="180" customWidth="1"/>
    <col min="12300" max="12303" width="12.85546875" style="180" customWidth="1"/>
    <col min="12304" max="12304" width="19.28515625" style="180" bestFit="1" customWidth="1"/>
    <col min="12305" max="12305" width="27.140625" style="180" customWidth="1"/>
    <col min="12306" max="12306" width="14.140625" style="180" bestFit="1" customWidth="1"/>
    <col min="12307" max="12544" width="9.140625" style="180"/>
    <col min="12545" max="12545" width="41.42578125" style="180" customWidth="1"/>
    <col min="12546" max="12549" width="12.85546875" style="180" customWidth="1"/>
    <col min="12550" max="12550" width="19.85546875" style="180" customWidth="1"/>
    <col min="12551" max="12554" width="12.85546875" style="180" customWidth="1"/>
    <col min="12555" max="12555" width="14" style="180" customWidth="1"/>
    <col min="12556" max="12559" width="12.85546875" style="180" customWidth="1"/>
    <col min="12560" max="12560" width="19.28515625" style="180" bestFit="1" customWidth="1"/>
    <col min="12561" max="12561" width="27.140625" style="180" customWidth="1"/>
    <col min="12562" max="12562" width="14.140625" style="180" bestFit="1" customWidth="1"/>
    <col min="12563" max="12800" width="9.140625" style="180"/>
    <col min="12801" max="12801" width="41.42578125" style="180" customWidth="1"/>
    <col min="12802" max="12805" width="12.85546875" style="180" customWidth="1"/>
    <col min="12806" max="12806" width="19.85546875" style="180" customWidth="1"/>
    <col min="12807" max="12810" width="12.85546875" style="180" customWidth="1"/>
    <col min="12811" max="12811" width="14" style="180" customWidth="1"/>
    <col min="12812" max="12815" width="12.85546875" style="180" customWidth="1"/>
    <col min="12816" max="12816" width="19.28515625" style="180" bestFit="1" customWidth="1"/>
    <col min="12817" max="12817" width="27.140625" style="180" customWidth="1"/>
    <col min="12818" max="12818" width="14.140625" style="180" bestFit="1" customWidth="1"/>
    <col min="12819" max="13056" width="9.140625" style="180"/>
    <col min="13057" max="13057" width="41.42578125" style="180" customWidth="1"/>
    <col min="13058" max="13061" width="12.85546875" style="180" customWidth="1"/>
    <col min="13062" max="13062" width="19.85546875" style="180" customWidth="1"/>
    <col min="13063" max="13066" width="12.85546875" style="180" customWidth="1"/>
    <col min="13067" max="13067" width="14" style="180" customWidth="1"/>
    <col min="13068" max="13071" width="12.85546875" style="180" customWidth="1"/>
    <col min="13072" max="13072" width="19.28515625" style="180" bestFit="1" customWidth="1"/>
    <col min="13073" max="13073" width="27.140625" style="180" customWidth="1"/>
    <col min="13074" max="13074" width="14.140625" style="180" bestFit="1" customWidth="1"/>
    <col min="13075" max="13312" width="9.140625" style="180"/>
    <col min="13313" max="13313" width="41.42578125" style="180" customWidth="1"/>
    <col min="13314" max="13317" width="12.85546875" style="180" customWidth="1"/>
    <col min="13318" max="13318" width="19.85546875" style="180" customWidth="1"/>
    <col min="13319" max="13322" width="12.85546875" style="180" customWidth="1"/>
    <col min="13323" max="13323" width="14" style="180" customWidth="1"/>
    <col min="13324" max="13327" width="12.85546875" style="180" customWidth="1"/>
    <col min="13328" max="13328" width="19.28515625" style="180" bestFit="1" customWidth="1"/>
    <col min="13329" max="13329" width="27.140625" style="180" customWidth="1"/>
    <col min="13330" max="13330" width="14.140625" style="180" bestFit="1" customWidth="1"/>
    <col min="13331" max="13568" width="9.140625" style="180"/>
    <col min="13569" max="13569" width="41.42578125" style="180" customWidth="1"/>
    <col min="13570" max="13573" width="12.85546875" style="180" customWidth="1"/>
    <col min="13574" max="13574" width="19.85546875" style="180" customWidth="1"/>
    <col min="13575" max="13578" width="12.85546875" style="180" customWidth="1"/>
    <col min="13579" max="13579" width="14" style="180" customWidth="1"/>
    <col min="13580" max="13583" width="12.85546875" style="180" customWidth="1"/>
    <col min="13584" max="13584" width="19.28515625" style="180" bestFit="1" customWidth="1"/>
    <col min="13585" max="13585" width="27.140625" style="180" customWidth="1"/>
    <col min="13586" max="13586" width="14.140625" style="180" bestFit="1" customWidth="1"/>
    <col min="13587" max="13824" width="9.140625" style="180"/>
    <col min="13825" max="13825" width="41.42578125" style="180" customWidth="1"/>
    <col min="13826" max="13829" width="12.85546875" style="180" customWidth="1"/>
    <col min="13830" max="13830" width="19.85546875" style="180" customWidth="1"/>
    <col min="13831" max="13834" width="12.85546875" style="180" customWidth="1"/>
    <col min="13835" max="13835" width="14" style="180" customWidth="1"/>
    <col min="13836" max="13839" width="12.85546875" style="180" customWidth="1"/>
    <col min="13840" max="13840" width="19.28515625" style="180" bestFit="1" customWidth="1"/>
    <col min="13841" max="13841" width="27.140625" style="180" customWidth="1"/>
    <col min="13842" max="13842" width="14.140625" style="180" bestFit="1" customWidth="1"/>
    <col min="13843" max="14080" width="9.140625" style="180"/>
    <col min="14081" max="14081" width="41.42578125" style="180" customWidth="1"/>
    <col min="14082" max="14085" width="12.85546875" style="180" customWidth="1"/>
    <col min="14086" max="14086" width="19.85546875" style="180" customWidth="1"/>
    <col min="14087" max="14090" width="12.85546875" style="180" customWidth="1"/>
    <col min="14091" max="14091" width="14" style="180" customWidth="1"/>
    <col min="14092" max="14095" width="12.85546875" style="180" customWidth="1"/>
    <col min="14096" max="14096" width="19.28515625" style="180" bestFit="1" customWidth="1"/>
    <col min="14097" max="14097" width="27.140625" style="180" customWidth="1"/>
    <col min="14098" max="14098" width="14.140625" style="180" bestFit="1" customWidth="1"/>
    <col min="14099" max="14336" width="9.140625" style="180"/>
    <col min="14337" max="14337" width="41.42578125" style="180" customWidth="1"/>
    <col min="14338" max="14341" width="12.85546875" style="180" customWidth="1"/>
    <col min="14342" max="14342" width="19.85546875" style="180" customWidth="1"/>
    <col min="14343" max="14346" width="12.85546875" style="180" customWidth="1"/>
    <col min="14347" max="14347" width="14" style="180" customWidth="1"/>
    <col min="14348" max="14351" width="12.85546875" style="180" customWidth="1"/>
    <col min="14352" max="14352" width="19.28515625" style="180" bestFit="1" customWidth="1"/>
    <col min="14353" max="14353" width="27.140625" style="180" customWidth="1"/>
    <col min="14354" max="14354" width="14.140625" style="180" bestFit="1" customWidth="1"/>
    <col min="14355" max="14592" width="9.140625" style="180"/>
    <col min="14593" max="14593" width="41.42578125" style="180" customWidth="1"/>
    <col min="14594" max="14597" width="12.85546875" style="180" customWidth="1"/>
    <col min="14598" max="14598" width="19.85546875" style="180" customWidth="1"/>
    <col min="14599" max="14602" width="12.85546875" style="180" customWidth="1"/>
    <col min="14603" max="14603" width="14" style="180" customWidth="1"/>
    <col min="14604" max="14607" width="12.85546875" style="180" customWidth="1"/>
    <col min="14608" max="14608" width="19.28515625" style="180" bestFit="1" customWidth="1"/>
    <col min="14609" max="14609" width="27.140625" style="180" customWidth="1"/>
    <col min="14610" max="14610" width="14.140625" style="180" bestFit="1" customWidth="1"/>
    <col min="14611" max="14848" width="9.140625" style="180"/>
    <col min="14849" max="14849" width="41.42578125" style="180" customWidth="1"/>
    <col min="14850" max="14853" width="12.85546875" style="180" customWidth="1"/>
    <col min="14854" max="14854" width="19.85546875" style="180" customWidth="1"/>
    <col min="14855" max="14858" width="12.85546875" style="180" customWidth="1"/>
    <col min="14859" max="14859" width="14" style="180" customWidth="1"/>
    <col min="14860" max="14863" width="12.85546875" style="180" customWidth="1"/>
    <col min="14864" max="14864" width="19.28515625" style="180" bestFit="1" customWidth="1"/>
    <col min="14865" max="14865" width="27.140625" style="180" customWidth="1"/>
    <col min="14866" max="14866" width="14.140625" style="180" bestFit="1" customWidth="1"/>
    <col min="14867" max="15104" width="9.140625" style="180"/>
    <col min="15105" max="15105" width="41.42578125" style="180" customWidth="1"/>
    <col min="15106" max="15109" width="12.85546875" style="180" customWidth="1"/>
    <col min="15110" max="15110" width="19.85546875" style="180" customWidth="1"/>
    <col min="15111" max="15114" width="12.85546875" style="180" customWidth="1"/>
    <col min="15115" max="15115" width="14" style="180" customWidth="1"/>
    <col min="15116" max="15119" width="12.85546875" style="180" customWidth="1"/>
    <col min="15120" max="15120" width="19.28515625" style="180" bestFit="1" customWidth="1"/>
    <col min="15121" max="15121" width="27.140625" style="180" customWidth="1"/>
    <col min="15122" max="15122" width="14.140625" style="180" bestFit="1" customWidth="1"/>
    <col min="15123" max="15360" width="9.140625" style="180"/>
    <col min="15361" max="15361" width="41.42578125" style="180" customWidth="1"/>
    <col min="15362" max="15365" width="12.85546875" style="180" customWidth="1"/>
    <col min="15366" max="15366" width="19.85546875" style="180" customWidth="1"/>
    <col min="15367" max="15370" width="12.85546875" style="180" customWidth="1"/>
    <col min="15371" max="15371" width="14" style="180" customWidth="1"/>
    <col min="15372" max="15375" width="12.85546875" style="180" customWidth="1"/>
    <col min="15376" max="15376" width="19.28515625" style="180" bestFit="1" customWidth="1"/>
    <col min="15377" max="15377" width="27.140625" style="180" customWidth="1"/>
    <col min="15378" max="15378" width="14.140625" style="180" bestFit="1" customWidth="1"/>
    <col min="15379" max="15616" width="9.140625" style="180"/>
    <col min="15617" max="15617" width="41.42578125" style="180" customWidth="1"/>
    <col min="15618" max="15621" width="12.85546875" style="180" customWidth="1"/>
    <col min="15622" max="15622" width="19.85546875" style="180" customWidth="1"/>
    <col min="15623" max="15626" width="12.85546875" style="180" customWidth="1"/>
    <col min="15627" max="15627" width="14" style="180" customWidth="1"/>
    <col min="15628" max="15631" width="12.85546875" style="180" customWidth="1"/>
    <col min="15632" max="15632" width="19.28515625" style="180" bestFit="1" customWidth="1"/>
    <col min="15633" max="15633" width="27.140625" style="180" customWidth="1"/>
    <col min="15634" max="15634" width="14.140625" style="180" bestFit="1" customWidth="1"/>
    <col min="15635" max="15872" width="9.140625" style="180"/>
    <col min="15873" max="15873" width="41.42578125" style="180" customWidth="1"/>
    <col min="15874" max="15877" width="12.85546875" style="180" customWidth="1"/>
    <col min="15878" max="15878" width="19.85546875" style="180" customWidth="1"/>
    <col min="15879" max="15882" width="12.85546875" style="180" customWidth="1"/>
    <col min="15883" max="15883" width="14" style="180" customWidth="1"/>
    <col min="15884" max="15887" width="12.85546875" style="180" customWidth="1"/>
    <col min="15888" max="15888" width="19.28515625" style="180" bestFit="1" customWidth="1"/>
    <col min="15889" max="15889" width="27.140625" style="180" customWidth="1"/>
    <col min="15890" max="15890" width="14.140625" style="180" bestFit="1" customWidth="1"/>
    <col min="15891" max="16128" width="9.140625" style="180"/>
    <col min="16129" max="16129" width="41.42578125" style="180" customWidth="1"/>
    <col min="16130" max="16133" width="12.85546875" style="180" customWidth="1"/>
    <col min="16134" max="16134" width="19.85546875" style="180" customWidth="1"/>
    <col min="16135" max="16138" width="12.85546875" style="180" customWidth="1"/>
    <col min="16139" max="16139" width="14" style="180" customWidth="1"/>
    <col min="16140" max="16143" width="12.85546875" style="180" customWidth="1"/>
    <col min="16144" max="16144" width="19.28515625" style="180" bestFit="1" customWidth="1"/>
    <col min="16145" max="16145" width="27.140625" style="180" customWidth="1"/>
    <col min="16146" max="16146" width="14.140625" style="180" bestFit="1" customWidth="1"/>
    <col min="16147" max="16384" width="9.140625" style="180"/>
  </cols>
  <sheetData>
    <row r="1" spans="1:21" s="128" customFormat="1" ht="30" customHeight="1">
      <c r="A1" s="127" t="s">
        <v>520</v>
      </c>
    </row>
    <row r="2" spans="1:21" s="130" customFormat="1" ht="49.5" customHeight="1">
      <c r="A2" s="129" t="str">
        <f xml:space="preserve"> CountryName &amp; " "&amp; 2019 &amp; " (ktoe)"</f>
        <v>India 2019 (ktoe)</v>
      </c>
      <c r="B2" s="157" t="s">
        <v>34</v>
      </c>
      <c r="C2" s="157" t="s">
        <v>462</v>
      </c>
      <c r="D2" s="157" t="s">
        <v>35</v>
      </c>
      <c r="E2" s="157" t="s">
        <v>68</v>
      </c>
      <c r="F2" s="157" t="s">
        <v>33</v>
      </c>
      <c r="G2" s="157" t="s">
        <v>66</v>
      </c>
      <c r="H2" s="157" t="s">
        <v>65</v>
      </c>
      <c r="I2" s="157" t="s">
        <v>502</v>
      </c>
      <c r="J2" s="157" t="s">
        <v>69</v>
      </c>
      <c r="K2" s="157" t="s">
        <v>521</v>
      </c>
      <c r="L2" s="157" t="s">
        <v>69</v>
      </c>
      <c r="M2" s="157" t="s">
        <v>505</v>
      </c>
      <c r="N2" s="157" t="s">
        <v>506</v>
      </c>
      <c r="O2" s="157" t="s">
        <v>1</v>
      </c>
      <c r="P2" s="128"/>
      <c r="Q2" s="128"/>
      <c r="R2" s="128"/>
      <c r="S2" s="128"/>
      <c r="T2" s="128"/>
      <c r="U2" s="128"/>
    </row>
    <row r="3" spans="1:21">
      <c r="A3" s="225" t="s">
        <v>38</v>
      </c>
      <c r="B3" s="226" t="e">
        <f>SUM(#REF!)</f>
        <v>#REF!</v>
      </c>
      <c r="C3" s="227" t="e">
        <f>#REF!</f>
        <v>#REF!</v>
      </c>
      <c r="D3" s="227" t="e">
        <f>SUM(#REF!)</f>
        <v>#REF!</v>
      </c>
      <c r="E3" s="227" t="e">
        <f>SUM(#REF!)</f>
        <v>#REF!</v>
      </c>
      <c r="F3" s="227" t="e">
        <f>#REF!</f>
        <v>#REF!</v>
      </c>
      <c r="G3" s="227" t="e">
        <f>#REF!</f>
        <v>#REF!</v>
      </c>
      <c r="H3" s="227" t="e">
        <f>#REF!</f>
        <v>#REF!</v>
      </c>
      <c r="I3" s="227" t="e">
        <f>#REF!</f>
        <v>#REF!</v>
      </c>
      <c r="J3" s="227" t="e">
        <f>SUM(#REF!)</f>
        <v>#REF!</v>
      </c>
      <c r="K3" s="227" t="e">
        <f>SUM(#REF!)</f>
        <v>#REF!</v>
      </c>
      <c r="L3" s="227" t="e">
        <f>SUM(#REF!)</f>
        <v>#REF!</v>
      </c>
      <c r="M3" s="227" t="e">
        <f>#REF!</f>
        <v>#REF!</v>
      </c>
      <c r="N3" s="227" t="e">
        <f>#REF!</f>
        <v>#REF!</v>
      </c>
      <c r="O3" s="228" t="e">
        <f t="shared" ref="O3:O8" si="0">SUM(B3:N3)</f>
        <v>#REF!</v>
      </c>
      <c r="P3" s="229" t="e">
        <f>O3-J3</f>
        <v>#REF!</v>
      </c>
    </row>
    <row r="4" spans="1:21">
      <c r="A4" s="225" t="s">
        <v>37</v>
      </c>
      <c r="B4" s="226" t="e">
        <f>SUM(#REF!)</f>
        <v>#REF!</v>
      </c>
      <c r="C4" s="227" t="e">
        <f>#REF!</f>
        <v>#REF!</v>
      </c>
      <c r="D4" s="227" t="e">
        <f>SUM(#REF!)</f>
        <v>#REF!</v>
      </c>
      <c r="E4" s="227" t="e">
        <f>SUM(#REF!)</f>
        <v>#REF!</v>
      </c>
      <c r="F4" s="227" t="e">
        <f>#REF!</f>
        <v>#REF!</v>
      </c>
      <c r="G4" s="227" t="e">
        <f>#REF!</f>
        <v>#REF!</v>
      </c>
      <c r="H4" s="227" t="e">
        <f>#REF!</f>
        <v>#REF!</v>
      </c>
      <c r="I4" s="227" t="e">
        <f>#REF!</f>
        <v>#REF!</v>
      </c>
      <c r="J4" s="227" t="e">
        <f>SUM(#REF!)</f>
        <v>#REF!</v>
      </c>
      <c r="K4" s="227" t="e">
        <f>SUM(#REF!)</f>
        <v>#REF!</v>
      </c>
      <c r="L4" s="227" t="e">
        <f>SUM(#REF!)</f>
        <v>#REF!</v>
      </c>
      <c r="M4" s="227" t="e">
        <f>#REF!</f>
        <v>#REF!</v>
      </c>
      <c r="N4" s="227" t="e">
        <f>#REF!</f>
        <v>#REF!</v>
      </c>
      <c r="O4" s="228" t="e">
        <f t="shared" si="0"/>
        <v>#REF!</v>
      </c>
    </row>
    <row r="5" spans="1:21">
      <c r="A5" s="225" t="s">
        <v>36</v>
      </c>
      <c r="B5" s="226" t="e">
        <f>SUM(#REF!)</f>
        <v>#REF!</v>
      </c>
      <c r="C5" s="227" t="e">
        <f>#REF!</f>
        <v>#REF!</v>
      </c>
      <c r="D5" s="227" t="e">
        <f>SUM(#REF!)</f>
        <v>#REF!</v>
      </c>
      <c r="E5" s="227" t="e">
        <f>SUM(#REF!)</f>
        <v>#REF!</v>
      </c>
      <c r="F5" s="227" t="e">
        <f>#REF!</f>
        <v>#REF!</v>
      </c>
      <c r="G5" s="227" t="e">
        <f>#REF!</f>
        <v>#REF!</v>
      </c>
      <c r="H5" s="227" t="e">
        <f>#REF!</f>
        <v>#REF!</v>
      </c>
      <c r="I5" s="227" t="e">
        <f>#REF!</f>
        <v>#REF!</v>
      </c>
      <c r="J5" s="227" t="e">
        <f>SUM(#REF!)</f>
        <v>#REF!</v>
      </c>
      <c r="K5" s="227" t="e">
        <f>SUM(#REF!)</f>
        <v>#REF!</v>
      </c>
      <c r="L5" s="227" t="e">
        <f>SUM(#REF!)</f>
        <v>#REF!</v>
      </c>
      <c r="M5" s="227" t="e">
        <f>#REF!</f>
        <v>#REF!</v>
      </c>
      <c r="N5" s="227" t="e">
        <f>#REF!</f>
        <v>#REF!</v>
      </c>
      <c r="O5" s="228" t="e">
        <f t="shared" si="0"/>
        <v>#REF!</v>
      </c>
    </row>
    <row r="6" spans="1:21">
      <c r="A6" s="225" t="s">
        <v>522</v>
      </c>
      <c r="B6" s="226" t="e">
        <f>SUM(#REF!)</f>
        <v>#REF!</v>
      </c>
      <c r="C6" s="227" t="e">
        <f>#REF!</f>
        <v>#REF!</v>
      </c>
      <c r="D6" s="227" t="e">
        <f>SUM(#REF!)</f>
        <v>#REF!</v>
      </c>
      <c r="E6" s="227" t="e">
        <f>SUM(#REF!)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SUM(#REF!)</f>
        <v>#REF!</v>
      </c>
      <c r="K6" s="227" t="e">
        <f>SUM(#REF!)</f>
        <v>#REF!</v>
      </c>
      <c r="L6" s="227" t="e">
        <f>SUM(#REF!)</f>
        <v>#REF!</v>
      </c>
      <c r="M6" s="227" t="e">
        <f>#REF!</f>
        <v>#REF!</v>
      </c>
      <c r="N6" s="227" t="e">
        <f>#REF!</f>
        <v>#REF!</v>
      </c>
      <c r="O6" s="228" t="e">
        <f t="shared" si="0"/>
        <v>#REF!</v>
      </c>
    </row>
    <row r="7" spans="1:21">
      <c r="A7" s="225" t="s">
        <v>523</v>
      </c>
      <c r="B7" s="226" t="e">
        <f>SUM(#REF!)</f>
        <v>#REF!</v>
      </c>
      <c r="C7" s="227" t="e">
        <f>#REF!</f>
        <v>#REF!</v>
      </c>
      <c r="D7" s="227" t="e">
        <f>SUM(#REF!)</f>
        <v>#REF!</v>
      </c>
      <c r="E7" s="227" t="e">
        <f>SUM(#REF!)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SUM(#REF!)</f>
        <v>#REF!</v>
      </c>
      <c r="K7" s="227" t="e">
        <f>SUM(#REF!)</f>
        <v>#REF!</v>
      </c>
      <c r="L7" s="227" t="e">
        <f>SUM(#REF!)</f>
        <v>#REF!</v>
      </c>
      <c r="M7" s="227" t="e">
        <f>#REF!</f>
        <v>#REF!</v>
      </c>
      <c r="N7" s="227" t="e">
        <f>#REF!</f>
        <v>#REF!</v>
      </c>
      <c r="O7" s="228" t="e">
        <f t="shared" si="0"/>
        <v>#REF!</v>
      </c>
    </row>
    <row r="8" spans="1:21">
      <c r="A8" s="225" t="s">
        <v>67</v>
      </c>
      <c r="B8" s="226" t="e">
        <f>SUM(#REF!)</f>
        <v>#REF!</v>
      </c>
      <c r="C8" s="227" t="e">
        <f>#REF!</f>
        <v>#REF!</v>
      </c>
      <c r="D8" s="227" t="e">
        <f>SUM(#REF!)</f>
        <v>#REF!</v>
      </c>
      <c r="E8" s="227" t="e">
        <f>SUM(#REF!)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SUM(#REF!)</f>
        <v>#REF!</v>
      </c>
      <c r="K8" s="227" t="e">
        <f>SUM(#REF!)</f>
        <v>#REF!</v>
      </c>
      <c r="L8" s="227" t="e">
        <f>SUM(#REF!)</f>
        <v>#REF!</v>
      </c>
      <c r="M8" s="227" t="e">
        <f>#REF!</f>
        <v>#REF!</v>
      </c>
      <c r="N8" s="227" t="e">
        <f>#REF!</f>
        <v>#REF!</v>
      </c>
      <c r="O8" s="228" t="e">
        <f t="shared" si="0"/>
        <v>#REF!</v>
      </c>
    </row>
    <row r="9" spans="1:21" s="187" customFormat="1" ht="15" customHeight="1">
      <c r="A9" s="230" t="s">
        <v>70</v>
      </c>
      <c r="B9" s="231" t="e">
        <f>SUM(B3:B8)</f>
        <v>#REF!</v>
      </c>
      <c r="C9" s="232" t="e">
        <f t="shared" ref="C9:J9" si="1">SUM(C3:C8)</f>
        <v>#REF!</v>
      </c>
      <c r="D9" s="232" t="e">
        <f t="shared" si="1"/>
        <v>#REF!</v>
      </c>
      <c r="E9" s="232" t="e">
        <f t="shared" si="1"/>
        <v>#REF!</v>
      </c>
      <c r="F9" s="232" t="e">
        <f>SUM(F3:F8)</f>
        <v>#REF!</v>
      </c>
      <c r="G9" s="232" t="e">
        <f t="shared" si="1"/>
        <v>#REF!</v>
      </c>
      <c r="H9" s="232" t="e">
        <f>SUM(H3:H8)</f>
        <v>#REF!</v>
      </c>
      <c r="I9" s="232" t="e">
        <f>SUM(I3:I8)</f>
        <v>#REF!</v>
      </c>
      <c r="J9" s="232" t="e">
        <f t="shared" si="1"/>
        <v>#REF!</v>
      </c>
      <c r="K9" s="232" t="e">
        <f>SUM(K3:K8)</f>
        <v>#REF!</v>
      </c>
      <c r="L9" s="232" t="e">
        <f>SUM(L3:L8)</f>
        <v>#REF!</v>
      </c>
      <c r="M9" s="232" t="e">
        <f>SUM(M3:M8)</f>
        <v>#REF!</v>
      </c>
      <c r="N9" s="232" t="e">
        <f>SUM(N3:N8)</f>
        <v>#REF!</v>
      </c>
      <c r="O9" s="253" t="e">
        <f>SUM(O3:O8)</f>
        <v>#REF!</v>
      </c>
      <c r="P9" s="233" t="e">
        <f>O9-L9</f>
        <v>#REF!</v>
      </c>
    </row>
    <row r="10" spans="1:21">
      <c r="A10" s="225" t="s">
        <v>524</v>
      </c>
      <c r="B10" s="226" t="e">
        <f>SUM(#REF!)</f>
        <v>#REF!</v>
      </c>
      <c r="C10" s="227" t="e">
        <f>#REF!</f>
        <v>#REF!</v>
      </c>
      <c r="D10" s="227" t="e">
        <f>SUM(#REF!)</f>
        <v>#REF!</v>
      </c>
      <c r="E10" s="227" t="e">
        <f>SUM(#REF!)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SUM(#REF!)</f>
        <v>#REF!</v>
      </c>
      <c r="K10" s="227" t="e">
        <f>SUM(#REF!)</f>
        <v>#REF!</v>
      </c>
      <c r="L10" s="227" t="e">
        <f>SUM(#REF!)</f>
        <v>#REF!</v>
      </c>
      <c r="M10" s="227" t="e">
        <f>#REF!</f>
        <v>#REF!</v>
      </c>
      <c r="N10" s="227" t="e">
        <f>#REF!</f>
        <v>#REF!</v>
      </c>
      <c r="O10" s="228" t="e">
        <f t="shared" ref="O10:O27" si="2">SUM(B10:N10)</f>
        <v>#REF!</v>
      </c>
    </row>
    <row r="11" spans="1:21">
      <c r="A11" s="225" t="s">
        <v>71</v>
      </c>
      <c r="B11" s="227" t="e">
        <f>B28-SUM(B9:B10,B12:B27)</f>
        <v>#REF!</v>
      </c>
      <c r="C11" s="227" t="e">
        <f t="shared" ref="C11:N11" si="3">C28-SUM(C9:C10,C12:C27)</f>
        <v>#REF!</v>
      </c>
      <c r="D11" s="227" t="e">
        <f t="shared" si="3"/>
        <v>#REF!</v>
      </c>
      <c r="E11" s="227" t="e">
        <f t="shared" si="3"/>
        <v>#REF!</v>
      </c>
      <c r="F11" s="227" t="e">
        <f t="shared" si="3"/>
        <v>#REF!</v>
      </c>
      <c r="G11" s="227" t="e">
        <f t="shared" si="3"/>
        <v>#REF!</v>
      </c>
      <c r="H11" s="227" t="e">
        <f t="shared" si="3"/>
        <v>#REF!</v>
      </c>
      <c r="I11" s="227" t="e">
        <f t="shared" si="3"/>
        <v>#REF!</v>
      </c>
      <c r="J11" s="227" t="e">
        <f t="shared" si="3"/>
        <v>#REF!</v>
      </c>
      <c r="K11" s="227" t="e">
        <f t="shared" si="3"/>
        <v>#REF!</v>
      </c>
      <c r="L11" s="227" t="e">
        <f>L28-SUM(L9:L10,L12:L27)</f>
        <v>#REF!</v>
      </c>
      <c r="M11" s="227" t="e">
        <f t="shared" si="3"/>
        <v>#REF!</v>
      </c>
      <c r="N11" s="227" t="e">
        <f t="shared" si="3"/>
        <v>#REF!</v>
      </c>
      <c r="O11" s="228" t="e">
        <f t="shared" si="2"/>
        <v>#REF!</v>
      </c>
    </row>
    <row r="12" spans="1:21">
      <c r="A12" s="225" t="s">
        <v>72</v>
      </c>
      <c r="B12" s="226" t="e">
        <f>SUM(#REF!)</f>
        <v>#REF!</v>
      </c>
      <c r="C12" s="227" t="e">
        <f>#REF!</f>
        <v>#REF!</v>
      </c>
      <c r="D12" s="227" t="e">
        <f>SUM(#REF!)</f>
        <v>#REF!</v>
      </c>
      <c r="E12" s="227" t="e">
        <f>SUM(#REF!)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SUM(#REF!)</f>
        <v>#REF!</v>
      </c>
      <c r="K12" s="227" t="e">
        <f>SUM(#REF!)</f>
        <v>#REF!</v>
      </c>
      <c r="L12" s="227" t="e">
        <f>SUM(#REF!)</f>
        <v>#REF!</v>
      </c>
      <c r="M12" s="227" t="e">
        <f>#REF!</f>
        <v>#REF!</v>
      </c>
      <c r="N12" s="227" t="e">
        <f>#REF!</f>
        <v>#REF!</v>
      </c>
      <c r="O12" s="228" t="e">
        <f t="shared" si="2"/>
        <v>#REF!</v>
      </c>
      <c r="Q12" s="234"/>
    </row>
    <row r="13" spans="1:21">
      <c r="A13" s="225" t="s">
        <v>73</v>
      </c>
      <c r="B13" s="226" t="e">
        <f>SUM(#REF!)</f>
        <v>#REF!</v>
      </c>
      <c r="C13" s="227" t="e">
        <f>#REF!</f>
        <v>#REF!</v>
      </c>
      <c r="D13" s="227" t="e">
        <f>SUM(#REF!)</f>
        <v>#REF!</v>
      </c>
      <c r="E13" s="227" t="e">
        <f>SUM(#REF!)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SUM(#REF!)</f>
        <v>#REF!</v>
      </c>
      <c r="K13" s="227" t="e">
        <f>SUM(#REF!)</f>
        <v>#REF!</v>
      </c>
      <c r="L13" s="227" t="e">
        <f>SUM(#REF!)</f>
        <v>#REF!</v>
      </c>
      <c r="M13" s="227" t="e">
        <f>#REF!</f>
        <v>#REF!</v>
      </c>
      <c r="N13" s="227" t="e">
        <f>#REF!</f>
        <v>#REF!</v>
      </c>
      <c r="O13" s="228" t="e">
        <f t="shared" si="2"/>
        <v>#REF!</v>
      </c>
    </row>
    <row r="14" spans="1:21">
      <c r="A14" s="225" t="s">
        <v>329</v>
      </c>
      <c r="B14" s="226" t="e">
        <f>SUM(#REF!)</f>
        <v>#REF!</v>
      </c>
      <c r="C14" s="227" t="e">
        <f>#REF!</f>
        <v>#REF!</v>
      </c>
      <c r="D14" s="227" t="e">
        <f>SUM(#REF!)</f>
        <v>#REF!</v>
      </c>
      <c r="E14" s="227" t="e">
        <f>SUM(#REF!)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SUM(#REF!)</f>
        <v>#REF!</v>
      </c>
      <c r="K14" s="227" t="e">
        <f>SUM(#REF!)</f>
        <v>#REF!</v>
      </c>
      <c r="L14" s="227" t="e">
        <f>SUM(#REF!)</f>
        <v>#REF!</v>
      </c>
      <c r="M14" s="227" t="e">
        <f>#REF!</f>
        <v>#REF!</v>
      </c>
      <c r="N14" s="227" t="e">
        <f>#REF!</f>
        <v>#REF!</v>
      </c>
      <c r="O14" s="228" t="e">
        <f t="shared" si="2"/>
        <v>#REF!</v>
      </c>
      <c r="Q14" s="235"/>
    </row>
    <row r="15" spans="1:21">
      <c r="A15" s="225" t="s">
        <v>331</v>
      </c>
      <c r="B15" s="226" t="e">
        <f>SUM(#REF!)</f>
        <v>#REF!</v>
      </c>
      <c r="C15" s="227" t="e">
        <f>#REF!</f>
        <v>#REF!</v>
      </c>
      <c r="D15" s="227" t="e">
        <f>SUM(#REF!)</f>
        <v>#REF!</v>
      </c>
      <c r="E15" s="227" t="e">
        <f>SUM(#REF!)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SUM(#REF!)</f>
        <v>#REF!</v>
      </c>
      <c r="K15" s="227" t="e">
        <f>SUM(#REF!)</f>
        <v>#REF!</v>
      </c>
      <c r="L15" s="227" t="e">
        <f>SUM(#REF!)</f>
        <v>#REF!</v>
      </c>
      <c r="M15" s="227" t="e">
        <f>#REF!</f>
        <v>#REF!</v>
      </c>
      <c r="N15" s="227" t="e">
        <f>#REF!</f>
        <v>#REF!</v>
      </c>
      <c r="O15" s="228" t="e">
        <f t="shared" si="2"/>
        <v>#REF!</v>
      </c>
    </row>
    <row r="16" spans="1:21">
      <c r="A16" s="225" t="s">
        <v>333</v>
      </c>
      <c r="B16" s="226" t="e">
        <f>SUM(#REF!)</f>
        <v>#REF!</v>
      </c>
      <c r="C16" s="227" t="e">
        <f>#REF!</f>
        <v>#REF!</v>
      </c>
      <c r="D16" s="227" t="e">
        <f>SUM(#REF!)</f>
        <v>#REF!</v>
      </c>
      <c r="E16" s="227" t="e">
        <f>SUM(#REF!)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SUM(#REF!)</f>
        <v>#REF!</v>
      </c>
      <c r="K16" s="227" t="e">
        <f>SUM(#REF!)</f>
        <v>#REF!</v>
      </c>
      <c r="L16" s="227" t="e">
        <f>SUM(#REF!)</f>
        <v>#REF!</v>
      </c>
      <c r="M16" s="227" t="e">
        <f>#REF!</f>
        <v>#REF!</v>
      </c>
      <c r="N16" s="227" t="e">
        <f>#REF!</f>
        <v>#REF!</v>
      </c>
      <c r="O16" s="228" t="e">
        <f t="shared" si="2"/>
        <v>#REF!</v>
      </c>
    </row>
    <row r="17" spans="1:18">
      <c r="A17" s="225" t="s">
        <v>335</v>
      </c>
      <c r="B17" s="226" t="e">
        <f>SUM(#REF!)</f>
        <v>#REF!</v>
      </c>
      <c r="C17" s="227" t="e">
        <f>#REF!</f>
        <v>#REF!</v>
      </c>
      <c r="D17" s="227" t="e">
        <f>SUM(#REF!)</f>
        <v>#REF!</v>
      </c>
      <c r="E17" s="227" t="e">
        <f>SUM(#REF!)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SUM(#REF!)</f>
        <v>#REF!</v>
      </c>
      <c r="K17" s="227" t="e">
        <f>SUM(#REF!)</f>
        <v>#REF!</v>
      </c>
      <c r="L17" s="227" t="e">
        <f>SUM(#REF!)</f>
        <v>#REF!</v>
      </c>
      <c r="M17" s="227" t="e">
        <f>#REF!</f>
        <v>#REF!</v>
      </c>
      <c r="N17" s="227" t="e">
        <f>#REF!</f>
        <v>#REF!</v>
      </c>
      <c r="O17" s="228" t="e">
        <f t="shared" si="2"/>
        <v>#REF!</v>
      </c>
    </row>
    <row r="18" spans="1:18">
      <c r="A18" s="225" t="s">
        <v>525</v>
      </c>
      <c r="B18" s="226" t="e">
        <f>SUM(#REF!)</f>
        <v>#REF!</v>
      </c>
      <c r="C18" s="227" t="e">
        <f>#REF!</f>
        <v>#REF!</v>
      </c>
      <c r="D18" s="227" t="e">
        <f>SUM(#REF!)</f>
        <v>#REF!</v>
      </c>
      <c r="E18" s="227" t="e">
        <f>SUM(#REF!)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SUM(#REF!)</f>
        <v>#REF!</v>
      </c>
      <c r="K18" s="227" t="e">
        <f>SUM(#REF!)</f>
        <v>#REF!</v>
      </c>
      <c r="L18" s="227" t="e">
        <f>SUM(#REF!)</f>
        <v>#REF!</v>
      </c>
      <c r="M18" s="227" t="e">
        <f>#REF!</f>
        <v>#REF!</v>
      </c>
      <c r="N18" s="227" t="e">
        <f>#REF!</f>
        <v>#REF!</v>
      </c>
      <c r="O18" s="228" t="e">
        <f t="shared" si="2"/>
        <v>#REF!</v>
      </c>
    </row>
    <row r="19" spans="1:18">
      <c r="A19" s="225" t="s">
        <v>526</v>
      </c>
      <c r="B19" s="226" t="e">
        <f>SUM(#REF!)</f>
        <v>#REF!</v>
      </c>
      <c r="C19" s="227" t="e">
        <f>#REF!</f>
        <v>#REF!</v>
      </c>
      <c r="D19" s="227" t="e">
        <f>SUM(#REF!)</f>
        <v>#REF!</v>
      </c>
      <c r="E19" s="227" t="e">
        <f>SUM(#REF!)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SUM(#REF!)</f>
        <v>#REF!</v>
      </c>
      <c r="K19" s="227" t="e">
        <f>SUM(#REF!)</f>
        <v>#REF!</v>
      </c>
      <c r="L19" s="227" t="e">
        <f>SUM(#REF!)</f>
        <v>#REF!</v>
      </c>
      <c r="M19" s="227" t="e">
        <f>#REF!</f>
        <v>#REF!</v>
      </c>
      <c r="N19" s="227" t="e">
        <f>#REF!</f>
        <v>#REF!</v>
      </c>
      <c r="O19" s="228" t="e">
        <f t="shared" si="2"/>
        <v>#REF!</v>
      </c>
    </row>
    <row r="20" spans="1:18">
      <c r="A20" s="225" t="s">
        <v>341</v>
      </c>
      <c r="B20" s="226" t="e">
        <f>SUM(#REF!)</f>
        <v>#REF!</v>
      </c>
      <c r="C20" s="227" t="e">
        <f>#REF!</f>
        <v>#REF!</v>
      </c>
      <c r="D20" s="227" t="e">
        <f>SUM(#REF!)</f>
        <v>#REF!</v>
      </c>
      <c r="E20" s="227" t="e">
        <f>SUM(#REF!)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SUM(#REF!)</f>
        <v>#REF!</v>
      </c>
      <c r="K20" s="227" t="e">
        <f>SUM(#REF!)</f>
        <v>#REF!</v>
      </c>
      <c r="L20" s="227" t="e">
        <f>SUM(#REF!)</f>
        <v>#REF!</v>
      </c>
      <c r="M20" s="227" t="e">
        <f>#REF!</f>
        <v>#REF!</v>
      </c>
      <c r="N20" s="227" t="e">
        <f>#REF!</f>
        <v>#REF!</v>
      </c>
      <c r="O20" s="228" t="e">
        <f t="shared" si="2"/>
        <v>#REF!</v>
      </c>
    </row>
    <row r="21" spans="1:18">
      <c r="A21" s="225" t="s">
        <v>527</v>
      </c>
      <c r="B21" s="226" t="e">
        <f>SUM(#REF!,#REF!,)</f>
        <v>#REF!</v>
      </c>
      <c r="C21" s="227" t="e">
        <f>SUM(#REF!,#REF!)</f>
        <v>#REF!</v>
      </c>
      <c r="D21" s="227" t="e">
        <f>SUM(#REF!,#REF!)</f>
        <v>#REF!</v>
      </c>
      <c r="E21" s="227" t="e">
        <f>SUM(#REF!,#REF!)</f>
        <v>#REF!</v>
      </c>
      <c r="F21" s="227" t="e">
        <f>SUM(#REF!,#REF!)</f>
        <v>#REF!</v>
      </c>
      <c r="G21" s="227" t="e">
        <f>SUM(#REF!,#REF!)</f>
        <v>#REF!</v>
      </c>
      <c r="H21" s="227" t="e">
        <f>SUM(#REF!,#REF!)</f>
        <v>#REF!</v>
      </c>
      <c r="I21" s="227" t="e">
        <f>SUM(#REF!,#REF!)</f>
        <v>#REF!</v>
      </c>
      <c r="J21" s="227" t="e">
        <f>SUM(#REF!,#REF!)</f>
        <v>#REF!</v>
      </c>
      <c r="K21" s="227" t="e">
        <f>SUM(#REF!,#REF!)</f>
        <v>#REF!</v>
      </c>
      <c r="L21" s="227" t="e">
        <f>SUM(#REF!,#REF!)</f>
        <v>#REF!</v>
      </c>
      <c r="M21" s="227" t="e">
        <f>SUM(#REF!,#REF!)</f>
        <v>#REF!</v>
      </c>
      <c r="N21" s="227" t="e">
        <f>SUM(#REF!,#REF!)</f>
        <v>#REF!</v>
      </c>
      <c r="O21" s="228" t="e">
        <f t="shared" si="2"/>
        <v>#REF!</v>
      </c>
    </row>
    <row r="22" spans="1:18">
      <c r="A22" s="225" t="s">
        <v>74</v>
      </c>
      <c r="B22" s="226" t="e">
        <f>SUM(#REF!)</f>
        <v>#REF!</v>
      </c>
      <c r="C22" s="227" t="e">
        <f>#REF!</f>
        <v>#REF!</v>
      </c>
      <c r="D22" s="227" t="e">
        <f>SUM(#REF!)</f>
        <v>#REF!</v>
      </c>
      <c r="E22" s="227" t="e">
        <f>SUM(#REF!)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SUM(#REF!)</f>
        <v>#REF!</v>
      </c>
      <c r="K22" s="227" t="e">
        <f>SUM(#REF!)</f>
        <v>#REF!</v>
      </c>
      <c r="L22" s="227" t="e">
        <f>SUM(#REF!)</f>
        <v>#REF!</v>
      </c>
      <c r="M22" s="227" t="e">
        <f>#REF!</f>
        <v>#REF!</v>
      </c>
      <c r="N22" s="227" t="e">
        <f>#REF!</f>
        <v>#REF!</v>
      </c>
      <c r="O22" s="228" t="e">
        <f t="shared" si="2"/>
        <v>#REF!</v>
      </c>
      <c r="Q22" s="236"/>
    </row>
    <row r="23" spans="1:18">
      <c r="A23" s="237" t="s">
        <v>528</v>
      </c>
      <c r="B23" s="226" t="e">
        <f>SUM(#REF!,#REF!,#REF!,)</f>
        <v>#REF!</v>
      </c>
      <c r="C23" s="227" t="e">
        <f>SUM(#REF!,#REF!,#REF!)</f>
        <v>#REF!</v>
      </c>
      <c r="D23" s="227" t="e">
        <f>SUM(#REF!,#REF!,#REF!)</f>
        <v>#REF!</v>
      </c>
      <c r="E23" s="227" t="e">
        <f>SUM(#REF!,#REF!,#REF!)</f>
        <v>#REF!</v>
      </c>
      <c r="F23" s="227" t="e">
        <f>SUM(#REF!,#REF!,#REF!)</f>
        <v>#REF!</v>
      </c>
      <c r="G23" s="227" t="e">
        <f>SUM(#REF!,#REF!,#REF!)</f>
        <v>#REF!</v>
      </c>
      <c r="H23" s="227" t="e">
        <f>SUM(#REF!,#REF!,#REF!)</f>
        <v>#REF!</v>
      </c>
      <c r="I23" s="227" t="e">
        <f>SUM(#REF!,#REF!,#REF!)</f>
        <v>#REF!</v>
      </c>
      <c r="J23" s="227" t="e">
        <f>SUM(#REF!,#REF!,#REF!)</f>
        <v>#REF!</v>
      </c>
      <c r="K23" s="227" t="e">
        <f>SUM(#REF!,#REF!,#REF!)</f>
        <v>#REF!</v>
      </c>
      <c r="L23" s="227" t="e">
        <f>SUM(#REF!,#REF!,#REF!)</f>
        <v>#REF!</v>
      </c>
      <c r="M23" s="227" t="e">
        <f>SUM(#REF!,#REF!,#REF!)</f>
        <v>#REF!</v>
      </c>
      <c r="N23" s="227" t="e">
        <f>SUM(#REF!,#REF!,#REF!)</f>
        <v>#REF!</v>
      </c>
      <c r="O23" s="228" t="e">
        <f t="shared" si="2"/>
        <v>#REF!</v>
      </c>
    </row>
    <row r="24" spans="1:18">
      <c r="A24" s="237" t="s">
        <v>529</v>
      </c>
      <c r="B24" s="226" t="e">
        <f>SUM(#REF!)</f>
        <v>#REF!</v>
      </c>
      <c r="C24" s="227" t="e">
        <f>SUM(#REF!)</f>
        <v>#REF!</v>
      </c>
      <c r="D24" s="227" t="e">
        <f>SUM(#REF!)</f>
        <v>#REF!</v>
      </c>
      <c r="E24" s="227" t="e">
        <f>SUM(#REF!)</f>
        <v>#REF!</v>
      </c>
      <c r="F24" s="227" t="e">
        <f>SUM(#REF!)</f>
        <v>#REF!</v>
      </c>
      <c r="G24" s="227" t="e">
        <f>SUM(#REF!)</f>
        <v>#REF!</v>
      </c>
      <c r="H24" s="227" t="e">
        <f>SUM(#REF!)</f>
        <v>#REF!</v>
      </c>
      <c r="I24" s="227" t="e">
        <f>SUM(#REF!)</f>
        <v>#REF!</v>
      </c>
      <c r="J24" s="227" t="e">
        <f>SUM(#REF!)</f>
        <v>#REF!</v>
      </c>
      <c r="K24" s="227" t="e">
        <f>SUM(#REF!)</f>
        <v>#REF!</v>
      </c>
      <c r="L24" s="227" t="e">
        <f>SUM(#REF!)</f>
        <v>#REF!</v>
      </c>
      <c r="M24" s="227" t="e">
        <f>SUM(#REF!)</f>
        <v>#REF!</v>
      </c>
      <c r="N24" s="227" t="e">
        <f>SUM(#REF!)</f>
        <v>#REF!</v>
      </c>
      <c r="O24" s="228" t="e">
        <f t="shared" si="2"/>
        <v>#REF!</v>
      </c>
      <c r="R24" s="238"/>
    </row>
    <row r="25" spans="1:18">
      <c r="A25" s="225" t="s">
        <v>530</v>
      </c>
      <c r="B25" s="226" t="e">
        <f>SUM(#REF!,#REF!)-C25</f>
        <v>#REF!</v>
      </c>
      <c r="C25" s="227" t="e">
        <f>SUM(#REF!,#REF!)</f>
        <v>#REF!</v>
      </c>
      <c r="D25" s="227" t="e">
        <f>SUM(#REF!,#REF!)</f>
        <v>#REF!</v>
      </c>
      <c r="E25" s="227" t="e">
        <f>SUM(#REF!,#REF!)</f>
        <v>#REF!</v>
      </c>
      <c r="F25" s="227" t="e">
        <f>SUM(#REF!,#REF!)</f>
        <v>#REF!</v>
      </c>
      <c r="G25" s="227" t="e">
        <f>SUM(#REF!,#REF!)</f>
        <v>#REF!</v>
      </c>
      <c r="H25" s="227" t="e">
        <f>SUM(#REF!,#REF!)</f>
        <v>#REF!</v>
      </c>
      <c r="I25" s="227" t="e">
        <f>SUM(#REF!,#REF!)</f>
        <v>#REF!</v>
      </c>
      <c r="J25" s="227" t="e">
        <f>SUM(#REF!,#REF!)</f>
        <v>#REF!</v>
      </c>
      <c r="K25" s="227" t="e">
        <f>SUM(#REF!,#REF!)</f>
        <v>#REF!</v>
      </c>
      <c r="L25" s="227" t="e">
        <f>SUM(#REF!,#REF!)</f>
        <v>#REF!</v>
      </c>
      <c r="M25" s="227" t="e">
        <f>SUM(#REF!,#REF!)</f>
        <v>#REF!</v>
      </c>
      <c r="N25" s="227" t="e">
        <f>SUM(#REF!,#REF!)</f>
        <v>#REF!</v>
      </c>
      <c r="O25" s="228" t="e">
        <f t="shared" si="2"/>
        <v>#REF!</v>
      </c>
    </row>
    <row r="26" spans="1:18">
      <c r="A26" s="237" t="s">
        <v>75</v>
      </c>
      <c r="B26" s="226" t="e">
        <f>SUM(#REF!)</f>
        <v>#REF!</v>
      </c>
      <c r="C26" s="227" t="e">
        <f>SUM(#REF!)</f>
        <v>#REF!</v>
      </c>
      <c r="D26" s="227" t="e">
        <f>SUM(#REF!)</f>
        <v>#REF!</v>
      </c>
      <c r="E26" s="227" t="e">
        <f>SUM(#REF!)</f>
        <v>#REF!</v>
      </c>
      <c r="F26" s="227" t="e">
        <f>SUM(#REF!)</f>
        <v>#REF!</v>
      </c>
      <c r="G26" s="227" t="e">
        <f>SUM(#REF!)</f>
        <v>#REF!</v>
      </c>
      <c r="H26" s="227" t="e">
        <f>SUM(#REF!)</f>
        <v>#REF!</v>
      </c>
      <c r="I26" s="227" t="e">
        <f>SUM(#REF!)</f>
        <v>#REF!</v>
      </c>
      <c r="J26" s="227" t="e">
        <f>SUM(#REF!)</f>
        <v>#REF!</v>
      </c>
      <c r="K26" s="227" t="e">
        <f>SUM(#REF!)</f>
        <v>#REF!</v>
      </c>
      <c r="L26" s="227" t="e">
        <f>SUM(#REF!)</f>
        <v>#REF!</v>
      </c>
      <c r="M26" s="227" t="e">
        <f>SUM(#REF!)</f>
        <v>#REF!</v>
      </c>
      <c r="N26" s="227" t="e">
        <f>SUM(#REF!)</f>
        <v>#REF!</v>
      </c>
      <c r="O26" s="228" t="e">
        <f t="shared" si="2"/>
        <v>#REF!</v>
      </c>
      <c r="Q26" s="239"/>
    </row>
    <row r="27" spans="1:18">
      <c r="A27" s="225" t="s">
        <v>76</v>
      </c>
      <c r="B27" s="226" t="e">
        <f>SUM(#REF!)</f>
        <v>#REF!</v>
      </c>
      <c r="C27" s="227" t="e">
        <f>#REF!</f>
        <v>#REF!</v>
      </c>
      <c r="D27" s="227" t="e">
        <f>SUM(#REF!)</f>
        <v>#REF!</v>
      </c>
      <c r="E27" s="227" t="e">
        <f>SUM(#REF!)</f>
        <v>#REF!</v>
      </c>
      <c r="F27" s="227" t="e">
        <f>SUM(#REF!)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SUM(#REF!)</f>
        <v>#REF!</v>
      </c>
      <c r="K27" s="227" t="e">
        <f>SUM(#REF!)</f>
        <v>#REF!</v>
      </c>
      <c r="L27" s="227" t="e">
        <f>SUM(#REF!)</f>
        <v>#REF!</v>
      </c>
      <c r="M27" s="227" t="e">
        <f>#REF!</f>
        <v>#REF!</v>
      </c>
      <c r="N27" s="227" t="e">
        <f>#REF!</f>
        <v>#REF!</v>
      </c>
      <c r="O27" s="228" t="e">
        <f t="shared" si="2"/>
        <v>#REF!</v>
      </c>
    </row>
    <row r="28" spans="1:18" s="187" customFormat="1" ht="15" customHeight="1">
      <c r="A28" s="135" t="s">
        <v>228</v>
      </c>
      <c r="B28" s="240" t="e">
        <f t="shared" ref="B28:O28" si="4">SUM(B29,B43,B50,B56)</f>
        <v>#REF!</v>
      </c>
      <c r="C28" s="241" t="e">
        <f t="shared" si="4"/>
        <v>#REF!</v>
      </c>
      <c r="D28" s="241" t="e">
        <f t="shared" si="4"/>
        <v>#REF!</v>
      </c>
      <c r="E28" s="241" t="e">
        <f t="shared" si="4"/>
        <v>#REF!</v>
      </c>
      <c r="F28" s="241" t="e">
        <f t="shared" si="4"/>
        <v>#REF!</v>
      </c>
      <c r="G28" s="241" t="e">
        <f t="shared" si="4"/>
        <v>#REF!</v>
      </c>
      <c r="H28" s="241" t="e">
        <f t="shared" si="4"/>
        <v>#REF!</v>
      </c>
      <c r="I28" s="241" t="e">
        <f t="shared" si="4"/>
        <v>#REF!</v>
      </c>
      <c r="J28" s="241" t="e">
        <f t="shared" si="4"/>
        <v>#REF!</v>
      </c>
      <c r="K28" s="241" t="e">
        <f t="shared" si="4"/>
        <v>#REF!</v>
      </c>
      <c r="L28" s="241" t="e">
        <f>SUM(L29,L43,L50,L56)</f>
        <v>#REF!</v>
      </c>
      <c r="M28" s="241" t="e">
        <f t="shared" si="4"/>
        <v>#REF!</v>
      </c>
      <c r="N28" s="241" t="e">
        <f t="shared" si="4"/>
        <v>#REF!</v>
      </c>
      <c r="O28" s="253" t="e">
        <f t="shared" si="4"/>
        <v>#REF!</v>
      </c>
      <c r="Q28" s="242"/>
    </row>
    <row r="29" spans="1:18" s="187" customFormat="1" ht="15" customHeight="1">
      <c r="A29" s="135" t="s">
        <v>77</v>
      </c>
      <c r="B29" s="241" t="e">
        <f>SUM(B30:B42)</f>
        <v>#REF!</v>
      </c>
      <c r="C29" s="241" t="e">
        <f>SUM(C30:C42)</f>
        <v>#REF!</v>
      </c>
      <c r="D29" s="241" t="e">
        <f t="shared" ref="D29:M29" si="5">SUM(D30:D42)</f>
        <v>#REF!</v>
      </c>
      <c r="E29" s="241" t="e">
        <f t="shared" si="5"/>
        <v>#REF!</v>
      </c>
      <c r="F29" s="241" t="e">
        <f t="shared" si="5"/>
        <v>#REF!</v>
      </c>
      <c r="G29" s="241" t="e">
        <f t="shared" si="5"/>
        <v>#REF!</v>
      </c>
      <c r="H29" s="241" t="e">
        <f>SUM(H30:H42)</f>
        <v>#REF!</v>
      </c>
      <c r="I29" s="241" t="e">
        <f>SUM(I30:I42)</f>
        <v>#REF!</v>
      </c>
      <c r="J29" s="241" t="e">
        <f>SUM(J30:J42)</f>
        <v>#REF!</v>
      </c>
      <c r="K29" s="241" t="e">
        <f t="shared" si="5"/>
        <v>#REF!</v>
      </c>
      <c r="L29" s="241" t="e">
        <f>SUM(L30:L42)</f>
        <v>#REF!</v>
      </c>
      <c r="M29" s="241" t="e">
        <f t="shared" si="5"/>
        <v>#REF!</v>
      </c>
      <c r="N29" s="241" t="e">
        <f>SUM(N30:N42)</f>
        <v>#REF!</v>
      </c>
      <c r="O29" s="253" t="e">
        <f>SUM(O30:O42)</f>
        <v>#REF!</v>
      </c>
    </row>
    <row r="30" spans="1:18">
      <c r="A30" s="225" t="s">
        <v>78</v>
      </c>
      <c r="B30" s="226" t="e">
        <f>SUM(#REF!)</f>
        <v>#REF!</v>
      </c>
      <c r="C30" s="227" t="e">
        <f>#REF!</f>
        <v>#REF!</v>
      </c>
      <c r="D30" s="227" t="e">
        <f>SUM(#REF!)</f>
        <v>#REF!</v>
      </c>
      <c r="E30" s="227" t="e">
        <f>SUM(#REF!)</f>
        <v>#REF!</v>
      </c>
      <c r="F30" s="227" t="e">
        <f>SUM(#REF!)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SUM(#REF!)</f>
        <v>#REF!</v>
      </c>
      <c r="K30" s="227" t="e">
        <f>SUM(#REF!)</f>
        <v>#REF!</v>
      </c>
      <c r="L30" s="227" t="e">
        <f>SUM(#REF!)</f>
        <v>#REF!</v>
      </c>
      <c r="M30" s="227" t="e">
        <f>#REF!</f>
        <v>#REF!</v>
      </c>
      <c r="N30" s="227" t="e">
        <f>#REF!</f>
        <v>#REF!</v>
      </c>
      <c r="O30" s="228" t="e">
        <f t="shared" ref="O30:O55" si="6">SUM(B30:N30)</f>
        <v>#REF!</v>
      </c>
    </row>
    <row r="31" spans="1:18">
      <c r="A31" s="225" t="s">
        <v>79</v>
      </c>
      <c r="B31" s="226" t="e">
        <f>SUM(#REF!)</f>
        <v>#REF!</v>
      </c>
      <c r="C31" s="227" t="e">
        <f>#REF!</f>
        <v>#REF!</v>
      </c>
      <c r="D31" s="227" t="e">
        <f>SUM(#REF!)</f>
        <v>#REF!</v>
      </c>
      <c r="E31" s="227" t="e">
        <f>SUM(#REF!)</f>
        <v>#REF!</v>
      </c>
      <c r="F31" s="227" t="e">
        <f>SUM(#REF!)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SUM(#REF!)</f>
        <v>#REF!</v>
      </c>
      <c r="K31" s="227" t="e">
        <f>SUM(#REF!)</f>
        <v>#REF!</v>
      </c>
      <c r="L31" s="227" t="e">
        <f>SUM(#REF!)</f>
        <v>#REF!</v>
      </c>
      <c r="M31" s="227" t="e">
        <f>#REF!</f>
        <v>#REF!</v>
      </c>
      <c r="N31" s="227" t="e">
        <f>#REF!</f>
        <v>#REF!</v>
      </c>
      <c r="O31" s="228" t="e">
        <f t="shared" si="6"/>
        <v>#REF!</v>
      </c>
    </row>
    <row r="32" spans="1:18" s="209" customFormat="1">
      <c r="A32" s="225" t="s">
        <v>80</v>
      </c>
      <c r="B32" s="226" t="e">
        <f>SUM(#REF!)</f>
        <v>#REF!</v>
      </c>
      <c r="C32" s="227" t="e">
        <f>#REF!</f>
        <v>#REF!</v>
      </c>
      <c r="D32" s="227" t="e">
        <f>SUM(#REF!)</f>
        <v>#REF!</v>
      </c>
      <c r="E32" s="227" t="e">
        <f>SUM(#REF!)</f>
        <v>#REF!</v>
      </c>
      <c r="F32" s="227" t="e">
        <f>SUM(#REF!)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SUM(#REF!)</f>
        <v>#REF!</v>
      </c>
      <c r="K32" s="227" t="e">
        <f>SUM(#REF!)</f>
        <v>#REF!</v>
      </c>
      <c r="L32" s="227" t="e">
        <f>SUM(#REF!)</f>
        <v>#REF!</v>
      </c>
      <c r="M32" s="227" t="e">
        <f>#REF!</f>
        <v>#REF!</v>
      </c>
      <c r="N32" s="227" t="e">
        <f>#REF!</f>
        <v>#REF!</v>
      </c>
      <c r="O32" s="228" t="e">
        <f t="shared" si="6"/>
        <v>#REF!</v>
      </c>
    </row>
    <row r="33" spans="1:15">
      <c r="A33" s="225" t="s">
        <v>396</v>
      </c>
      <c r="B33" s="226" t="e">
        <f>SUM(#REF!)</f>
        <v>#REF!</v>
      </c>
      <c r="C33" s="227" t="e">
        <f>#REF!</f>
        <v>#REF!</v>
      </c>
      <c r="D33" s="227" t="e">
        <f>SUM(#REF!)</f>
        <v>#REF!</v>
      </c>
      <c r="E33" s="227" t="e">
        <f>SUM(#REF!)</f>
        <v>#REF!</v>
      </c>
      <c r="F33" s="227" t="e">
        <f>SUM(#REF!)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SUM(#REF!)</f>
        <v>#REF!</v>
      </c>
      <c r="K33" s="227" t="e">
        <f>SUM(#REF!)</f>
        <v>#REF!</v>
      </c>
      <c r="L33" s="227" t="e">
        <f>SUM(#REF!)</f>
        <v>#REF!</v>
      </c>
      <c r="M33" s="227" t="e">
        <f>#REF!</f>
        <v>#REF!</v>
      </c>
      <c r="N33" s="227" t="e">
        <f>#REF!</f>
        <v>#REF!</v>
      </c>
      <c r="O33" s="228" t="e">
        <f t="shared" si="6"/>
        <v>#REF!</v>
      </c>
    </row>
    <row r="34" spans="1:15">
      <c r="A34" s="225" t="s">
        <v>398</v>
      </c>
      <c r="B34" s="226" t="e">
        <f>SUM(#REF!)</f>
        <v>#REF!</v>
      </c>
      <c r="C34" s="227" t="e">
        <f>#REF!</f>
        <v>#REF!</v>
      </c>
      <c r="D34" s="227" t="e">
        <f>SUM(#REF!)</f>
        <v>#REF!</v>
      </c>
      <c r="E34" s="227" t="e">
        <f>SUM(#REF!)</f>
        <v>#REF!</v>
      </c>
      <c r="F34" s="227" t="e">
        <f>SUM(#REF!)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SUM(#REF!)</f>
        <v>#REF!</v>
      </c>
      <c r="K34" s="227" t="e">
        <f>SUM(#REF!)</f>
        <v>#REF!</v>
      </c>
      <c r="L34" s="227" t="e">
        <f>SUM(#REF!)</f>
        <v>#REF!</v>
      </c>
      <c r="M34" s="227" t="e">
        <f>#REF!</f>
        <v>#REF!</v>
      </c>
      <c r="N34" s="227" t="e">
        <f>#REF!</f>
        <v>#REF!</v>
      </c>
      <c r="O34" s="228" t="e">
        <f t="shared" si="6"/>
        <v>#REF!</v>
      </c>
    </row>
    <row r="35" spans="1:15">
      <c r="A35" s="225" t="s">
        <v>81</v>
      </c>
      <c r="B35" s="226" t="e">
        <f>SUM(#REF!)</f>
        <v>#REF!</v>
      </c>
      <c r="C35" s="227" t="e">
        <f>#REF!</f>
        <v>#REF!</v>
      </c>
      <c r="D35" s="227" t="e">
        <f>SUM(#REF!)</f>
        <v>#REF!</v>
      </c>
      <c r="E35" s="227" t="e">
        <f>SUM(#REF!)</f>
        <v>#REF!</v>
      </c>
      <c r="F35" s="227" t="e">
        <f>SUM(#REF!)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SUM(#REF!)</f>
        <v>#REF!</v>
      </c>
      <c r="K35" s="227" t="e">
        <f>SUM(#REF!)</f>
        <v>#REF!</v>
      </c>
      <c r="L35" s="227" t="e">
        <f>SUM(#REF!)</f>
        <v>#REF!</v>
      </c>
      <c r="M35" s="227" t="e">
        <f>#REF!</f>
        <v>#REF!</v>
      </c>
      <c r="N35" s="227" t="e">
        <f>#REF!</f>
        <v>#REF!</v>
      </c>
      <c r="O35" s="228" t="e">
        <f t="shared" si="6"/>
        <v>#REF!</v>
      </c>
    </row>
    <row r="36" spans="1:15">
      <c r="A36" s="225" t="s">
        <v>82</v>
      </c>
      <c r="B36" s="226" t="e">
        <f>SUM(#REF!)</f>
        <v>#REF!</v>
      </c>
      <c r="C36" s="227" t="e">
        <f>#REF!</f>
        <v>#REF!</v>
      </c>
      <c r="D36" s="227" t="e">
        <f>SUM(#REF!)</f>
        <v>#REF!</v>
      </c>
      <c r="E36" s="227" t="e">
        <f>SUM(#REF!)</f>
        <v>#REF!</v>
      </c>
      <c r="F36" s="227" t="e">
        <f>SUM(#REF!)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SUM(#REF!)</f>
        <v>#REF!</v>
      </c>
      <c r="K36" s="227" t="e">
        <f>SUM(#REF!)</f>
        <v>#REF!</v>
      </c>
      <c r="L36" s="227" t="e">
        <f>SUM(#REF!)</f>
        <v>#REF!</v>
      </c>
      <c r="M36" s="227" t="e">
        <f>#REF!</f>
        <v>#REF!</v>
      </c>
      <c r="N36" s="227" t="e">
        <f>#REF!</f>
        <v>#REF!</v>
      </c>
      <c r="O36" s="228" t="e">
        <f t="shared" si="6"/>
        <v>#REF!</v>
      </c>
    </row>
    <row r="37" spans="1:15">
      <c r="A37" s="225" t="s">
        <v>402</v>
      </c>
      <c r="B37" s="226" t="e">
        <f>SUM(#REF!)</f>
        <v>#REF!</v>
      </c>
      <c r="C37" s="227" t="e">
        <f>#REF!</f>
        <v>#REF!</v>
      </c>
      <c r="D37" s="227" t="e">
        <f>SUM(#REF!)</f>
        <v>#REF!</v>
      </c>
      <c r="E37" s="227" t="e">
        <f>SUM(#REF!)</f>
        <v>#REF!</v>
      </c>
      <c r="F37" s="227" t="e">
        <f>SUM(#REF!)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SUM(#REF!)</f>
        <v>#REF!</v>
      </c>
      <c r="K37" s="227" t="e">
        <f>SUM(#REF!)</f>
        <v>#REF!</v>
      </c>
      <c r="L37" s="227" t="e">
        <f>SUM(#REF!)</f>
        <v>#REF!</v>
      </c>
      <c r="M37" s="227" t="e">
        <f>#REF!</f>
        <v>#REF!</v>
      </c>
      <c r="N37" s="227" t="e">
        <f>#REF!</f>
        <v>#REF!</v>
      </c>
      <c r="O37" s="228" t="e">
        <f t="shared" si="6"/>
        <v>#REF!</v>
      </c>
    </row>
    <row r="38" spans="1:15">
      <c r="A38" s="225" t="s">
        <v>83</v>
      </c>
      <c r="B38" s="226" t="e">
        <f>SUM(#REF!)</f>
        <v>#REF!</v>
      </c>
      <c r="C38" s="227" t="e">
        <f>#REF!</f>
        <v>#REF!</v>
      </c>
      <c r="D38" s="227" t="e">
        <f>SUM(#REF!)</f>
        <v>#REF!</v>
      </c>
      <c r="E38" s="227" t="e">
        <f>SUM(#REF!)</f>
        <v>#REF!</v>
      </c>
      <c r="F38" s="227" t="e">
        <f>SUM(#REF!)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SUM(#REF!)</f>
        <v>#REF!</v>
      </c>
      <c r="K38" s="227" t="e">
        <f>SUM(#REF!)</f>
        <v>#REF!</v>
      </c>
      <c r="L38" s="227" t="e">
        <f>SUM(#REF!)</f>
        <v>#REF!</v>
      </c>
      <c r="M38" s="227" t="e">
        <f>#REF!</f>
        <v>#REF!</v>
      </c>
      <c r="N38" s="227" t="e">
        <f>#REF!</f>
        <v>#REF!</v>
      </c>
      <c r="O38" s="228" t="e">
        <f t="shared" si="6"/>
        <v>#REF!</v>
      </c>
    </row>
    <row r="39" spans="1:15">
      <c r="A39" s="225" t="s">
        <v>405</v>
      </c>
      <c r="B39" s="226" t="e">
        <f>SUM(#REF!)</f>
        <v>#REF!</v>
      </c>
      <c r="C39" s="227" t="e">
        <f>#REF!</f>
        <v>#REF!</v>
      </c>
      <c r="D39" s="227" t="e">
        <f>SUM(#REF!)</f>
        <v>#REF!</v>
      </c>
      <c r="E39" s="227" t="e">
        <f>SUM(#REF!)</f>
        <v>#REF!</v>
      </c>
      <c r="F39" s="227" t="e">
        <f>SUM(#REF!)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SUM(#REF!)</f>
        <v>#REF!</v>
      </c>
      <c r="K39" s="227" t="e">
        <f>SUM(#REF!)</f>
        <v>#REF!</v>
      </c>
      <c r="L39" s="227" t="e">
        <f>SUM(#REF!)</f>
        <v>#REF!</v>
      </c>
      <c r="M39" s="227" t="e">
        <f>#REF!</f>
        <v>#REF!</v>
      </c>
      <c r="N39" s="227" t="e">
        <f>#REF!</f>
        <v>#REF!</v>
      </c>
      <c r="O39" s="228" t="e">
        <f t="shared" si="6"/>
        <v>#REF!</v>
      </c>
    </row>
    <row r="40" spans="1:15">
      <c r="A40" s="225" t="s">
        <v>84</v>
      </c>
      <c r="B40" s="226" t="e">
        <f>SUM(#REF!)</f>
        <v>#REF!</v>
      </c>
      <c r="C40" s="227" t="e">
        <f>#REF!</f>
        <v>#REF!</v>
      </c>
      <c r="D40" s="227" t="e">
        <f>SUM(#REF!)</f>
        <v>#REF!</v>
      </c>
      <c r="E40" s="227" t="e">
        <f>SUM(#REF!)</f>
        <v>#REF!</v>
      </c>
      <c r="F40" s="227" t="e">
        <f>SUM(#REF!)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SUM(#REF!)</f>
        <v>#REF!</v>
      </c>
      <c r="K40" s="227" t="e">
        <f>SUM(#REF!)</f>
        <v>#REF!</v>
      </c>
      <c r="L40" s="227" t="e">
        <f>SUM(#REF!)</f>
        <v>#REF!</v>
      </c>
      <c r="M40" s="227" t="e">
        <f>#REF!</f>
        <v>#REF!</v>
      </c>
      <c r="N40" s="227" t="e">
        <f>#REF!</f>
        <v>#REF!</v>
      </c>
      <c r="O40" s="228" t="e">
        <f t="shared" si="6"/>
        <v>#REF!</v>
      </c>
    </row>
    <row r="41" spans="1:15">
      <c r="A41" s="225" t="s">
        <v>85</v>
      </c>
      <c r="B41" s="226" t="e">
        <f>SUM(#REF!)</f>
        <v>#REF!</v>
      </c>
      <c r="C41" s="227" t="e">
        <f>#REF!</f>
        <v>#REF!</v>
      </c>
      <c r="D41" s="227" t="e">
        <f>SUM(#REF!)</f>
        <v>#REF!</v>
      </c>
      <c r="E41" s="227" t="e">
        <f>SUM(#REF!)</f>
        <v>#REF!</v>
      </c>
      <c r="F41" s="227" t="e">
        <f>SUM(#REF!)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SUM(#REF!)</f>
        <v>#REF!</v>
      </c>
      <c r="K41" s="227" t="e">
        <f>SUM(#REF!)</f>
        <v>#REF!</v>
      </c>
      <c r="L41" s="227" t="e">
        <f>SUM(#REF!)</f>
        <v>#REF!</v>
      </c>
      <c r="M41" s="227" t="e">
        <f>#REF!</f>
        <v>#REF!</v>
      </c>
      <c r="N41" s="227" t="e">
        <f>#REF!</f>
        <v>#REF!</v>
      </c>
      <c r="O41" s="228" t="e">
        <f t="shared" si="6"/>
        <v>#REF!</v>
      </c>
    </row>
    <row r="42" spans="1:15">
      <c r="A42" s="225" t="s">
        <v>86</v>
      </c>
      <c r="B42" s="226" t="e">
        <f>SUM(#REF!)</f>
        <v>#REF!</v>
      </c>
      <c r="C42" s="227" t="e">
        <f>#REF!</f>
        <v>#REF!</v>
      </c>
      <c r="D42" s="227" t="e">
        <f>SUM(#REF!)</f>
        <v>#REF!</v>
      </c>
      <c r="E42" s="227" t="e">
        <f>SUM(#REF!)</f>
        <v>#REF!</v>
      </c>
      <c r="F42" s="227" t="e">
        <f>SUM(#REF!)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SUM(#REF!)</f>
        <v>#REF!</v>
      </c>
      <c r="K42" s="227" t="e">
        <f>SUM(#REF!)</f>
        <v>#REF!</v>
      </c>
      <c r="L42" s="227" t="e">
        <f>SUM(#REF!)</f>
        <v>#REF!</v>
      </c>
      <c r="M42" s="227" t="e">
        <f>#REF!</f>
        <v>#REF!</v>
      </c>
      <c r="N42" s="227" t="e">
        <f>#REF!</f>
        <v>#REF!</v>
      </c>
      <c r="O42" s="228" t="e">
        <f t="shared" si="6"/>
        <v>#REF!</v>
      </c>
    </row>
    <row r="43" spans="1:15" s="243" customFormat="1">
      <c r="A43" s="135" t="s">
        <v>87</v>
      </c>
      <c r="B43" s="241" t="e">
        <f>SUM(B44:B49)</f>
        <v>#REF!</v>
      </c>
      <c r="C43" s="241" t="e">
        <f>SUM(C44:C49)</f>
        <v>#REF!</v>
      </c>
      <c r="D43" s="241" t="e">
        <f t="shared" ref="D43:M43" si="7">SUM(D44:D49)</f>
        <v>#REF!</v>
      </c>
      <c r="E43" s="241" t="e">
        <f t="shared" si="7"/>
        <v>#REF!</v>
      </c>
      <c r="F43" s="241" t="e">
        <f>SUM(F44:F49)</f>
        <v>#REF!</v>
      </c>
      <c r="G43" s="241" t="e">
        <f t="shared" si="7"/>
        <v>#REF!</v>
      </c>
      <c r="H43" s="241" t="e">
        <f>SUM(H44:H49)</f>
        <v>#REF!</v>
      </c>
      <c r="I43" s="241" t="e">
        <f>SUM(I44:I49)</f>
        <v>#REF!</v>
      </c>
      <c r="J43" s="241" t="e">
        <f>SUM(J44:J49)</f>
        <v>#REF!</v>
      </c>
      <c r="K43" s="241" t="e">
        <f t="shared" si="7"/>
        <v>#REF!</v>
      </c>
      <c r="L43" s="241" t="e">
        <f>SUM(L44:L49)</f>
        <v>#REF!</v>
      </c>
      <c r="M43" s="241" t="e">
        <f t="shared" si="7"/>
        <v>#REF!</v>
      </c>
      <c r="N43" s="241" t="e">
        <f>SUM(N44:N49)</f>
        <v>#REF!</v>
      </c>
      <c r="O43" s="253" t="e">
        <f t="shared" si="6"/>
        <v>#REF!</v>
      </c>
    </row>
    <row r="44" spans="1:15" s="187" customFormat="1" ht="15" customHeight="1">
      <c r="A44" s="225" t="s">
        <v>88</v>
      </c>
      <c r="B44" s="226" t="e">
        <f>SUM(#REF!)</f>
        <v>#REF!</v>
      </c>
      <c r="C44" s="227" t="e">
        <f>#REF!</f>
        <v>#REF!</v>
      </c>
      <c r="D44" s="227" t="e">
        <f>SUM(#REF!)</f>
        <v>#REF!</v>
      </c>
      <c r="E44" s="227" t="e">
        <f>SUM(#REF!)</f>
        <v>#REF!</v>
      </c>
      <c r="F44" s="227" t="e">
        <f>SUM(#REF!)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SUM(#REF!)</f>
        <v>#REF!</v>
      </c>
      <c r="K44" s="227" t="e">
        <f>SUM(#REF!)</f>
        <v>#REF!</v>
      </c>
      <c r="L44" s="227" t="e">
        <f>SUM(#REF!)</f>
        <v>#REF!</v>
      </c>
      <c r="M44" s="227" t="e">
        <f>#REF!</f>
        <v>#REF!</v>
      </c>
      <c r="N44" s="227" t="e">
        <f>#REF!</f>
        <v>#REF!</v>
      </c>
      <c r="O44" s="228" t="e">
        <f t="shared" si="6"/>
        <v>#REF!</v>
      </c>
    </row>
    <row r="45" spans="1:15">
      <c r="A45" s="225" t="s">
        <v>89</v>
      </c>
      <c r="B45" s="226" t="e">
        <f>SUM(#REF!)</f>
        <v>#REF!</v>
      </c>
      <c r="C45" s="227" t="e">
        <f>#REF!</f>
        <v>#REF!</v>
      </c>
      <c r="D45" s="227" t="e">
        <f>SUM(#REF!)</f>
        <v>#REF!</v>
      </c>
      <c r="E45" s="227" t="e">
        <f>SUM(#REF!)</f>
        <v>#REF!</v>
      </c>
      <c r="F45" s="227" t="e">
        <f>SUM(#REF!)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SUM(#REF!)</f>
        <v>#REF!</v>
      </c>
      <c r="K45" s="227" t="e">
        <f>SUM(#REF!)</f>
        <v>#REF!</v>
      </c>
      <c r="L45" s="227" t="e">
        <f>SUM(#REF!)</f>
        <v>#REF!</v>
      </c>
      <c r="M45" s="227" t="e">
        <f>#REF!</f>
        <v>#REF!</v>
      </c>
      <c r="N45" s="227" t="e">
        <f>#REF!</f>
        <v>#REF!</v>
      </c>
      <c r="O45" s="228" t="e">
        <f t="shared" si="6"/>
        <v>#REF!</v>
      </c>
    </row>
    <row r="46" spans="1:15">
      <c r="A46" s="225" t="s">
        <v>90</v>
      </c>
      <c r="B46" s="226" t="e">
        <f>SUM(#REF!)</f>
        <v>#REF!</v>
      </c>
      <c r="C46" s="227" t="e">
        <f>#REF!</f>
        <v>#REF!</v>
      </c>
      <c r="D46" s="227" t="e">
        <f>SUM(#REF!)</f>
        <v>#REF!</v>
      </c>
      <c r="E46" s="227" t="e">
        <f>SUM(#REF!)</f>
        <v>#REF!</v>
      </c>
      <c r="F46" s="227" t="e">
        <f>SUM(#REF!)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SUM(#REF!)</f>
        <v>#REF!</v>
      </c>
      <c r="K46" s="227" t="e">
        <f>SUM(#REF!)</f>
        <v>#REF!</v>
      </c>
      <c r="L46" s="227" t="e">
        <f>SUM(#REF!)</f>
        <v>#REF!</v>
      </c>
      <c r="M46" s="227" t="e">
        <f>#REF!</f>
        <v>#REF!</v>
      </c>
      <c r="N46" s="227" t="e">
        <f>#REF!</f>
        <v>#REF!</v>
      </c>
      <c r="O46" s="228" t="e">
        <f t="shared" si="6"/>
        <v>#REF!</v>
      </c>
    </row>
    <row r="47" spans="1:15">
      <c r="A47" s="225" t="s">
        <v>91</v>
      </c>
      <c r="B47" s="226" t="e">
        <f>SUM(#REF!)</f>
        <v>#REF!</v>
      </c>
      <c r="C47" s="227" t="e">
        <f>#REF!</f>
        <v>#REF!</v>
      </c>
      <c r="D47" s="227" t="e">
        <f>SUM(#REF!)</f>
        <v>#REF!</v>
      </c>
      <c r="E47" s="227" t="e">
        <f>SUM(#REF!)</f>
        <v>#REF!</v>
      </c>
      <c r="F47" s="227" t="e">
        <f>SUM(#REF!)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SUM(#REF!)</f>
        <v>#REF!</v>
      </c>
      <c r="K47" s="227" t="e">
        <f>SUM(#REF!)</f>
        <v>#REF!</v>
      </c>
      <c r="L47" s="227" t="e">
        <f>SUM(#REF!)</f>
        <v>#REF!</v>
      </c>
      <c r="M47" s="227" t="e">
        <f>#REF!</f>
        <v>#REF!</v>
      </c>
      <c r="N47" s="227" t="e">
        <f>#REF!</f>
        <v>#REF!</v>
      </c>
      <c r="O47" s="228" t="e">
        <f t="shared" si="6"/>
        <v>#REF!</v>
      </c>
    </row>
    <row r="48" spans="1:15">
      <c r="A48" s="225" t="s">
        <v>92</v>
      </c>
      <c r="B48" s="226" t="e">
        <f>SUM(#REF!)</f>
        <v>#REF!</v>
      </c>
      <c r="C48" s="227" t="e">
        <f>#REF!</f>
        <v>#REF!</v>
      </c>
      <c r="D48" s="227" t="e">
        <f>SUM(#REF!)</f>
        <v>#REF!</v>
      </c>
      <c r="E48" s="227" t="e">
        <f>SUM(#REF!)</f>
        <v>#REF!</v>
      </c>
      <c r="F48" s="227" t="e">
        <f>SUM(#REF!)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SUM(#REF!)</f>
        <v>#REF!</v>
      </c>
      <c r="K48" s="227" t="e">
        <f>SUM(#REF!)</f>
        <v>#REF!</v>
      </c>
      <c r="L48" s="227" t="e">
        <f>SUM(#REF!)</f>
        <v>#REF!</v>
      </c>
      <c r="M48" s="227" t="e">
        <f>#REF!</f>
        <v>#REF!</v>
      </c>
      <c r="N48" s="227" t="e">
        <f>#REF!</f>
        <v>#REF!</v>
      </c>
      <c r="O48" s="228" t="e">
        <f t="shared" si="6"/>
        <v>#REF!</v>
      </c>
    </row>
    <row r="49" spans="1:18">
      <c r="A49" s="225" t="s">
        <v>93</v>
      </c>
      <c r="B49" s="226" t="e">
        <f>SUM(#REF!)</f>
        <v>#REF!</v>
      </c>
      <c r="C49" s="227" t="e">
        <f>#REF!</f>
        <v>#REF!</v>
      </c>
      <c r="D49" s="227" t="e">
        <f>SUM(#REF!)</f>
        <v>#REF!</v>
      </c>
      <c r="E49" s="227" t="e">
        <f>SUM(#REF!)</f>
        <v>#REF!</v>
      </c>
      <c r="F49" s="227" t="e">
        <f>SUM(#REF!)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SUM(#REF!)</f>
        <v>#REF!</v>
      </c>
      <c r="K49" s="227" t="e">
        <f>SUM(#REF!)</f>
        <v>#REF!</v>
      </c>
      <c r="L49" s="227" t="e">
        <f>SUM(#REF!)</f>
        <v>#REF!</v>
      </c>
      <c r="M49" s="227" t="e">
        <f>#REF!</f>
        <v>#REF!</v>
      </c>
      <c r="N49" s="227" t="e">
        <f>#REF!</f>
        <v>#REF!</v>
      </c>
      <c r="O49" s="228" t="e">
        <f t="shared" si="6"/>
        <v>#REF!</v>
      </c>
    </row>
    <row r="50" spans="1:18">
      <c r="A50" s="135" t="s">
        <v>94</v>
      </c>
      <c r="B50" s="240" t="e">
        <f t="shared" ref="B50:M50" si="8">SUM(B51:B55)</f>
        <v>#REF!</v>
      </c>
      <c r="C50" s="241" t="e">
        <f>SUM(C51:C55)</f>
        <v>#REF!</v>
      </c>
      <c r="D50" s="241" t="e">
        <f t="shared" si="8"/>
        <v>#REF!</v>
      </c>
      <c r="E50" s="241" t="e">
        <f t="shared" si="8"/>
        <v>#REF!</v>
      </c>
      <c r="F50" s="241" t="e">
        <f t="shared" si="8"/>
        <v>#REF!</v>
      </c>
      <c r="G50" s="241" t="e">
        <f t="shared" si="8"/>
        <v>#REF!</v>
      </c>
      <c r="H50" s="241" t="e">
        <f>SUM(H51:H55)</f>
        <v>#REF!</v>
      </c>
      <c r="I50" s="241" t="e">
        <f>SUM(I51:I55)</f>
        <v>#REF!</v>
      </c>
      <c r="J50" s="241" t="e">
        <f>SUM(J51:J55)</f>
        <v>#REF!</v>
      </c>
      <c r="K50" s="241" t="e">
        <f t="shared" si="8"/>
        <v>#REF!</v>
      </c>
      <c r="L50" s="241" t="e">
        <f>SUM(L51:L55)</f>
        <v>#REF!</v>
      </c>
      <c r="M50" s="241" t="e">
        <f t="shared" si="8"/>
        <v>#REF!</v>
      </c>
      <c r="N50" s="241" t="e">
        <f>SUM(N51:N55)</f>
        <v>#REF!</v>
      </c>
      <c r="O50" s="253" t="e">
        <f t="shared" si="6"/>
        <v>#REF!</v>
      </c>
    </row>
    <row r="51" spans="1:18" s="187" customFormat="1" ht="15" customHeight="1">
      <c r="A51" s="225" t="s">
        <v>95</v>
      </c>
      <c r="B51" s="226" t="e">
        <f>SUM(#REF!)</f>
        <v>#REF!</v>
      </c>
      <c r="C51" s="227" t="e">
        <f>#REF!</f>
        <v>#REF!</v>
      </c>
      <c r="D51" s="227" t="e">
        <f>SUM(#REF!)</f>
        <v>#REF!</v>
      </c>
      <c r="E51" s="227" t="e">
        <f>SUM(#REF!)</f>
        <v>#REF!</v>
      </c>
      <c r="F51" s="227" t="e">
        <f>SUM(#REF!)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SUM(#REF!)</f>
        <v>#REF!</v>
      </c>
      <c r="K51" s="227" t="e">
        <f>SUM(#REF!)</f>
        <v>#REF!</v>
      </c>
      <c r="L51" s="227" t="e">
        <f>SUM(#REF!)</f>
        <v>#REF!</v>
      </c>
      <c r="M51" s="227" t="e">
        <f>#REF!</f>
        <v>#REF!</v>
      </c>
      <c r="N51" s="227" t="e">
        <f>#REF!</f>
        <v>#REF!</v>
      </c>
      <c r="O51" s="228" t="e">
        <f t="shared" si="6"/>
        <v>#REF!</v>
      </c>
    </row>
    <row r="52" spans="1:18">
      <c r="A52" s="225" t="s">
        <v>96</v>
      </c>
      <c r="B52" s="226" t="e">
        <f>SUM(#REF!)</f>
        <v>#REF!</v>
      </c>
      <c r="C52" s="227" t="e">
        <f>#REF!</f>
        <v>#REF!</v>
      </c>
      <c r="D52" s="227" t="e">
        <f>SUM(#REF!)</f>
        <v>#REF!</v>
      </c>
      <c r="E52" s="227" t="e">
        <f>SUM(#REF!)</f>
        <v>#REF!</v>
      </c>
      <c r="F52" s="227" t="e">
        <f>SUM(#REF!)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SUM(#REF!)</f>
        <v>#REF!</v>
      </c>
      <c r="K52" s="227" t="e">
        <f>SUM(#REF!)</f>
        <v>#REF!</v>
      </c>
      <c r="L52" s="227" t="e">
        <f>SUM(#REF!)</f>
        <v>#REF!</v>
      </c>
      <c r="M52" s="227" t="e">
        <f>#REF!</f>
        <v>#REF!</v>
      </c>
      <c r="N52" s="227" t="e">
        <f>#REF!</f>
        <v>#REF!</v>
      </c>
      <c r="O52" s="228" t="e">
        <f t="shared" si="6"/>
        <v>#REF!</v>
      </c>
    </row>
    <row r="53" spans="1:18">
      <c r="A53" s="225" t="s">
        <v>97</v>
      </c>
      <c r="B53" s="226" t="e">
        <f>SUM(#REF!)</f>
        <v>#REF!</v>
      </c>
      <c r="C53" s="227" t="e">
        <f>#REF!</f>
        <v>#REF!</v>
      </c>
      <c r="D53" s="227" t="e">
        <f>SUM(#REF!)</f>
        <v>#REF!</v>
      </c>
      <c r="E53" s="227" t="e">
        <f>SUM(#REF!)</f>
        <v>#REF!</v>
      </c>
      <c r="F53" s="227" t="e">
        <f>SUM(#REF!)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SUM(#REF!)</f>
        <v>#REF!</v>
      </c>
      <c r="K53" s="227" t="e">
        <f>SUM(#REF!)</f>
        <v>#REF!</v>
      </c>
      <c r="L53" s="227" t="e">
        <f>SUM(#REF!)</f>
        <v>#REF!</v>
      </c>
      <c r="M53" s="227" t="e">
        <f>#REF!</f>
        <v>#REF!</v>
      </c>
      <c r="N53" s="227" t="e">
        <f>#REF!</f>
        <v>#REF!</v>
      </c>
      <c r="O53" s="228" t="e">
        <f t="shared" si="6"/>
        <v>#REF!</v>
      </c>
    </row>
    <row r="54" spans="1:18">
      <c r="A54" s="225" t="s">
        <v>421</v>
      </c>
      <c r="B54" s="226" t="e">
        <f>SUM(#REF!)</f>
        <v>#REF!</v>
      </c>
      <c r="C54" s="227" t="e">
        <f>#REF!</f>
        <v>#REF!</v>
      </c>
      <c r="D54" s="227" t="e">
        <f>SUM(#REF!)</f>
        <v>#REF!</v>
      </c>
      <c r="E54" s="227" t="e">
        <f>SUM(#REF!)</f>
        <v>#REF!</v>
      </c>
      <c r="F54" s="227" t="e">
        <f>SUM(#REF!)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SUM(#REF!)</f>
        <v>#REF!</v>
      </c>
      <c r="K54" s="227" t="e">
        <f>SUM(#REF!)</f>
        <v>#REF!</v>
      </c>
      <c r="L54" s="227" t="e">
        <f>SUM(#REF!)</f>
        <v>#REF!</v>
      </c>
      <c r="M54" s="227" t="e">
        <f>#REF!</f>
        <v>#REF!</v>
      </c>
      <c r="N54" s="227" t="e">
        <f>#REF!</f>
        <v>#REF!</v>
      </c>
      <c r="O54" s="228" t="e">
        <f t="shared" si="6"/>
        <v>#REF!</v>
      </c>
      <c r="R54" s="238" t="e">
        <f>F56+F50+F43+F29</f>
        <v>#REF!</v>
      </c>
    </row>
    <row r="55" spans="1:18">
      <c r="A55" s="225" t="s">
        <v>98</v>
      </c>
      <c r="B55" s="226" t="e">
        <f>SUM(#REF!)</f>
        <v>#REF!</v>
      </c>
      <c r="C55" s="227" t="e">
        <f>#REF!</f>
        <v>#REF!</v>
      </c>
      <c r="D55" s="227" t="e">
        <f>SUM(#REF!)</f>
        <v>#REF!</v>
      </c>
      <c r="E55" s="227" t="e">
        <f>SUM(#REF!)</f>
        <v>#REF!</v>
      </c>
      <c r="F55" s="227" t="e">
        <f>SUM(#REF!)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SUM(#REF!)</f>
        <v>#REF!</v>
      </c>
      <c r="K55" s="227" t="e">
        <f>SUM(#REF!)</f>
        <v>#REF!</v>
      </c>
      <c r="L55" s="227" t="e">
        <f>SUM(#REF!)</f>
        <v>#REF!</v>
      </c>
      <c r="M55" s="227" t="e">
        <f>#REF!</f>
        <v>#REF!</v>
      </c>
      <c r="N55" s="227" t="e">
        <f>#REF!</f>
        <v>#REF!</v>
      </c>
      <c r="O55" s="228" t="e">
        <f t="shared" si="6"/>
        <v>#REF!</v>
      </c>
    </row>
    <row r="56" spans="1:18">
      <c r="A56" s="135" t="s">
        <v>99</v>
      </c>
      <c r="B56" s="241" t="e">
        <f>SUM(B57:B59)</f>
        <v>#REF!</v>
      </c>
      <c r="C56" s="241" t="e">
        <f>SUM(C57:C59)</f>
        <v>#REF!</v>
      </c>
      <c r="D56" s="241" t="e">
        <f>SUM(D57:D59)</f>
        <v>#REF!</v>
      </c>
      <c r="E56" s="241" t="e">
        <f>SUM(E57:E59)</f>
        <v>#REF!</v>
      </c>
      <c r="F56" s="241" t="e">
        <f>SUM(F57:F59)</f>
        <v>#REF!</v>
      </c>
      <c r="G56" s="241" t="e">
        <f t="shared" ref="G56:O56" si="9">SUM(G57:G59)</f>
        <v>#REF!</v>
      </c>
      <c r="H56" s="241" t="e">
        <f>SUM(H57:H59)</f>
        <v>#REF!</v>
      </c>
      <c r="I56" s="241" t="e">
        <f>SUM(I57:I59)</f>
        <v>#REF!</v>
      </c>
      <c r="J56" s="241" t="e">
        <f>SUM(J57:J59)</f>
        <v>#REF!</v>
      </c>
      <c r="K56" s="241" t="e">
        <f t="shared" si="9"/>
        <v>#REF!</v>
      </c>
      <c r="L56" s="241" t="e">
        <f>SUM(L57:L59)</f>
        <v>#REF!</v>
      </c>
      <c r="M56" s="241" t="e">
        <f t="shared" si="9"/>
        <v>#REF!</v>
      </c>
      <c r="N56" s="241" t="e">
        <f>SUM(N57:N59)</f>
        <v>#REF!</v>
      </c>
      <c r="O56" s="253" t="e">
        <f t="shared" si="9"/>
        <v>#REF!</v>
      </c>
      <c r="R56" s="180">
        <f>23261</f>
        <v>23261</v>
      </c>
    </row>
    <row r="57" spans="1:18" s="187" customFormat="1" ht="15" customHeight="1">
      <c r="A57" s="225" t="s">
        <v>100</v>
      </c>
      <c r="B57" s="226" t="e">
        <f>SUM(#REF!)</f>
        <v>#REF!</v>
      </c>
      <c r="C57" s="227" t="e">
        <f>#REF!</f>
        <v>#REF!</v>
      </c>
      <c r="D57" s="227" t="e">
        <f>SUM(#REF!)</f>
        <v>#REF!</v>
      </c>
      <c r="E57" s="227" t="e">
        <f>SUM(#REF!)</f>
        <v>#REF!</v>
      </c>
      <c r="F57" s="227" t="e">
        <f>SUM(#REF!)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SUM(#REF!)</f>
        <v>#REF!</v>
      </c>
      <c r="K57" s="227" t="e">
        <f>SUM(#REF!)</f>
        <v>#REF!</v>
      </c>
      <c r="L57" s="227" t="e">
        <f>SUM(#REF!)</f>
        <v>#REF!</v>
      </c>
      <c r="M57" s="227" t="e">
        <f>#REF!</f>
        <v>#REF!</v>
      </c>
      <c r="N57" s="227" t="e">
        <f>#REF!</f>
        <v>#REF!</v>
      </c>
      <c r="O57" s="228" t="e">
        <f t="shared" ref="O57:O70" si="10">SUM(B57:N57)</f>
        <v>#REF!</v>
      </c>
    </row>
    <row r="58" spans="1:18">
      <c r="A58" s="225" t="s">
        <v>214</v>
      </c>
      <c r="B58" s="226" t="e">
        <f>SUM(#REF!)</f>
        <v>#REF!</v>
      </c>
      <c r="C58" s="227" t="e">
        <f>#REF!</f>
        <v>#REF!</v>
      </c>
      <c r="D58" s="227" t="e">
        <f>SUM(#REF!)</f>
        <v>#REF!</v>
      </c>
      <c r="E58" s="227" t="e">
        <f>SUM(#REF!)</f>
        <v>#REF!</v>
      </c>
      <c r="F58" s="227" t="e">
        <f>SUM(#REF!)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SUM(#REF!)</f>
        <v>#REF!</v>
      </c>
      <c r="K58" s="227" t="e">
        <f>SUM(#REF!)</f>
        <v>#REF!</v>
      </c>
      <c r="L58" s="227" t="e">
        <f>SUM(#REF!)</f>
        <v>#REF!</v>
      </c>
      <c r="M58" s="227" t="e">
        <f>#REF!</f>
        <v>#REF!</v>
      </c>
      <c r="N58" s="227" t="e">
        <f>#REF!</f>
        <v>#REF!</v>
      </c>
      <c r="O58" s="228" t="e">
        <f t="shared" si="10"/>
        <v>#REF!</v>
      </c>
    </row>
    <row r="59" spans="1:18">
      <c r="A59" s="225" t="s">
        <v>215</v>
      </c>
      <c r="B59" s="226" t="e">
        <f>SUM(#REF!)</f>
        <v>#REF!</v>
      </c>
      <c r="C59" s="227" t="e">
        <f>#REF!</f>
        <v>#REF!</v>
      </c>
      <c r="D59" s="227" t="e">
        <f>SUM(#REF!)</f>
        <v>#REF!</v>
      </c>
      <c r="E59" s="227" t="e">
        <f>SUM(#REF!)</f>
        <v>#REF!</v>
      </c>
      <c r="F59" s="227" t="e">
        <f>SUM(#REF!)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SUM(#REF!)</f>
        <v>#REF!</v>
      </c>
      <c r="K59" s="227" t="e">
        <f>SUM(#REF!)</f>
        <v>#REF!</v>
      </c>
      <c r="L59" s="227" t="e">
        <f>SUM(#REF!)</f>
        <v>#REF!</v>
      </c>
      <c r="M59" s="227" t="e">
        <f>#REF!</f>
        <v>#REF!</v>
      </c>
      <c r="N59" s="227" t="e">
        <f>#REF!</f>
        <v>#REF!</v>
      </c>
      <c r="O59" s="228" t="e">
        <f t="shared" si="10"/>
        <v>#REF!</v>
      </c>
      <c r="R59" s="238" t="e">
        <f>R54+R56</f>
        <v>#REF!</v>
      </c>
    </row>
    <row r="60" spans="1:18" s="209" customFormat="1">
      <c r="A60" s="225" t="s">
        <v>427</v>
      </c>
      <c r="B60" s="226" t="e">
        <f>SUM(#REF!)</f>
        <v>#REF!</v>
      </c>
      <c r="C60" s="244" t="e">
        <f>#REF!</f>
        <v>#REF!</v>
      </c>
      <c r="D60" s="244" t="e">
        <f>SUM(#REF!)</f>
        <v>#REF!</v>
      </c>
      <c r="E60" s="244" t="e">
        <f>SUM(#REF!)</f>
        <v>#REF!</v>
      </c>
      <c r="F60" s="227" t="e">
        <f>SUM(#REF!)</f>
        <v>#REF!</v>
      </c>
      <c r="G60" s="244" t="e">
        <f>#REF!</f>
        <v>#REF!</v>
      </c>
      <c r="H60" s="244" t="e">
        <f>#REF!</f>
        <v>#REF!</v>
      </c>
      <c r="I60" s="244" t="e">
        <f>#REF!</f>
        <v>#REF!</v>
      </c>
      <c r="J60" s="244" t="e">
        <f>SUM(#REF!)</f>
        <v>#REF!</v>
      </c>
      <c r="K60" s="244" t="e">
        <f>SUM(#REF!)</f>
        <v>#REF!</v>
      </c>
      <c r="L60" s="244" t="e">
        <f>SUM(#REF!)</f>
        <v>#REF!</v>
      </c>
      <c r="M60" s="244" t="e">
        <f>#REF!</f>
        <v>#REF!</v>
      </c>
      <c r="N60" s="244" t="e">
        <f>#REF!</f>
        <v>#REF!</v>
      </c>
      <c r="O60" s="245" t="e">
        <f t="shared" si="10"/>
        <v>#REF!</v>
      </c>
    </row>
    <row r="61" spans="1:18" s="187" customFormat="1" ht="15" customHeight="1">
      <c r="A61" s="135" t="s">
        <v>101</v>
      </c>
      <c r="B61" s="241" t="e">
        <f t="shared" ref="B61:K61" si="11">SUM(B62:B65)</f>
        <v>#REF!</v>
      </c>
      <c r="C61" s="241" t="e">
        <f>SUM(C62:C65)</f>
        <v>#REF!</v>
      </c>
      <c r="D61" s="241" t="e">
        <f t="shared" si="11"/>
        <v>#REF!</v>
      </c>
      <c r="E61" s="241" t="e">
        <f t="shared" si="11"/>
        <v>#REF!</v>
      </c>
      <c r="F61" s="241" t="e">
        <f t="shared" si="11"/>
        <v>#REF!</v>
      </c>
      <c r="G61" s="241" t="e">
        <f t="shared" si="11"/>
        <v>#REF!</v>
      </c>
      <c r="H61" s="241" t="e">
        <f>SUM(H62:H65)</f>
        <v>#REF!</v>
      </c>
      <c r="I61" s="241" t="e">
        <f>SUM(I62:I65)</f>
        <v>#REF!</v>
      </c>
      <c r="J61" s="241" t="e">
        <f>SUM(J62:J65)</f>
        <v>#REF!</v>
      </c>
      <c r="K61" s="241" t="e">
        <f t="shared" si="11"/>
        <v>#REF!</v>
      </c>
      <c r="L61" s="241" t="e">
        <f>SUM(L62:L65)</f>
        <v>#REF!</v>
      </c>
      <c r="M61" s="241" t="e">
        <f>SUM(M62:M65)</f>
        <v>#REF!</v>
      </c>
      <c r="N61" s="241" t="e">
        <f>SUM(N62:N65)</f>
        <v>#REF!</v>
      </c>
      <c r="O61" s="253" t="e">
        <f t="shared" si="10"/>
        <v>#REF!</v>
      </c>
    </row>
    <row r="62" spans="1:18" s="209" customFormat="1">
      <c r="A62" s="237" t="s">
        <v>205</v>
      </c>
      <c r="B62" s="226" t="e">
        <f>SUM(#REF!)</f>
        <v>#REF!</v>
      </c>
      <c r="C62" s="227" t="e">
        <f>#REF!</f>
        <v>#REF!</v>
      </c>
      <c r="D62" s="227" t="e">
        <f>SUM(#REF!)</f>
        <v>#REF!</v>
      </c>
      <c r="E62" s="227" t="e">
        <f>SUM(#REF!)</f>
        <v>#REF!</v>
      </c>
      <c r="F62" s="227" t="e">
        <f>SUM(#REF!)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SUM(#REF!)</f>
        <v>#REF!</v>
      </c>
      <c r="K62" s="227" t="e">
        <f>SUM(#REF!)</f>
        <v>#REF!</v>
      </c>
      <c r="L62" s="227" t="e">
        <f>SUM(#REF!)</f>
        <v>#REF!</v>
      </c>
      <c r="M62" s="246" t="e">
        <f>#REF!</f>
        <v>#REF!</v>
      </c>
      <c r="N62" s="246" t="e">
        <f>#REF!</f>
        <v>#REF!</v>
      </c>
      <c r="O62" s="228" t="e">
        <f t="shared" si="10"/>
        <v>#REF!</v>
      </c>
    </row>
    <row r="63" spans="1:18" s="209" customFormat="1">
      <c r="A63" s="237" t="s">
        <v>206</v>
      </c>
      <c r="B63" s="226" t="e">
        <f>SUM(#REF!)</f>
        <v>#REF!</v>
      </c>
      <c r="C63" s="227" t="e">
        <f>#REF!</f>
        <v>#REF!</v>
      </c>
      <c r="D63" s="227" t="e">
        <f>SUM(#REF!)</f>
        <v>#REF!</v>
      </c>
      <c r="E63" s="227" t="e">
        <f>SUM(#REF!)</f>
        <v>#REF!</v>
      </c>
      <c r="F63" s="227" t="e">
        <f>SUM(#REF!)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SUM(#REF!)</f>
        <v>#REF!</v>
      </c>
      <c r="K63" s="227" t="e">
        <f>SUM(#REF!)</f>
        <v>#REF!</v>
      </c>
      <c r="L63" s="227" t="e">
        <f>SUM(#REF!)</f>
        <v>#REF!</v>
      </c>
      <c r="M63" s="246" t="e">
        <f>#REF!</f>
        <v>#REF!</v>
      </c>
      <c r="N63" s="246" t="e">
        <f>#REF!</f>
        <v>#REF!</v>
      </c>
      <c r="O63" s="228" t="e">
        <f t="shared" si="10"/>
        <v>#REF!</v>
      </c>
    </row>
    <row r="64" spans="1:18" s="209" customFormat="1">
      <c r="A64" s="237" t="s">
        <v>519</v>
      </c>
      <c r="B64" s="226" t="e">
        <f>SUM(#REF!)</f>
        <v>#REF!</v>
      </c>
      <c r="C64" s="227" t="e">
        <f>#REF!</f>
        <v>#REF!</v>
      </c>
      <c r="D64" s="227" t="e">
        <f>SUM(#REF!)</f>
        <v>#REF!</v>
      </c>
      <c r="E64" s="227" t="e">
        <f>SUM(#REF!)</f>
        <v>#REF!</v>
      </c>
      <c r="F64" s="227" t="e">
        <f>SUM(#REF!)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SUM(#REF!)</f>
        <v>#REF!</v>
      </c>
      <c r="K64" s="227" t="e">
        <f>SUM(#REF!)</f>
        <v>#REF!</v>
      </c>
      <c r="L64" s="227" t="e">
        <f>SUM(#REF!)</f>
        <v>#REF!</v>
      </c>
      <c r="M64" s="246" t="e">
        <f>#REF!</f>
        <v>#REF!</v>
      </c>
      <c r="N64" s="246" t="e">
        <f>#REF!</f>
        <v>#REF!</v>
      </c>
      <c r="O64" s="228" t="e">
        <f t="shared" si="10"/>
        <v>#REF!</v>
      </c>
    </row>
    <row r="65" spans="1:15" s="209" customFormat="1">
      <c r="A65" s="237" t="s">
        <v>433</v>
      </c>
      <c r="B65" s="226" t="e">
        <f>SUM(#REF!)</f>
        <v>#REF!</v>
      </c>
      <c r="C65" s="227" t="e">
        <f>#REF!</f>
        <v>#REF!</v>
      </c>
      <c r="D65" s="227" t="e">
        <f>SUM(#REF!)</f>
        <v>#REF!</v>
      </c>
      <c r="E65" s="227" t="e">
        <f>SUM(#REF!)</f>
        <v>#REF!</v>
      </c>
      <c r="F65" s="227" t="e">
        <f>SUM(#REF!)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SUM(#REF!)</f>
        <v>#REF!</v>
      </c>
      <c r="K65" s="227" t="e">
        <f>SUM(#REF!)</f>
        <v>#REF!</v>
      </c>
      <c r="L65" s="227" t="e">
        <f>SUM(#REF!)</f>
        <v>#REF!</v>
      </c>
      <c r="M65" s="246" t="e">
        <f>#REF!</f>
        <v>#REF!</v>
      </c>
      <c r="N65" s="246" t="e">
        <f>#REF!</f>
        <v>#REF!</v>
      </c>
      <c r="O65" s="228" t="e">
        <f t="shared" si="10"/>
        <v>#REF!</v>
      </c>
    </row>
    <row r="66" spans="1:15" s="209" customFormat="1">
      <c r="A66" s="237" t="s">
        <v>435</v>
      </c>
      <c r="B66" s="226" t="e">
        <f>SUM(#REF!)</f>
        <v>#REF!</v>
      </c>
      <c r="C66" s="227" t="e">
        <f>#REF!</f>
        <v>#REF!</v>
      </c>
      <c r="D66" s="227" t="e">
        <f>SUM(#REF!)</f>
        <v>#REF!</v>
      </c>
      <c r="E66" s="227" t="e">
        <f>SUM(#REF!)</f>
        <v>#REF!</v>
      </c>
      <c r="F66" s="227" t="e">
        <f>SUM(#REF!)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SUM(#REF!)</f>
        <v>#REF!</v>
      </c>
      <c r="K66" s="227" t="e">
        <f>SUM(#REF!)</f>
        <v>#REF!</v>
      </c>
      <c r="L66" s="227" t="e">
        <f>SUM(#REF!)</f>
        <v>#REF!</v>
      </c>
      <c r="M66" s="246" t="e">
        <f>#REF!</f>
        <v>#REF!</v>
      </c>
      <c r="N66" s="246" t="e">
        <f>#REF!</f>
        <v>#REF!</v>
      </c>
      <c r="O66" s="228" t="e">
        <f t="shared" si="10"/>
        <v>#REF!</v>
      </c>
    </row>
    <row r="67" spans="1:15" s="209" customFormat="1">
      <c r="A67" s="237" t="s">
        <v>437</v>
      </c>
      <c r="B67" s="226" t="e">
        <f>SUM(#REF!)</f>
        <v>#REF!</v>
      </c>
      <c r="C67" s="227" t="e">
        <f>#REF!</f>
        <v>#REF!</v>
      </c>
      <c r="D67" s="227" t="e">
        <f>SUM(#REF!)</f>
        <v>#REF!</v>
      </c>
      <c r="E67" s="227" t="e">
        <f>SUM(#REF!)</f>
        <v>#REF!</v>
      </c>
      <c r="F67" s="227" t="e">
        <f>SUM(#REF!)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SUM(#REF!)</f>
        <v>#REF!</v>
      </c>
      <c r="K67" s="227" t="e">
        <f>SUM(#REF!)</f>
        <v>#REF!</v>
      </c>
      <c r="L67" s="227" t="e">
        <f>SUM(#REF!)</f>
        <v>#REF!</v>
      </c>
      <c r="M67" s="246" t="e">
        <f>#REF!</f>
        <v>#REF!</v>
      </c>
      <c r="N67" s="246" t="e">
        <f>#REF!</f>
        <v>#REF!</v>
      </c>
      <c r="O67" s="228" t="e">
        <f t="shared" si="10"/>
        <v>#REF!</v>
      </c>
    </row>
    <row r="68" spans="1:15" s="209" customFormat="1">
      <c r="A68" s="237" t="s">
        <v>439</v>
      </c>
      <c r="B68" s="226" t="e">
        <f>SUM(#REF!)</f>
        <v>#REF!</v>
      </c>
      <c r="C68" s="227" t="e">
        <f>#REF!</f>
        <v>#REF!</v>
      </c>
      <c r="D68" s="227" t="e">
        <f>SUM(#REF!)</f>
        <v>#REF!</v>
      </c>
      <c r="E68" s="227" t="e">
        <f>SUM(#REF!)</f>
        <v>#REF!</v>
      </c>
      <c r="F68" s="227" t="e">
        <f>SUM(#REF!)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SUM(#REF!)</f>
        <v>#REF!</v>
      </c>
      <c r="K68" s="227" t="e">
        <f>SUM(#REF!)</f>
        <v>#REF!</v>
      </c>
      <c r="L68" s="227" t="e">
        <f>SUM(#REF!)</f>
        <v>#REF!</v>
      </c>
      <c r="M68" s="246" t="e">
        <f>#REF!</f>
        <v>#REF!</v>
      </c>
      <c r="N68" s="246" t="e">
        <f>#REF!</f>
        <v>#REF!</v>
      </c>
      <c r="O68" s="228" t="e">
        <f t="shared" si="10"/>
        <v>#REF!</v>
      </c>
    </row>
    <row r="69" spans="1:15" s="209" customFormat="1">
      <c r="A69" s="237" t="s">
        <v>441</v>
      </c>
      <c r="B69" s="226" t="e">
        <f>SUM(#REF!)</f>
        <v>#REF!</v>
      </c>
      <c r="C69" s="227" t="e">
        <f>#REF!</f>
        <v>#REF!</v>
      </c>
      <c r="D69" s="227" t="e">
        <f>SUM(#REF!)</f>
        <v>#REF!</v>
      </c>
      <c r="E69" s="227" t="e">
        <f>SUM(#REF!)</f>
        <v>#REF!</v>
      </c>
      <c r="F69" s="227" t="e">
        <f>SUM(#REF!)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SUM(#REF!)</f>
        <v>#REF!</v>
      </c>
      <c r="K69" s="227" t="e">
        <f>SUM(#REF!)</f>
        <v>#REF!</v>
      </c>
      <c r="L69" s="227" t="e">
        <f>SUM(#REF!)</f>
        <v>#REF!</v>
      </c>
      <c r="M69" s="246" t="e">
        <f>#REF!</f>
        <v>#REF!</v>
      </c>
      <c r="N69" s="246" t="e">
        <f>#REF!</f>
        <v>#REF!</v>
      </c>
      <c r="O69" s="228" t="e">
        <f t="shared" si="10"/>
        <v>#REF!</v>
      </c>
    </row>
    <row r="70" spans="1:15" s="187" customFormat="1" ht="15" customHeight="1" thickBot="1">
      <c r="A70" s="135" t="s">
        <v>443</v>
      </c>
      <c r="B70" s="247" t="e">
        <f>SUM(B66:B69)</f>
        <v>#REF!</v>
      </c>
      <c r="C70" s="247" t="e">
        <f t="shared" ref="C70:K70" si="12">SUM(C66:C69)</f>
        <v>#REF!</v>
      </c>
      <c r="D70" s="247" t="e">
        <f t="shared" si="12"/>
        <v>#REF!</v>
      </c>
      <c r="E70" s="247" t="e">
        <f t="shared" si="12"/>
        <v>#REF!</v>
      </c>
      <c r="F70" s="247" t="e">
        <f t="shared" si="12"/>
        <v>#REF!</v>
      </c>
      <c r="G70" s="247" t="e">
        <f t="shared" si="12"/>
        <v>#REF!</v>
      </c>
      <c r="H70" s="247" t="e">
        <f t="shared" si="12"/>
        <v>#REF!</v>
      </c>
      <c r="I70" s="247" t="e">
        <f t="shared" si="12"/>
        <v>#REF!</v>
      </c>
      <c r="J70" s="247" t="e">
        <f t="shared" si="12"/>
        <v>#REF!</v>
      </c>
      <c r="K70" s="247" t="e">
        <f t="shared" si="12"/>
        <v>#REF!</v>
      </c>
      <c r="L70" s="247" t="e">
        <f>SUM(L66:L69)</f>
        <v>#REF!</v>
      </c>
      <c r="M70" s="247" t="e">
        <f>SUM(M66:M69)</f>
        <v>#REF!</v>
      </c>
      <c r="N70" s="247" t="e">
        <f>SUM(N66:N69)</f>
        <v>#REF!</v>
      </c>
      <c r="O70" s="248" t="e">
        <f t="shared" si="10"/>
        <v>#REF!</v>
      </c>
    </row>
    <row r="71" spans="1:15"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</row>
    <row r="72" spans="1:15">
      <c r="A72" s="250" t="s">
        <v>531</v>
      </c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</row>
    <row r="73" spans="1:15"/>
    <row r="74" spans="1:15"/>
    <row r="75" spans="1:15">
      <c r="A75" s="180"/>
    </row>
    <row r="76" spans="1:15">
      <c r="A76" s="180"/>
    </row>
    <row r="77" spans="1:15"/>
    <row r="78" spans="1:15"/>
    <row r="79" spans="1:15"/>
    <row r="80" spans="1:15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 hidden="1"/>
    <row r="16388"/>
    <row r="16389"/>
    <row r="16390"/>
  </sheetData>
  <hyperlinks>
    <hyperlink ref="A17" location="AUTOHEAT" display="AUTOHEAT" xr:uid="{00000000-0004-0000-4000-000000000000}"/>
    <hyperlink ref="A16" location="MAINHEAT" display="Main Activity Producer Heat Plants           " xr:uid="{00000000-0004-0000-4000-000001000000}"/>
    <hyperlink ref="A15" location="AUTOCHP" display="AUTOCHP" xr:uid="{00000000-0004-0000-4000-000002000000}"/>
    <hyperlink ref="A14" location="MAINCHP" display="Main Activity Producer CHP Plants            " xr:uid="{00000000-0004-0000-4000-000003000000}"/>
    <hyperlink ref="A13" location="AUTOELEC" display="AUTOELEC" xr:uid="{00000000-0004-0000-4000-000004000000}"/>
    <hyperlink ref="A12" location="MAINELEC" display="Main Activity Producer Electricity Plants    " xr:uid="{00000000-0004-0000-4000-000005000000}"/>
    <hyperlink ref="A9" location="TPES" display="Total Primary Energy Supply" xr:uid="{00000000-0004-0000-4000-000006000000}"/>
    <hyperlink ref="A7" location="AVBUNK" display="International Aviation" xr:uid="{00000000-0004-0000-4000-000007000000}"/>
    <hyperlink ref="A27" location="DISTLOSS" display="DISTLOSS" xr:uid="{00000000-0004-0000-4000-000008000000}"/>
    <hyperlink ref="A25" location="TNONSPEC" display="TNONSPEC" xr:uid="{00000000-0004-0000-4000-000009000000}"/>
    <hyperlink ref="A22" location="TREFINER" display="Petroleum Refineries" xr:uid="{00000000-0004-0000-4000-00000A000000}"/>
    <hyperlink ref="A21" location="TGASWKS" display="Gas Works" xr:uid="{00000000-0004-0000-4000-00000B000000}"/>
    <hyperlink ref="A11" location="STATDIFF" display="STATDIFF" xr:uid="{00000000-0004-0000-4000-00000C000000}"/>
    <hyperlink ref="A10" location="TRANSFER" display="TRANSFER" xr:uid="{00000000-0004-0000-4000-00000D000000}"/>
    <hyperlink ref="A8" location="STOCKCHA" display="Stock Changes" xr:uid="{00000000-0004-0000-4000-00000E000000}"/>
    <hyperlink ref="A6" location="MARBUNK" display="International Marine Bunkers" xr:uid="{00000000-0004-0000-4000-00000F000000}"/>
    <hyperlink ref="A5" location="EXPORTS" display="Exports" xr:uid="{00000000-0004-0000-4000-000010000000}"/>
    <hyperlink ref="A4" location="IMPORTS" display="Imports" xr:uid="{00000000-0004-0000-4000-000011000000}"/>
    <hyperlink ref="A3" location="INDPROD" display="Production" xr:uid="{00000000-0004-0000-4000-000012000000}"/>
    <hyperlink ref="A18" location="THEAT" display="Heat pumps" xr:uid="{00000000-0004-0000-4000-000013000000}"/>
    <hyperlink ref="A19" location="TBOILER" display="Electric boilers" xr:uid="{00000000-0004-0000-4000-000014000000}"/>
    <hyperlink ref="A20" location="TELE" display="Chemical heat for electricity production     " xr:uid="{00000000-0004-0000-4000-000015000000}"/>
    <hyperlink ref="A28" location="FINCONS" display="FINCONS" xr:uid="{00000000-0004-0000-4000-000016000000}"/>
    <hyperlink ref="A29" location="TOTIND" display="TOTIND" xr:uid="{00000000-0004-0000-4000-000017000000}"/>
    <hyperlink ref="A30" location="IRONST" display="Iron and Steel                               " xr:uid="{00000000-0004-0000-4000-000018000000}"/>
    <hyperlink ref="A31" location="CHEMICAL" display="CHEMICAL" xr:uid="{00000000-0004-0000-4000-000019000000}"/>
    <hyperlink ref="A60" location="NECHEM" display="NECHEM" xr:uid="{00000000-0004-0000-4000-00001A000000}"/>
    <hyperlink ref="A32" location="NONFERR" display="NONFERR" xr:uid="{00000000-0004-0000-4000-00001B000000}"/>
    <hyperlink ref="A33" location="NONMET" display="NONMET" xr:uid="{00000000-0004-0000-4000-00001C000000}"/>
    <hyperlink ref="A34" location="TRANSEQ" display="TRANSEQ" xr:uid="{00000000-0004-0000-4000-00001D000000}"/>
    <hyperlink ref="A35" location="MACHINE" display="MACHINE" xr:uid="{00000000-0004-0000-4000-00001E000000}"/>
    <hyperlink ref="A36" location="MINING" display="MINING" xr:uid="{00000000-0004-0000-4000-00001F000000}"/>
    <hyperlink ref="A37" location="FOODPRO" display="FOODPRO" xr:uid="{00000000-0004-0000-4000-000020000000}"/>
    <hyperlink ref="A38" location="PAPERPRO" display="PAPERPRO" xr:uid="{00000000-0004-0000-4000-000021000000}"/>
    <hyperlink ref="A39" location="WOODPRO" display="WOODPRO" xr:uid="{00000000-0004-0000-4000-000022000000}"/>
    <hyperlink ref="A40" location="CONSTRUC" display="CONSTRUC" xr:uid="{00000000-0004-0000-4000-000023000000}"/>
    <hyperlink ref="A41" location="TEXTILES" display="TEXTILES" xr:uid="{00000000-0004-0000-4000-000024000000}"/>
    <hyperlink ref="A42" location="INONSPEC" display="INONSPEC" xr:uid="{00000000-0004-0000-4000-000025000000}"/>
    <hyperlink ref="A43" location="TOTTRANS" display="TOTTRANS" xr:uid="{00000000-0004-0000-4000-000026000000}"/>
    <hyperlink ref="A44" location="ROAD" display="Road                                         " xr:uid="{00000000-0004-0000-4000-000027000000}"/>
    <hyperlink ref="A45" location="DOMESAIR" display="Domestic Aviation                            " xr:uid="{00000000-0004-0000-4000-000028000000}"/>
    <hyperlink ref="A46" location="RAIL" display="Rail                                         " xr:uid="{00000000-0004-0000-4000-000029000000}"/>
    <hyperlink ref="A47" location="PIPELINE" display="PIPELINE" xr:uid="{00000000-0004-0000-4000-00002A000000}"/>
    <hyperlink ref="A48" location="DOMESNAV" display="Domestic Navigation                          " xr:uid="{00000000-0004-0000-4000-00002B000000}"/>
    <hyperlink ref="A51" location="RESIDENT" display="Residential                                  " xr:uid="{00000000-0004-0000-4000-00002C000000}"/>
    <hyperlink ref="A52" location="COMMPUB" display="COMMPUB" xr:uid="{00000000-0004-0000-4000-00002D000000}"/>
    <hyperlink ref="A53" location="AGRICULT" display="Agriculture/Forestry                         " xr:uid="{00000000-0004-0000-4000-00002E000000}"/>
    <hyperlink ref="A55" location="ONONSPEC" display="ONONSPEC" xr:uid="{00000000-0004-0000-4000-00002F000000}"/>
    <hyperlink ref="A56" location="NONENUSE" display="Non-Energy Use                               " xr:uid="{00000000-0004-0000-4000-000030000000}"/>
    <hyperlink ref="A70" location="HEATOUT" display="Heat Output in TJ                            " xr:uid="{00000000-0004-0000-4000-000031000000}"/>
    <hyperlink ref="A61" location="ELOUTPUT" display="Elect.Output in GWh                          " xr:uid="{00000000-0004-0000-4000-000032000000}"/>
    <hyperlink ref="A54" location="FISHING" display="Fishing                                      " xr:uid="{00000000-0004-0000-4000-000033000000}"/>
    <hyperlink ref="A49" location="TRNONSPE" display="Non-specified (Transport)                    " xr:uid="{00000000-0004-0000-4000-000034000000}"/>
    <hyperlink ref="A50" location="TOTOTHER" display="Other Sectors                                " xr:uid="{00000000-0004-0000-4000-000035000000}"/>
    <hyperlink ref="A57" location="NEINTREN" display="Non-Energy Use Industry/Transformation/Energy" xr:uid="{00000000-0004-0000-4000-000036000000}"/>
    <hyperlink ref="A58" location="NETRANS" display="Non-Energy Use in Transport                  " xr:uid="{00000000-0004-0000-4000-000037000000}"/>
    <hyperlink ref="A59" location="NEOTHER" display="Non-Energy Use in Other Sectors              " xr:uid="{00000000-0004-0000-4000-000038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&amp;CIEA Aggregated Balance</oddHeader>
    <oddFooter>&amp;R&amp;D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2" tint="-0.249977111117893"/>
  </sheetPr>
  <dimension ref="A1:BR106"/>
  <sheetViews>
    <sheetView zoomScale="25" zoomScaleNormal="25" workbookViewId="0">
      <pane xSplit="4" ySplit="6" topLeftCell="E7" activePane="bottomRight" state="frozen"/>
      <selection activeCell="B20" activeCellId="1" sqref="B13 B20"/>
      <selection pane="topRight" activeCell="B20" activeCellId="1" sqref="B13 B20"/>
      <selection pane="bottomLeft" activeCell="B20" activeCellId="1" sqref="B13 B20"/>
      <selection pane="bottomRight" activeCell="AO8" sqref="AO8"/>
    </sheetView>
  </sheetViews>
  <sheetFormatPr defaultRowHeight="12.75"/>
  <cols>
    <col min="1" max="1" width="44.5703125" style="134" bestFit="1" customWidth="1"/>
    <col min="2" max="2" width="18.5703125" style="134" customWidth="1"/>
    <col min="3" max="3" width="18.7109375" style="134" customWidth="1"/>
    <col min="4" max="4" width="20.28515625" style="134" customWidth="1"/>
    <col min="5" max="5" width="12.5703125" style="132" bestFit="1" customWidth="1"/>
    <col min="6" max="6" width="13.140625" style="132" bestFit="1" customWidth="1"/>
    <col min="7" max="23" width="12.7109375" style="134" customWidth="1"/>
    <col min="24" max="25" width="13.85546875" style="134" customWidth="1"/>
    <col min="26" max="55" width="12.7109375" style="134" customWidth="1"/>
    <col min="56" max="56" width="13.28515625" style="134" customWidth="1"/>
    <col min="57" max="57" width="14" style="134" customWidth="1"/>
    <col min="58" max="65" width="12.7109375" style="134" customWidth="1"/>
    <col min="66" max="66" width="8.85546875" style="180"/>
    <col min="67" max="67" width="16.85546875" style="180" customWidth="1"/>
    <col min="68" max="256" width="8.85546875" style="180"/>
    <col min="257" max="257" width="44.5703125" style="180" bestFit="1" customWidth="1"/>
    <col min="258" max="258" width="18.5703125" style="180" customWidth="1"/>
    <col min="259" max="259" width="18.7109375" style="180" customWidth="1"/>
    <col min="260" max="260" width="20.28515625" style="180" customWidth="1"/>
    <col min="261" max="261" width="12.5703125" style="180" bestFit="1" customWidth="1"/>
    <col min="262" max="262" width="13.140625" style="180" bestFit="1" customWidth="1"/>
    <col min="263" max="279" width="12.7109375" style="180" customWidth="1"/>
    <col min="280" max="281" width="13.85546875" style="180" customWidth="1"/>
    <col min="282" max="311" width="12.7109375" style="180" customWidth="1"/>
    <col min="312" max="312" width="13.28515625" style="180" customWidth="1"/>
    <col min="313" max="313" width="14" style="180" customWidth="1"/>
    <col min="314" max="321" width="12.7109375" style="180" customWidth="1"/>
    <col min="322" max="322" width="8.85546875" style="180"/>
    <col min="323" max="323" width="16.85546875" style="180" customWidth="1"/>
    <col min="324" max="512" width="8.85546875" style="180"/>
    <col min="513" max="513" width="44.5703125" style="180" bestFit="1" customWidth="1"/>
    <col min="514" max="514" width="18.5703125" style="180" customWidth="1"/>
    <col min="515" max="515" width="18.7109375" style="180" customWidth="1"/>
    <col min="516" max="516" width="20.28515625" style="180" customWidth="1"/>
    <col min="517" max="517" width="12.5703125" style="180" bestFit="1" customWidth="1"/>
    <col min="518" max="518" width="13.140625" style="180" bestFit="1" customWidth="1"/>
    <col min="519" max="535" width="12.7109375" style="180" customWidth="1"/>
    <col min="536" max="537" width="13.85546875" style="180" customWidth="1"/>
    <col min="538" max="567" width="12.7109375" style="180" customWidth="1"/>
    <col min="568" max="568" width="13.28515625" style="180" customWidth="1"/>
    <col min="569" max="569" width="14" style="180" customWidth="1"/>
    <col min="570" max="577" width="12.7109375" style="180" customWidth="1"/>
    <col min="578" max="578" width="8.85546875" style="180"/>
    <col min="579" max="579" width="16.85546875" style="180" customWidth="1"/>
    <col min="580" max="768" width="8.85546875" style="180"/>
    <col min="769" max="769" width="44.5703125" style="180" bestFit="1" customWidth="1"/>
    <col min="770" max="770" width="18.5703125" style="180" customWidth="1"/>
    <col min="771" max="771" width="18.7109375" style="180" customWidth="1"/>
    <col min="772" max="772" width="20.28515625" style="180" customWidth="1"/>
    <col min="773" max="773" width="12.5703125" style="180" bestFit="1" customWidth="1"/>
    <col min="774" max="774" width="13.140625" style="180" bestFit="1" customWidth="1"/>
    <col min="775" max="791" width="12.7109375" style="180" customWidth="1"/>
    <col min="792" max="793" width="13.85546875" style="180" customWidth="1"/>
    <col min="794" max="823" width="12.7109375" style="180" customWidth="1"/>
    <col min="824" max="824" width="13.28515625" style="180" customWidth="1"/>
    <col min="825" max="825" width="14" style="180" customWidth="1"/>
    <col min="826" max="833" width="12.7109375" style="180" customWidth="1"/>
    <col min="834" max="834" width="8.85546875" style="180"/>
    <col min="835" max="835" width="16.85546875" style="180" customWidth="1"/>
    <col min="836" max="1024" width="8.85546875" style="180"/>
    <col min="1025" max="1025" width="44.5703125" style="180" bestFit="1" customWidth="1"/>
    <col min="1026" max="1026" width="18.5703125" style="180" customWidth="1"/>
    <col min="1027" max="1027" width="18.7109375" style="180" customWidth="1"/>
    <col min="1028" max="1028" width="20.28515625" style="180" customWidth="1"/>
    <col min="1029" max="1029" width="12.5703125" style="180" bestFit="1" customWidth="1"/>
    <col min="1030" max="1030" width="13.140625" style="180" bestFit="1" customWidth="1"/>
    <col min="1031" max="1047" width="12.7109375" style="180" customWidth="1"/>
    <col min="1048" max="1049" width="13.85546875" style="180" customWidth="1"/>
    <col min="1050" max="1079" width="12.7109375" style="180" customWidth="1"/>
    <col min="1080" max="1080" width="13.28515625" style="180" customWidth="1"/>
    <col min="1081" max="1081" width="14" style="180" customWidth="1"/>
    <col min="1082" max="1089" width="12.7109375" style="180" customWidth="1"/>
    <col min="1090" max="1090" width="8.85546875" style="180"/>
    <col min="1091" max="1091" width="16.85546875" style="180" customWidth="1"/>
    <col min="1092" max="1280" width="8.85546875" style="180"/>
    <col min="1281" max="1281" width="44.5703125" style="180" bestFit="1" customWidth="1"/>
    <col min="1282" max="1282" width="18.5703125" style="180" customWidth="1"/>
    <col min="1283" max="1283" width="18.7109375" style="180" customWidth="1"/>
    <col min="1284" max="1284" width="20.28515625" style="180" customWidth="1"/>
    <col min="1285" max="1285" width="12.5703125" style="180" bestFit="1" customWidth="1"/>
    <col min="1286" max="1286" width="13.140625" style="180" bestFit="1" customWidth="1"/>
    <col min="1287" max="1303" width="12.7109375" style="180" customWidth="1"/>
    <col min="1304" max="1305" width="13.85546875" style="180" customWidth="1"/>
    <col min="1306" max="1335" width="12.7109375" style="180" customWidth="1"/>
    <col min="1336" max="1336" width="13.28515625" style="180" customWidth="1"/>
    <col min="1337" max="1337" width="14" style="180" customWidth="1"/>
    <col min="1338" max="1345" width="12.7109375" style="180" customWidth="1"/>
    <col min="1346" max="1346" width="8.85546875" style="180"/>
    <col min="1347" max="1347" width="16.85546875" style="180" customWidth="1"/>
    <col min="1348" max="1536" width="8.85546875" style="180"/>
    <col min="1537" max="1537" width="44.5703125" style="180" bestFit="1" customWidth="1"/>
    <col min="1538" max="1538" width="18.5703125" style="180" customWidth="1"/>
    <col min="1539" max="1539" width="18.7109375" style="180" customWidth="1"/>
    <col min="1540" max="1540" width="20.28515625" style="180" customWidth="1"/>
    <col min="1541" max="1541" width="12.5703125" style="180" bestFit="1" customWidth="1"/>
    <col min="1542" max="1542" width="13.140625" style="180" bestFit="1" customWidth="1"/>
    <col min="1543" max="1559" width="12.7109375" style="180" customWidth="1"/>
    <col min="1560" max="1561" width="13.85546875" style="180" customWidth="1"/>
    <col min="1562" max="1591" width="12.7109375" style="180" customWidth="1"/>
    <col min="1592" max="1592" width="13.28515625" style="180" customWidth="1"/>
    <col min="1593" max="1593" width="14" style="180" customWidth="1"/>
    <col min="1594" max="1601" width="12.7109375" style="180" customWidth="1"/>
    <col min="1602" max="1602" width="8.85546875" style="180"/>
    <col min="1603" max="1603" width="16.85546875" style="180" customWidth="1"/>
    <col min="1604" max="1792" width="8.85546875" style="180"/>
    <col min="1793" max="1793" width="44.5703125" style="180" bestFit="1" customWidth="1"/>
    <col min="1794" max="1794" width="18.5703125" style="180" customWidth="1"/>
    <col min="1795" max="1795" width="18.7109375" style="180" customWidth="1"/>
    <col min="1796" max="1796" width="20.28515625" style="180" customWidth="1"/>
    <col min="1797" max="1797" width="12.5703125" style="180" bestFit="1" customWidth="1"/>
    <col min="1798" max="1798" width="13.140625" style="180" bestFit="1" customWidth="1"/>
    <col min="1799" max="1815" width="12.7109375" style="180" customWidth="1"/>
    <col min="1816" max="1817" width="13.85546875" style="180" customWidth="1"/>
    <col min="1818" max="1847" width="12.7109375" style="180" customWidth="1"/>
    <col min="1848" max="1848" width="13.28515625" style="180" customWidth="1"/>
    <col min="1849" max="1849" width="14" style="180" customWidth="1"/>
    <col min="1850" max="1857" width="12.7109375" style="180" customWidth="1"/>
    <col min="1858" max="1858" width="8.85546875" style="180"/>
    <col min="1859" max="1859" width="16.85546875" style="180" customWidth="1"/>
    <col min="1860" max="2048" width="8.85546875" style="180"/>
    <col min="2049" max="2049" width="44.5703125" style="180" bestFit="1" customWidth="1"/>
    <col min="2050" max="2050" width="18.5703125" style="180" customWidth="1"/>
    <col min="2051" max="2051" width="18.7109375" style="180" customWidth="1"/>
    <col min="2052" max="2052" width="20.28515625" style="180" customWidth="1"/>
    <col min="2053" max="2053" width="12.5703125" style="180" bestFit="1" customWidth="1"/>
    <col min="2054" max="2054" width="13.140625" style="180" bestFit="1" customWidth="1"/>
    <col min="2055" max="2071" width="12.7109375" style="180" customWidth="1"/>
    <col min="2072" max="2073" width="13.85546875" style="180" customWidth="1"/>
    <col min="2074" max="2103" width="12.7109375" style="180" customWidth="1"/>
    <col min="2104" max="2104" width="13.28515625" style="180" customWidth="1"/>
    <col min="2105" max="2105" width="14" style="180" customWidth="1"/>
    <col min="2106" max="2113" width="12.7109375" style="180" customWidth="1"/>
    <col min="2114" max="2114" width="8.85546875" style="180"/>
    <col min="2115" max="2115" width="16.85546875" style="180" customWidth="1"/>
    <col min="2116" max="2304" width="8.85546875" style="180"/>
    <col min="2305" max="2305" width="44.5703125" style="180" bestFit="1" customWidth="1"/>
    <col min="2306" max="2306" width="18.5703125" style="180" customWidth="1"/>
    <col min="2307" max="2307" width="18.7109375" style="180" customWidth="1"/>
    <col min="2308" max="2308" width="20.28515625" style="180" customWidth="1"/>
    <col min="2309" max="2309" width="12.5703125" style="180" bestFit="1" customWidth="1"/>
    <col min="2310" max="2310" width="13.140625" style="180" bestFit="1" customWidth="1"/>
    <col min="2311" max="2327" width="12.7109375" style="180" customWidth="1"/>
    <col min="2328" max="2329" width="13.85546875" style="180" customWidth="1"/>
    <col min="2330" max="2359" width="12.7109375" style="180" customWidth="1"/>
    <col min="2360" max="2360" width="13.28515625" style="180" customWidth="1"/>
    <col min="2361" max="2361" width="14" style="180" customWidth="1"/>
    <col min="2362" max="2369" width="12.7109375" style="180" customWidth="1"/>
    <col min="2370" max="2370" width="8.85546875" style="180"/>
    <col min="2371" max="2371" width="16.85546875" style="180" customWidth="1"/>
    <col min="2372" max="2560" width="8.85546875" style="180"/>
    <col min="2561" max="2561" width="44.5703125" style="180" bestFit="1" customWidth="1"/>
    <col min="2562" max="2562" width="18.5703125" style="180" customWidth="1"/>
    <col min="2563" max="2563" width="18.7109375" style="180" customWidth="1"/>
    <col min="2564" max="2564" width="20.28515625" style="180" customWidth="1"/>
    <col min="2565" max="2565" width="12.5703125" style="180" bestFit="1" customWidth="1"/>
    <col min="2566" max="2566" width="13.140625" style="180" bestFit="1" customWidth="1"/>
    <col min="2567" max="2583" width="12.7109375" style="180" customWidth="1"/>
    <col min="2584" max="2585" width="13.85546875" style="180" customWidth="1"/>
    <col min="2586" max="2615" width="12.7109375" style="180" customWidth="1"/>
    <col min="2616" max="2616" width="13.28515625" style="180" customWidth="1"/>
    <col min="2617" max="2617" width="14" style="180" customWidth="1"/>
    <col min="2618" max="2625" width="12.7109375" style="180" customWidth="1"/>
    <col min="2626" max="2626" width="8.85546875" style="180"/>
    <col min="2627" max="2627" width="16.85546875" style="180" customWidth="1"/>
    <col min="2628" max="2816" width="8.85546875" style="180"/>
    <col min="2817" max="2817" width="44.5703125" style="180" bestFit="1" customWidth="1"/>
    <col min="2818" max="2818" width="18.5703125" style="180" customWidth="1"/>
    <col min="2819" max="2819" width="18.7109375" style="180" customWidth="1"/>
    <col min="2820" max="2820" width="20.28515625" style="180" customWidth="1"/>
    <col min="2821" max="2821" width="12.5703125" style="180" bestFit="1" customWidth="1"/>
    <col min="2822" max="2822" width="13.140625" style="180" bestFit="1" customWidth="1"/>
    <col min="2823" max="2839" width="12.7109375" style="180" customWidth="1"/>
    <col min="2840" max="2841" width="13.85546875" style="180" customWidth="1"/>
    <col min="2842" max="2871" width="12.7109375" style="180" customWidth="1"/>
    <col min="2872" max="2872" width="13.28515625" style="180" customWidth="1"/>
    <col min="2873" max="2873" width="14" style="180" customWidth="1"/>
    <col min="2874" max="2881" width="12.7109375" style="180" customWidth="1"/>
    <col min="2882" max="2882" width="8.85546875" style="180"/>
    <col min="2883" max="2883" width="16.85546875" style="180" customWidth="1"/>
    <col min="2884" max="3072" width="8.85546875" style="180"/>
    <col min="3073" max="3073" width="44.5703125" style="180" bestFit="1" customWidth="1"/>
    <col min="3074" max="3074" width="18.5703125" style="180" customWidth="1"/>
    <col min="3075" max="3075" width="18.7109375" style="180" customWidth="1"/>
    <col min="3076" max="3076" width="20.28515625" style="180" customWidth="1"/>
    <col min="3077" max="3077" width="12.5703125" style="180" bestFit="1" customWidth="1"/>
    <col min="3078" max="3078" width="13.140625" style="180" bestFit="1" customWidth="1"/>
    <col min="3079" max="3095" width="12.7109375" style="180" customWidth="1"/>
    <col min="3096" max="3097" width="13.85546875" style="180" customWidth="1"/>
    <col min="3098" max="3127" width="12.7109375" style="180" customWidth="1"/>
    <col min="3128" max="3128" width="13.28515625" style="180" customWidth="1"/>
    <col min="3129" max="3129" width="14" style="180" customWidth="1"/>
    <col min="3130" max="3137" width="12.7109375" style="180" customWidth="1"/>
    <col min="3138" max="3138" width="8.85546875" style="180"/>
    <col min="3139" max="3139" width="16.85546875" style="180" customWidth="1"/>
    <col min="3140" max="3328" width="8.85546875" style="180"/>
    <col min="3329" max="3329" width="44.5703125" style="180" bestFit="1" customWidth="1"/>
    <col min="3330" max="3330" width="18.5703125" style="180" customWidth="1"/>
    <col min="3331" max="3331" width="18.7109375" style="180" customWidth="1"/>
    <col min="3332" max="3332" width="20.28515625" style="180" customWidth="1"/>
    <col min="3333" max="3333" width="12.5703125" style="180" bestFit="1" customWidth="1"/>
    <col min="3334" max="3334" width="13.140625" style="180" bestFit="1" customWidth="1"/>
    <col min="3335" max="3351" width="12.7109375" style="180" customWidth="1"/>
    <col min="3352" max="3353" width="13.85546875" style="180" customWidth="1"/>
    <col min="3354" max="3383" width="12.7109375" style="180" customWidth="1"/>
    <col min="3384" max="3384" width="13.28515625" style="180" customWidth="1"/>
    <col min="3385" max="3385" width="14" style="180" customWidth="1"/>
    <col min="3386" max="3393" width="12.7109375" style="180" customWidth="1"/>
    <col min="3394" max="3394" width="8.85546875" style="180"/>
    <col min="3395" max="3395" width="16.85546875" style="180" customWidth="1"/>
    <col min="3396" max="3584" width="8.85546875" style="180"/>
    <col min="3585" max="3585" width="44.5703125" style="180" bestFit="1" customWidth="1"/>
    <col min="3586" max="3586" width="18.5703125" style="180" customWidth="1"/>
    <col min="3587" max="3587" width="18.7109375" style="180" customWidth="1"/>
    <col min="3588" max="3588" width="20.28515625" style="180" customWidth="1"/>
    <col min="3589" max="3589" width="12.5703125" style="180" bestFit="1" customWidth="1"/>
    <col min="3590" max="3590" width="13.140625" style="180" bestFit="1" customWidth="1"/>
    <col min="3591" max="3607" width="12.7109375" style="180" customWidth="1"/>
    <col min="3608" max="3609" width="13.85546875" style="180" customWidth="1"/>
    <col min="3610" max="3639" width="12.7109375" style="180" customWidth="1"/>
    <col min="3640" max="3640" width="13.28515625" style="180" customWidth="1"/>
    <col min="3641" max="3641" width="14" style="180" customWidth="1"/>
    <col min="3642" max="3649" width="12.7109375" style="180" customWidth="1"/>
    <col min="3650" max="3650" width="8.85546875" style="180"/>
    <col min="3651" max="3651" width="16.85546875" style="180" customWidth="1"/>
    <col min="3652" max="3840" width="8.85546875" style="180"/>
    <col min="3841" max="3841" width="44.5703125" style="180" bestFit="1" customWidth="1"/>
    <col min="3842" max="3842" width="18.5703125" style="180" customWidth="1"/>
    <col min="3843" max="3843" width="18.7109375" style="180" customWidth="1"/>
    <col min="3844" max="3844" width="20.28515625" style="180" customWidth="1"/>
    <col min="3845" max="3845" width="12.5703125" style="180" bestFit="1" customWidth="1"/>
    <col min="3846" max="3846" width="13.140625" style="180" bestFit="1" customWidth="1"/>
    <col min="3847" max="3863" width="12.7109375" style="180" customWidth="1"/>
    <col min="3864" max="3865" width="13.85546875" style="180" customWidth="1"/>
    <col min="3866" max="3895" width="12.7109375" style="180" customWidth="1"/>
    <col min="3896" max="3896" width="13.28515625" style="180" customWidth="1"/>
    <col min="3897" max="3897" width="14" style="180" customWidth="1"/>
    <col min="3898" max="3905" width="12.7109375" style="180" customWidth="1"/>
    <col min="3906" max="3906" width="8.85546875" style="180"/>
    <col min="3907" max="3907" width="16.85546875" style="180" customWidth="1"/>
    <col min="3908" max="4096" width="8.85546875" style="180"/>
    <col min="4097" max="4097" width="44.5703125" style="180" bestFit="1" customWidth="1"/>
    <col min="4098" max="4098" width="18.5703125" style="180" customWidth="1"/>
    <col min="4099" max="4099" width="18.7109375" style="180" customWidth="1"/>
    <col min="4100" max="4100" width="20.28515625" style="180" customWidth="1"/>
    <col min="4101" max="4101" width="12.5703125" style="180" bestFit="1" customWidth="1"/>
    <col min="4102" max="4102" width="13.140625" style="180" bestFit="1" customWidth="1"/>
    <col min="4103" max="4119" width="12.7109375" style="180" customWidth="1"/>
    <col min="4120" max="4121" width="13.85546875" style="180" customWidth="1"/>
    <col min="4122" max="4151" width="12.7109375" style="180" customWidth="1"/>
    <col min="4152" max="4152" width="13.28515625" style="180" customWidth="1"/>
    <col min="4153" max="4153" width="14" style="180" customWidth="1"/>
    <col min="4154" max="4161" width="12.7109375" style="180" customWidth="1"/>
    <col min="4162" max="4162" width="8.85546875" style="180"/>
    <col min="4163" max="4163" width="16.85546875" style="180" customWidth="1"/>
    <col min="4164" max="4352" width="8.85546875" style="180"/>
    <col min="4353" max="4353" width="44.5703125" style="180" bestFit="1" customWidth="1"/>
    <col min="4354" max="4354" width="18.5703125" style="180" customWidth="1"/>
    <col min="4355" max="4355" width="18.7109375" style="180" customWidth="1"/>
    <col min="4356" max="4356" width="20.28515625" style="180" customWidth="1"/>
    <col min="4357" max="4357" width="12.5703125" style="180" bestFit="1" customWidth="1"/>
    <col min="4358" max="4358" width="13.140625" style="180" bestFit="1" customWidth="1"/>
    <col min="4359" max="4375" width="12.7109375" style="180" customWidth="1"/>
    <col min="4376" max="4377" width="13.85546875" style="180" customWidth="1"/>
    <col min="4378" max="4407" width="12.7109375" style="180" customWidth="1"/>
    <col min="4408" max="4408" width="13.28515625" style="180" customWidth="1"/>
    <col min="4409" max="4409" width="14" style="180" customWidth="1"/>
    <col min="4410" max="4417" width="12.7109375" style="180" customWidth="1"/>
    <col min="4418" max="4418" width="8.85546875" style="180"/>
    <col min="4419" max="4419" width="16.85546875" style="180" customWidth="1"/>
    <col min="4420" max="4608" width="8.85546875" style="180"/>
    <col min="4609" max="4609" width="44.5703125" style="180" bestFit="1" customWidth="1"/>
    <col min="4610" max="4610" width="18.5703125" style="180" customWidth="1"/>
    <col min="4611" max="4611" width="18.7109375" style="180" customWidth="1"/>
    <col min="4612" max="4612" width="20.28515625" style="180" customWidth="1"/>
    <col min="4613" max="4613" width="12.5703125" style="180" bestFit="1" customWidth="1"/>
    <col min="4614" max="4614" width="13.140625" style="180" bestFit="1" customWidth="1"/>
    <col min="4615" max="4631" width="12.7109375" style="180" customWidth="1"/>
    <col min="4632" max="4633" width="13.85546875" style="180" customWidth="1"/>
    <col min="4634" max="4663" width="12.7109375" style="180" customWidth="1"/>
    <col min="4664" max="4664" width="13.28515625" style="180" customWidth="1"/>
    <col min="4665" max="4665" width="14" style="180" customWidth="1"/>
    <col min="4666" max="4673" width="12.7109375" style="180" customWidth="1"/>
    <col min="4674" max="4674" width="8.85546875" style="180"/>
    <col min="4675" max="4675" width="16.85546875" style="180" customWidth="1"/>
    <col min="4676" max="4864" width="8.85546875" style="180"/>
    <col min="4865" max="4865" width="44.5703125" style="180" bestFit="1" customWidth="1"/>
    <col min="4866" max="4866" width="18.5703125" style="180" customWidth="1"/>
    <col min="4867" max="4867" width="18.7109375" style="180" customWidth="1"/>
    <col min="4868" max="4868" width="20.28515625" style="180" customWidth="1"/>
    <col min="4869" max="4869" width="12.5703125" style="180" bestFit="1" customWidth="1"/>
    <col min="4870" max="4870" width="13.140625" style="180" bestFit="1" customWidth="1"/>
    <col min="4871" max="4887" width="12.7109375" style="180" customWidth="1"/>
    <col min="4888" max="4889" width="13.85546875" style="180" customWidth="1"/>
    <col min="4890" max="4919" width="12.7109375" style="180" customWidth="1"/>
    <col min="4920" max="4920" width="13.28515625" style="180" customWidth="1"/>
    <col min="4921" max="4921" width="14" style="180" customWidth="1"/>
    <col min="4922" max="4929" width="12.7109375" style="180" customWidth="1"/>
    <col min="4930" max="4930" width="8.85546875" style="180"/>
    <col min="4931" max="4931" width="16.85546875" style="180" customWidth="1"/>
    <col min="4932" max="5120" width="8.85546875" style="180"/>
    <col min="5121" max="5121" width="44.5703125" style="180" bestFit="1" customWidth="1"/>
    <col min="5122" max="5122" width="18.5703125" style="180" customWidth="1"/>
    <col min="5123" max="5123" width="18.7109375" style="180" customWidth="1"/>
    <col min="5124" max="5124" width="20.28515625" style="180" customWidth="1"/>
    <col min="5125" max="5125" width="12.5703125" style="180" bestFit="1" customWidth="1"/>
    <col min="5126" max="5126" width="13.140625" style="180" bestFit="1" customWidth="1"/>
    <col min="5127" max="5143" width="12.7109375" style="180" customWidth="1"/>
    <col min="5144" max="5145" width="13.85546875" style="180" customWidth="1"/>
    <col min="5146" max="5175" width="12.7109375" style="180" customWidth="1"/>
    <col min="5176" max="5176" width="13.28515625" style="180" customWidth="1"/>
    <col min="5177" max="5177" width="14" style="180" customWidth="1"/>
    <col min="5178" max="5185" width="12.7109375" style="180" customWidth="1"/>
    <col min="5186" max="5186" width="8.85546875" style="180"/>
    <col min="5187" max="5187" width="16.85546875" style="180" customWidth="1"/>
    <col min="5188" max="5376" width="8.85546875" style="180"/>
    <col min="5377" max="5377" width="44.5703125" style="180" bestFit="1" customWidth="1"/>
    <col min="5378" max="5378" width="18.5703125" style="180" customWidth="1"/>
    <col min="5379" max="5379" width="18.7109375" style="180" customWidth="1"/>
    <col min="5380" max="5380" width="20.28515625" style="180" customWidth="1"/>
    <col min="5381" max="5381" width="12.5703125" style="180" bestFit="1" customWidth="1"/>
    <col min="5382" max="5382" width="13.140625" style="180" bestFit="1" customWidth="1"/>
    <col min="5383" max="5399" width="12.7109375" style="180" customWidth="1"/>
    <col min="5400" max="5401" width="13.85546875" style="180" customWidth="1"/>
    <col min="5402" max="5431" width="12.7109375" style="180" customWidth="1"/>
    <col min="5432" max="5432" width="13.28515625" style="180" customWidth="1"/>
    <col min="5433" max="5433" width="14" style="180" customWidth="1"/>
    <col min="5434" max="5441" width="12.7109375" style="180" customWidth="1"/>
    <col min="5442" max="5442" width="8.85546875" style="180"/>
    <col min="5443" max="5443" width="16.85546875" style="180" customWidth="1"/>
    <col min="5444" max="5632" width="8.85546875" style="180"/>
    <col min="5633" max="5633" width="44.5703125" style="180" bestFit="1" customWidth="1"/>
    <col min="5634" max="5634" width="18.5703125" style="180" customWidth="1"/>
    <col min="5635" max="5635" width="18.7109375" style="180" customWidth="1"/>
    <col min="5636" max="5636" width="20.28515625" style="180" customWidth="1"/>
    <col min="5637" max="5637" width="12.5703125" style="180" bestFit="1" customWidth="1"/>
    <col min="5638" max="5638" width="13.140625" style="180" bestFit="1" customWidth="1"/>
    <col min="5639" max="5655" width="12.7109375" style="180" customWidth="1"/>
    <col min="5656" max="5657" width="13.85546875" style="180" customWidth="1"/>
    <col min="5658" max="5687" width="12.7109375" style="180" customWidth="1"/>
    <col min="5688" max="5688" width="13.28515625" style="180" customWidth="1"/>
    <col min="5689" max="5689" width="14" style="180" customWidth="1"/>
    <col min="5690" max="5697" width="12.7109375" style="180" customWidth="1"/>
    <col min="5698" max="5698" width="8.85546875" style="180"/>
    <col min="5699" max="5699" width="16.85546875" style="180" customWidth="1"/>
    <col min="5700" max="5888" width="8.85546875" style="180"/>
    <col min="5889" max="5889" width="44.5703125" style="180" bestFit="1" customWidth="1"/>
    <col min="5890" max="5890" width="18.5703125" style="180" customWidth="1"/>
    <col min="5891" max="5891" width="18.7109375" style="180" customWidth="1"/>
    <col min="5892" max="5892" width="20.28515625" style="180" customWidth="1"/>
    <col min="5893" max="5893" width="12.5703125" style="180" bestFit="1" customWidth="1"/>
    <col min="5894" max="5894" width="13.140625" style="180" bestFit="1" customWidth="1"/>
    <col min="5895" max="5911" width="12.7109375" style="180" customWidth="1"/>
    <col min="5912" max="5913" width="13.85546875" style="180" customWidth="1"/>
    <col min="5914" max="5943" width="12.7109375" style="180" customWidth="1"/>
    <col min="5944" max="5944" width="13.28515625" style="180" customWidth="1"/>
    <col min="5945" max="5945" width="14" style="180" customWidth="1"/>
    <col min="5946" max="5953" width="12.7109375" style="180" customWidth="1"/>
    <col min="5954" max="5954" width="8.85546875" style="180"/>
    <col min="5955" max="5955" width="16.85546875" style="180" customWidth="1"/>
    <col min="5956" max="6144" width="8.85546875" style="180"/>
    <col min="6145" max="6145" width="44.5703125" style="180" bestFit="1" customWidth="1"/>
    <col min="6146" max="6146" width="18.5703125" style="180" customWidth="1"/>
    <col min="6147" max="6147" width="18.7109375" style="180" customWidth="1"/>
    <col min="6148" max="6148" width="20.28515625" style="180" customWidth="1"/>
    <col min="6149" max="6149" width="12.5703125" style="180" bestFit="1" customWidth="1"/>
    <col min="6150" max="6150" width="13.140625" style="180" bestFit="1" customWidth="1"/>
    <col min="6151" max="6167" width="12.7109375" style="180" customWidth="1"/>
    <col min="6168" max="6169" width="13.85546875" style="180" customWidth="1"/>
    <col min="6170" max="6199" width="12.7109375" style="180" customWidth="1"/>
    <col min="6200" max="6200" width="13.28515625" style="180" customWidth="1"/>
    <col min="6201" max="6201" width="14" style="180" customWidth="1"/>
    <col min="6202" max="6209" width="12.7109375" style="180" customWidth="1"/>
    <col min="6210" max="6210" width="8.85546875" style="180"/>
    <col min="6211" max="6211" width="16.85546875" style="180" customWidth="1"/>
    <col min="6212" max="6400" width="8.85546875" style="180"/>
    <col min="6401" max="6401" width="44.5703125" style="180" bestFit="1" customWidth="1"/>
    <col min="6402" max="6402" width="18.5703125" style="180" customWidth="1"/>
    <col min="6403" max="6403" width="18.7109375" style="180" customWidth="1"/>
    <col min="6404" max="6404" width="20.28515625" style="180" customWidth="1"/>
    <col min="6405" max="6405" width="12.5703125" style="180" bestFit="1" customWidth="1"/>
    <col min="6406" max="6406" width="13.140625" style="180" bestFit="1" customWidth="1"/>
    <col min="6407" max="6423" width="12.7109375" style="180" customWidth="1"/>
    <col min="6424" max="6425" width="13.85546875" style="180" customWidth="1"/>
    <col min="6426" max="6455" width="12.7109375" style="180" customWidth="1"/>
    <col min="6456" max="6456" width="13.28515625" style="180" customWidth="1"/>
    <col min="6457" max="6457" width="14" style="180" customWidth="1"/>
    <col min="6458" max="6465" width="12.7109375" style="180" customWidth="1"/>
    <col min="6466" max="6466" width="8.85546875" style="180"/>
    <col min="6467" max="6467" width="16.85546875" style="180" customWidth="1"/>
    <col min="6468" max="6656" width="8.85546875" style="180"/>
    <col min="6657" max="6657" width="44.5703125" style="180" bestFit="1" customWidth="1"/>
    <col min="6658" max="6658" width="18.5703125" style="180" customWidth="1"/>
    <col min="6659" max="6659" width="18.7109375" style="180" customWidth="1"/>
    <col min="6660" max="6660" width="20.28515625" style="180" customWidth="1"/>
    <col min="6661" max="6661" width="12.5703125" style="180" bestFit="1" customWidth="1"/>
    <col min="6662" max="6662" width="13.140625" style="180" bestFit="1" customWidth="1"/>
    <col min="6663" max="6679" width="12.7109375" style="180" customWidth="1"/>
    <col min="6680" max="6681" width="13.85546875" style="180" customWidth="1"/>
    <col min="6682" max="6711" width="12.7109375" style="180" customWidth="1"/>
    <col min="6712" max="6712" width="13.28515625" style="180" customWidth="1"/>
    <col min="6713" max="6713" width="14" style="180" customWidth="1"/>
    <col min="6714" max="6721" width="12.7109375" style="180" customWidth="1"/>
    <col min="6722" max="6722" width="8.85546875" style="180"/>
    <col min="6723" max="6723" width="16.85546875" style="180" customWidth="1"/>
    <col min="6724" max="6912" width="8.85546875" style="180"/>
    <col min="6913" max="6913" width="44.5703125" style="180" bestFit="1" customWidth="1"/>
    <col min="6914" max="6914" width="18.5703125" style="180" customWidth="1"/>
    <col min="6915" max="6915" width="18.7109375" style="180" customWidth="1"/>
    <col min="6916" max="6916" width="20.28515625" style="180" customWidth="1"/>
    <col min="6917" max="6917" width="12.5703125" style="180" bestFit="1" customWidth="1"/>
    <col min="6918" max="6918" width="13.140625" style="180" bestFit="1" customWidth="1"/>
    <col min="6919" max="6935" width="12.7109375" style="180" customWidth="1"/>
    <col min="6936" max="6937" width="13.85546875" style="180" customWidth="1"/>
    <col min="6938" max="6967" width="12.7109375" style="180" customWidth="1"/>
    <col min="6968" max="6968" width="13.28515625" style="180" customWidth="1"/>
    <col min="6969" max="6969" width="14" style="180" customWidth="1"/>
    <col min="6970" max="6977" width="12.7109375" style="180" customWidth="1"/>
    <col min="6978" max="6978" width="8.85546875" style="180"/>
    <col min="6979" max="6979" width="16.85546875" style="180" customWidth="1"/>
    <col min="6980" max="7168" width="8.85546875" style="180"/>
    <col min="7169" max="7169" width="44.5703125" style="180" bestFit="1" customWidth="1"/>
    <col min="7170" max="7170" width="18.5703125" style="180" customWidth="1"/>
    <col min="7171" max="7171" width="18.7109375" style="180" customWidth="1"/>
    <col min="7172" max="7172" width="20.28515625" style="180" customWidth="1"/>
    <col min="7173" max="7173" width="12.5703125" style="180" bestFit="1" customWidth="1"/>
    <col min="7174" max="7174" width="13.140625" style="180" bestFit="1" customWidth="1"/>
    <col min="7175" max="7191" width="12.7109375" style="180" customWidth="1"/>
    <col min="7192" max="7193" width="13.85546875" style="180" customWidth="1"/>
    <col min="7194" max="7223" width="12.7109375" style="180" customWidth="1"/>
    <col min="7224" max="7224" width="13.28515625" style="180" customWidth="1"/>
    <col min="7225" max="7225" width="14" style="180" customWidth="1"/>
    <col min="7226" max="7233" width="12.7109375" style="180" customWidth="1"/>
    <col min="7234" max="7234" width="8.85546875" style="180"/>
    <col min="7235" max="7235" width="16.85546875" style="180" customWidth="1"/>
    <col min="7236" max="7424" width="8.85546875" style="180"/>
    <col min="7425" max="7425" width="44.5703125" style="180" bestFit="1" customWidth="1"/>
    <col min="7426" max="7426" width="18.5703125" style="180" customWidth="1"/>
    <col min="7427" max="7427" width="18.7109375" style="180" customWidth="1"/>
    <col min="7428" max="7428" width="20.28515625" style="180" customWidth="1"/>
    <col min="7429" max="7429" width="12.5703125" style="180" bestFit="1" customWidth="1"/>
    <col min="7430" max="7430" width="13.140625" style="180" bestFit="1" customWidth="1"/>
    <col min="7431" max="7447" width="12.7109375" style="180" customWidth="1"/>
    <col min="7448" max="7449" width="13.85546875" style="180" customWidth="1"/>
    <col min="7450" max="7479" width="12.7109375" style="180" customWidth="1"/>
    <col min="7480" max="7480" width="13.28515625" style="180" customWidth="1"/>
    <col min="7481" max="7481" width="14" style="180" customWidth="1"/>
    <col min="7482" max="7489" width="12.7109375" style="180" customWidth="1"/>
    <col min="7490" max="7490" width="8.85546875" style="180"/>
    <col min="7491" max="7491" width="16.85546875" style="180" customWidth="1"/>
    <col min="7492" max="7680" width="8.85546875" style="180"/>
    <col min="7681" max="7681" width="44.5703125" style="180" bestFit="1" customWidth="1"/>
    <col min="7682" max="7682" width="18.5703125" style="180" customWidth="1"/>
    <col min="7683" max="7683" width="18.7109375" style="180" customWidth="1"/>
    <col min="7684" max="7684" width="20.28515625" style="180" customWidth="1"/>
    <col min="7685" max="7685" width="12.5703125" style="180" bestFit="1" customWidth="1"/>
    <col min="7686" max="7686" width="13.140625" style="180" bestFit="1" customWidth="1"/>
    <col min="7687" max="7703" width="12.7109375" style="180" customWidth="1"/>
    <col min="7704" max="7705" width="13.85546875" style="180" customWidth="1"/>
    <col min="7706" max="7735" width="12.7109375" style="180" customWidth="1"/>
    <col min="7736" max="7736" width="13.28515625" style="180" customWidth="1"/>
    <col min="7737" max="7737" width="14" style="180" customWidth="1"/>
    <col min="7738" max="7745" width="12.7109375" style="180" customWidth="1"/>
    <col min="7746" max="7746" width="8.85546875" style="180"/>
    <col min="7747" max="7747" width="16.85546875" style="180" customWidth="1"/>
    <col min="7748" max="7936" width="8.85546875" style="180"/>
    <col min="7937" max="7937" width="44.5703125" style="180" bestFit="1" customWidth="1"/>
    <col min="7938" max="7938" width="18.5703125" style="180" customWidth="1"/>
    <col min="7939" max="7939" width="18.7109375" style="180" customWidth="1"/>
    <col min="7940" max="7940" width="20.28515625" style="180" customWidth="1"/>
    <col min="7941" max="7941" width="12.5703125" style="180" bestFit="1" customWidth="1"/>
    <col min="7942" max="7942" width="13.140625" style="180" bestFit="1" customWidth="1"/>
    <col min="7943" max="7959" width="12.7109375" style="180" customWidth="1"/>
    <col min="7960" max="7961" width="13.85546875" style="180" customWidth="1"/>
    <col min="7962" max="7991" width="12.7109375" style="180" customWidth="1"/>
    <col min="7992" max="7992" width="13.28515625" style="180" customWidth="1"/>
    <col min="7993" max="7993" width="14" style="180" customWidth="1"/>
    <col min="7994" max="8001" width="12.7109375" style="180" customWidth="1"/>
    <col min="8002" max="8002" width="8.85546875" style="180"/>
    <col min="8003" max="8003" width="16.85546875" style="180" customWidth="1"/>
    <col min="8004" max="8192" width="8.85546875" style="180"/>
    <col min="8193" max="8193" width="44.5703125" style="180" bestFit="1" customWidth="1"/>
    <col min="8194" max="8194" width="18.5703125" style="180" customWidth="1"/>
    <col min="8195" max="8195" width="18.7109375" style="180" customWidth="1"/>
    <col min="8196" max="8196" width="20.28515625" style="180" customWidth="1"/>
    <col min="8197" max="8197" width="12.5703125" style="180" bestFit="1" customWidth="1"/>
    <col min="8198" max="8198" width="13.140625" style="180" bestFit="1" customWidth="1"/>
    <col min="8199" max="8215" width="12.7109375" style="180" customWidth="1"/>
    <col min="8216" max="8217" width="13.85546875" style="180" customWidth="1"/>
    <col min="8218" max="8247" width="12.7109375" style="180" customWidth="1"/>
    <col min="8248" max="8248" width="13.28515625" style="180" customWidth="1"/>
    <col min="8249" max="8249" width="14" style="180" customWidth="1"/>
    <col min="8250" max="8257" width="12.7109375" style="180" customWidth="1"/>
    <col min="8258" max="8258" width="8.85546875" style="180"/>
    <col min="8259" max="8259" width="16.85546875" style="180" customWidth="1"/>
    <col min="8260" max="8448" width="8.85546875" style="180"/>
    <col min="8449" max="8449" width="44.5703125" style="180" bestFit="1" customWidth="1"/>
    <col min="8450" max="8450" width="18.5703125" style="180" customWidth="1"/>
    <col min="8451" max="8451" width="18.7109375" style="180" customWidth="1"/>
    <col min="8452" max="8452" width="20.28515625" style="180" customWidth="1"/>
    <col min="8453" max="8453" width="12.5703125" style="180" bestFit="1" customWidth="1"/>
    <col min="8454" max="8454" width="13.140625" style="180" bestFit="1" customWidth="1"/>
    <col min="8455" max="8471" width="12.7109375" style="180" customWidth="1"/>
    <col min="8472" max="8473" width="13.85546875" style="180" customWidth="1"/>
    <col min="8474" max="8503" width="12.7109375" style="180" customWidth="1"/>
    <col min="8504" max="8504" width="13.28515625" style="180" customWidth="1"/>
    <col min="8505" max="8505" width="14" style="180" customWidth="1"/>
    <col min="8506" max="8513" width="12.7109375" style="180" customWidth="1"/>
    <col min="8514" max="8514" width="8.85546875" style="180"/>
    <col min="8515" max="8515" width="16.85546875" style="180" customWidth="1"/>
    <col min="8516" max="8704" width="8.85546875" style="180"/>
    <col min="8705" max="8705" width="44.5703125" style="180" bestFit="1" customWidth="1"/>
    <col min="8706" max="8706" width="18.5703125" style="180" customWidth="1"/>
    <col min="8707" max="8707" width="18.7109375" style="180" customWidth="1"/>
    <col min="8708" max="8708" width="20.28515625" style="180" customWidth="1"/>
    <col min="8709" max="8709" width="12.5703125" style="180" bestFit="1" customWidth="1"/>
    <col min="8710" max="8710" width="13.140625" style="180" bestFit="1" customWidth="1"/>
    <col min="8711" max="8727" width="12.7109375" style="180" customWidth="1"/>
    <col min="8728" max="8729" width="13.85546875" style="180" customWidth="1"/>
    <col min="8730" max="8759" width="12.7109375" style="180" customWidth="1"/>
    <col min="8760" max="8760" width="13.28515625" style="180" customWidth="1"/>
    <col min="8761" max="8761" width="14" style="180" customWidth="1"/>
    <col min="8762" max="8769" width="12.7109375" style="180" customWidth="1"/>
    <col min="8770" max="8770" width="8.85546875" style="180"/>
    <col min="8771" max="8771" width="16.85546875" style="180" customWidth="1"/>
    <col min="8772" max="8960" width="8.85546875" style="180"/>
    <col min="8961" max="8961" width="44.5703125" style="180" bestFit="1" customWidth="1"/>
    <col min="8962" max="8962" width="18.5703125" style="180" customWidth="1"/>
    <col min="8963" max="8963" width="18.7109375" style="180" customWidth="1"/>
    <col min="8964" max="8964" width="20.28515625" style="180" customWidth="1"/>
    <col min="8965" max="8965" width="12.5703125" style="180" bestFit="1" customWidth="1"/>
    <col min="8966" max="8966" width="13.140625" style="180" bestFit="1" customWidth="1"/>
    <col min="8967" max="8983" width="12.7109375" style="180" customWidth="1"/>
    <col min="8984" max="8985" width="13.85546875" style="180" customWidth="1"/>
    <col min="8986" max="9015" width="12.7109375" style="180" customWidth="1"/>
    <col min="9016" max="9016" width="13.28515625" style="180" customWidth="1"/>
    <col min="9017" max="9017" width="14" style="180" customWidth="1"/>
    <col min="9018" max="9025" width="12.7109375" style="180" customWidth="1"/>
    <col min="9026" max="9026" width="8.85546875" style="180"/>
    <col min="9027" max="9027" width="16.85546875" style="180" customWidth="1"/>
    <col min="9028" max="9216" width="8.85546875" style="180"/>
    <col min="9217" max="9217" width="44.5703125" style="180" bestFit="1" customWidth="1"/>
    <col min="9218" max="9218" width="18.5703125" style="180" customWidth="1"/>
    <col min="9219" max="9219" width="18.7109375" style="180" customWidth="1"/>
    <col min="9220" max="9220" width="20.28515625" style="180" customWidth="1"/>
    <col min="9221" max="9221" width="12.5703125" style="180" bestFit="1" customWidth="1"/>
    <col min="9222" max="9222" width="13.140625" style="180" bestFit="1" customWidth="1"/>
    <col min="9223" max="9239" width="12.7109375" style="180" customWidth="1"/>
    <col min="9240" max="9241" width="13.85546875" style="180" customWidth="1"/>
    <col min="9242" max="9271" width="12.7109375" style="180" customWidth="1"/>
    <col min="9272" max="9272" width="13.28515625" style="180" customWidth="1"/>
    <col min="9273" max="9273" width="14" style="180" customWidth="1"/>
    <col min="9274" max="9281" width="12.7109375" style="180" customWidth="1"/>
    <col min="9282" max="9282" width="8.85546875" style="180"/>
    <col min="9283" max="9283" width="16.85546875" style="180" customWidth="1"/>
    <col min="9284" max="9472" width="8.85546875" style="180"/>
    <col min="9473" max="9473" width="44.5703125" style="180" bestFit="1" customWidth="1"/>
    <col min="9474" max="9474" width="18.5703125" style="180" customWidth="1"/>
    <col min="9475" max="9475" width="18.7109375" style="180" customWidth="1"/>
    <col min="9476" max="9476" width="20.28515625" style="180" customWidth="1"/>
    <col min="9477" max="9477" width="12.5703125" style="180" bestFit="1" customWidth="1"/>
    <col min="9478" max="9478" width="13.140625" style="180" bestFit="1" customWidth="1"/>
    <col min="9479" max="9495" width="12.7109375" style="180" customWidth="1"/>
    <col min="9496" max="9497" width="13.85546875" style="180" customWidth="1"/>
    <col min="9498" max="9527" width="12.7109375" style="180" customWidth="1"/>
    <col min="9528" max="9528" width="13.28515625" style="180" customWidth="1"/>
    <col min="9529" max="9529" width="14" style="180" customWidth="1"/>
    <col min="9530" max="9537" width="12.7109375" style="180" customWidth="1"/>
    <col min="9538" max="9538" width="8.85546875" style="180"/>
    <col min="9539" max="9539" width="16.85546875" style="180" customWidth="1"/>
    <col min="9540" max="9728" width="8.85546875" style="180"/>
    <col min="9729" max="9729" width="44.5703125" style="180" bestFit="1" customWidth="1"/>
    <col min="9730" max="9730" width="18.5703125" style="180" customWidth="1"/>
    <col min="9731" max="9731" width="18.7109375" style="180" customWidth="1"/>
    <col min="9732" max="9732" width="20.28515625" style="180" customWidth="1"/>
    <col min="9733" max="9733" width="12.5703125" style="180" bestFit="1" customWidth="1"/>
    <col min="9734" max="9734" width="13.140625" style="180" bestFit="1" customWidth="1"/>
    <col min="9735" max="9751" width="12.7109375" style="180" customWidth="1"/>
    <col min="9752" max="9753" width="13.85546875" style="180" customWidth="1"/>
    <col min="9754" max="9783" width="12.7109375" style="180" customWidth="1"/>
    <col min="9784" max="9784" width="13.28515625" style="180" customWidth="1"/>
    <col min="9785" max="9785" width="14" style="180" customWidth="1"/>
    <col min="9786" max="9793" width="12.7109375" style="180" customWidth="1"/>
    <col min="9794" max="9794" width="8.85546875" style="180"/>
    <col min="9795" max="9795" width="16.85546875" style="180" customWidth="1"/>
    <col min="9796" max="9984" width="8.85546875" style="180"/>
    <col min="9985" max="9985" width="44.5703125" style="180" bestFit="1" customWidth="1"/>
    <col min="9986" max="9986" width="18.5703125" style="180" customWidth="1"/>
    <col min="9987" max="9987" width="18.7109375" style="180" customWidth="1"/>
    <col min="9988" max="9988" width="20.28515625" style="180" customWidth="1"/>
    <col min="9989" max="9989" width="12.5703125" style="180" bestFit="1" customWidth="1"/>
    <col min="9990" max="9990" width="13.140625" style="180" bestFit="1" customWidth="1"/>
    <col min="9991" max="10007" width="12.7109375" style="180" customWidth="1"/>
    <col min="10008" max="10009" width="13.85546875" style="180" customWidth="1"/>
    <col min="10010" max="10039" width="12.7109375" style="180" customWidth="1"/>
    <col min="10040" max="10040" width="13.28515625" style="180" customWidth="1"/>
    <col min="10041" max="10041" width="14" style="180" customWidth="1"/>
    <col min="10042" max="10049" width="12.7109375" style="180" customWidth="1"/>
    <col min="10050" max="10050" width="8.85546875" style="180"/>
    <col min="10051" max="10051" width="16.85546875" style="180" customWidth="1"/>
    <col min="10052" max="10240" width="8.85546875" style="180"/>
    <col min="10241" max="10241" width="44.5703125" style="180" bestFit="1" customWidth="1"/>
    <col min="10242" max="10242" width="18.5703125" style="180" customWidth="1"/>
    <col min="10243" max="10243" width="18.7109375" style="180" customWidth="1"/>
    <col min="10244" max="10244" width="20.28515625" style="180" customWidth="1"/>
    <col min="10245" max="10245" width="12.5703125" style="180" bestFit="1" customWidth="1"/>
    <col min="10246" max="10246" width="13.140625" style="180" bestFit="1" customWidth="1"/>
    <col min="10247" max="10263" width="12.7109375" style="180" customWidth="1"/>
    <col min="10264" max="10265" width="13.85546875" style="180" customWidth="1"/>
    <col min="10266" max="10295" width="12.7109375" style="180" customWidth="1"/>
    <col min="10296" max="10296" width="13.28515625" style="180" customWidth="1"/>
    <col min="10297" max="10297" width="14" style="180" customWidth="1"/>
    <col min="10298" max="10305" width="12.7109375" style="180" customWidth="1"/>
    <col min="10306" max="10306" width="8.85546875" style="180"/>
    <col min="10307" max="10307" width="16.85546875" style="180" customWidth="1"/>
    <col min="10308" max="10496" width="8.85546875" style="180"/>
    <col min="10497" max="10497" width="44.5703125" style="180" bestFit="1" customWidth="1"/>
    <col min="10498" max="10498" width="18.5703125" style="180" customWidth="1"/>
    <col min="10499" max="10499" width="18.7109375" style="180" customWidth="1"/>
    <col min="10500" max="10500" width="20.28515625" style="180" customWidth="1"/>
    <col min="10501" max="10501" width="12.5703125" style="180" bestFit="1" customWidth="1"/>
    <col min="10502" max="10502" width="13.140625" style="180" bestFit="1" customWidth="1"/>
    <col min="10503" max="10519" width="12.7109375" style="180" customWidth="1"/>
    <col min="10520" max="10521" width="13.85546875" style="180" customWidth="1"/>
    <col min="10522" max="10551" width="12.7109375" style="180" customWidth="1"/>
    <col min="10552" max="10552" width="13.28515625" style="180" customWidth="1"/>
    <col min="10553" max="10553" width="14" style="180" customWidth="1"/>
    <col min="10554" max="10561" width="12.7109375" style="180" customWidth="1"/>
    <col min="10562" max="10562" width="8.85546875" style="180"/>
    <col min="10563" max="10563" width="16.85546875" style="180" customWidth="1"/>
    <col min="10564" max="10752" width="8.85546875" style="180"/>
    <col min="10753" max="10753" width="44.5703125" style="180" bestFit="1" customWidth="1"/>
    <col min="10754" max="10754" width="18.5703125" style="180" customWidth="1"/>
    <col min="10755" max="10755" width="18.7109375" style="180" customWidth="1"/>
    <col min="10756" max="10756" width="20.28515625" style="180" customWidth="1"/>
    <col min="10757" max="10757" width="12.5703125" style="180" bestFit="1" customWidth="1"/>
    <col min="10758" max="10758" width="13.140625" style="180" bestFit="1" customWidth="1"/>
    <col min="10759" max="10775" width="12.7109375" style="180" customWidth="1"/>
    <col min="10776" max="10777" width="13.85546875" style="180" customWidth="1"/>
    <col min="10778" max="10807" width="12.7109375" style="180" customWidth="1"/>
    <col min="10808" max="10808" width="13.28515625" style="180" customWidth="1"/>
    <col min="10809" max="10809" width="14" style="180" customWidth="1"/>
    <col min="10810" max="10817" width="12.7109375" style="180" customWidth="1"/>
    <col min="10818" max="10818" width="8.85546875" style="180"/>
    <col min="10819" max="10819" width="16.85546875" style="180" customWidth="1"/>
    <col min="10820" max="11008" width="8.85546875" style="180"/>
    <col min="11009" max="11009" width="44.5703125" style="180" bestFit="1" customWidth="1"/>
    <col min="11010" max="11010" width="18.5703125" style="180" customWidth="1"/>
    <col min="11011" max="11011" width="18.7109375" style="180" customWidth="1"/>
    <col min="11012" max="11012" width="20.28515625" style="180" customWidth="1"/>
    <col min="11013" max="11013" width="12.5703125" style="180" bestFit="1" customWidth="1"/>
    <col min="11014" max="11014" width="13.140625" style="180" bestFit="1" customWidth="1"/>
    <col min="11015" max="11031" width="12.7109375" style="180" customWidth="1"/>
    <col min="11032" max="11033" width="13.85546875" style="180" customWidth="1"/>
    <col min="11034" max="11063" width="12.7109375" style="180" customWidth="1"/>
    <col min="11064" max="11064" width="13.28515625" style="180" customWidth="1"/>
    <col min="11065" max="11065" width="14" style="180" customWidth="1"/>
    <col min="11066" max="11073" width="12.7109375" style="180" customWidth="1"/>
    <col min="11074" max="11074" width="8.85546875" style="180"/>
    <col min="11075" max="11075" width="16.85546875" style="180" customWidth="1"/>
    <col min="11076" max="11264" width="8.85546875" style="180"/>
    <col min="11265" max="11265" width="44.5703125" style="180" bestFit="1" customWidth="1"/>
    <col min="11266" max="11266" width="18.5703125" style="180" customWidth="1"/>
    <col min="11267" max="11267" width="18.7109375" style="180" customWidth="1"/>
    <col min="11268" max="11268" width="20.28515625" style="180" customWidth="1"/>
    <col min="11269" max="11269" width="12.5703125" style="180" bestFit="1" customWidth="1"/>
    <col min="11270" max="11270" width="13.140625" style="180" bestFit="1" customWidth="1"/>
    <col min="11271" max="11287" width="12.7109375" style="180" customWidth="1"/>
    <col min="11288" max="11289" width="13.85546875" style="180" customWidth="1"/>
    <col min="11290" max="11319" width="12.7109375" style="180" customWidth="1"/>
    <col min="11320" max="11320" width="13.28515625" style="180" customWidth="1"/>
    <col min="11321" max="11321" width="14" style="180" customWidth="1"/>
    <col min="11322" max="11329" width="12.7109375" style="180" customWidth="1"/>
    <col min="11330" max="11330" width="8.85546875" style="180"/>
    <col min="11331" max="11331" width="16.85546875" style="180" customWidth="1"/>
    <col min="11332" max="11520" width="8.85546875" style="180"/>
    <col min="11521" max="11521" width="44.5703125" style="180" bestFit="1" customWidth="1"/>
    <col min="11522" max="11522" width="18.5703125" style="180" customWidth="1"/>
    <col min="11523" max="11523" width="18.7109375" style="180" customWidth="1"/>
    <col min="11524" max="11524" width="20.28515625" style="180" customWidth="1"/>
    <col min="11525" max="11525" width="12.5703125" style="180" bestFit="1" customWidth="1"/>
    <col min="11526" max="11526" width="13.140625" style="180" bestFit="1" customWidth="1"/>
    <col min="11527" max="11543" width="12.7109375" style="180" customWidth="1"/>
    <col min="11544" max="11545" width="13.85546875" style="180" customWidth="1"/>
    <col min="11546" max="11575" width="12.7109375" style="180" customWidth="1"/>
    <col min="11576" max="11576" width="13.28515625" style="180" customWidth="1"/>
    <col min="11577" max="11577" width="14" style="180" customWidth="1"/>
    <col min="11578" max="11585" width="12.7109375" style="180" customWidth="1"/>
    <col min="11586" max="11586" width="8.85546875" style="180"/>
    <col min="11587" max="11587" width="16.85546875" style="180" customWidth="1"/>
    <col min="11588" max="11776" width="8.85546875" style="180"/>
    <col min="11777" max="11777" width="44.5703125" style="180" bestFit="1" customWidth="1"/>
    <col min="11778" max="11778" width="18.5703125" style="180" customWidth="1"/>
    <col min="11779" max="11779" width="18.7109375" style="180" customWidth="1"/>
    <col min="11780" max="11780" width="20.28515625" style="180" customWidth="1"/>
    <col min="11781" max="11781" width="12.5703125" style="180" bestFit="1" customWidth="1"/>
    <col min="11782" max="11782" width="13.140625" style="180" bestFit="1" customWidth="1"/>
    <col min="11783" max="11799" width="12.7109375" style="180" customWidth="1"/>
    <col min="11800" max="11801" width="13.85546875" style="180" customWidth="1"/>
    <col min="11802" max="11831" width="12.7109375" style="180" customWidth="1"/>
    <col min="11832" max="11832" width="13.28515625" style="180" customWidth="1"/>
    <col min="11833" max="11833" width="14" style="180" customWidth="1"/>
    <col min="11834" max="11841" width="12.7109375" style="180" customWidth="1"/>
    <col min="11842" max="11842" width="8.85546875" style="180"/>
    <col min="11843" max="11843" width="16.85546875" style="180" customWidth="1"/>
    <col min="11844" max="12032" width="8.85546875" style="180"/>
    <col min="12033" max="12033" width="44.5703125" style="180" bestFit="1" customWidth="1"/>
    <col min="12034" max="12034" width="18.5703125" style="180" customWidth="1"/>
    <col min="12035" max="12035" width="18.7109375" style="180" customWidth="1"/>
    <col min="12036" max="12036" width="20.28515625" style="180" customWidth="1"/>
    <col min="12037" max="12037" width="12.5703125" style="180" bestFit="1" customWidth="1"/>
    <col min="12038" max="12038" width="13.140625" style="180" bestFit="1" customWidth="1"/>
    <col min="12039" max="12055" width="12.7109375" style="180" customWidth="1"/>
    <col min="12056" max="12057" width="13.85546875" style="180" customWidth="1"/>
    <col min="12058" max="12087" width="12.7109375" style="180" customWidth="1"/>
    <col min="12088" max="12088" width="13.28515625" style="180" customWidth="1"/>
    <col min="12089" max="12089" width="14" style="180" customWidth="1"/>
    <col min="12090" max="12097" width="12.7109375" style="180" customWidth="1"/>
    <col min="12098" max="12098" width="8.85546875" style="180"/>
    <col min="12099" max="12099" width="16.85546875" style="180" customWidth="1"/>
    <col min="12100" max="12288" width="8.85546875" style="180"/>
    <col min="12289" max="12289" width="44.5703125" style="180" bestFit="1" customWidth="1"/>
    <col min="12290" max="12290" width="18.5703125" style="180" customWidth="1"/>
    <col min="12291" max="12291" width="18.7109375" style="180" customWidth="1"/>
    <col min="12292" max="12292" width="20.28515625" style="180" customWidth="1"/>
    <col min="12293" max="12293" width="12.5703125" style="180" bestFit="1" customWidth="1"/>
    <col min="12294" max="12294" width="13.140625" style="180" bestFit="1" customWidth="1"/>
    <col min="12295" max="12311" width="12.7109375" style="180" customWidth="1"/>
    <col min="12312" max="12313" width="13.85546875" style="180" customWidth="1"/>
    <col min="12314" max="12343" width="12.7109375" style="180" customWidth="1"/>
    <col min="12344" max="12344" width="13.28515625" style="180" customWidth="1"/>
    <col min="12345" max="12345" width="14" style="180" customWidth="1"/>
    <col min="12346" max="12353" width="12.7109375" style="180" customWidth="1"/>
    <col min="12354" max="12354" width="8.85546875" style="180"/>
    <col min="12355" max="12355" width="16.85546875" style="180" customWidth="1"/>
    <col min="12356" max="12544" width="8.85546875" style="180"/>
    <col min="12545" max="12545" width="44.5703125" style="180" bestFit="1" customWidth="1"/>
    <col min="12546" max="12546" width="18.5703125" style="180" customWidth="1"/>
    <col min="12547" max="12547" width="18.7109375" style="180" customWidth="1"/>
    <col min="12548" max="12548" width="20.28515625" style="180" customWidth="1"/>
    <col min="12549" max="12549" width="12.5703125" style="180" bestFit="1" customWidth="1"/>
    <col min="12550" max="12550" width="13.140625" style="180" bestFit="1" customWidth="1"/>
    <col min="12551" max="12567" width="12.7109375" style="180" customWidth="1"/>
    <col min="12568" max="12569" width="13.85546875" style="180" customWidth="1"/>
    <col min="12570" max="12599" width="12.7109375" style="180" customWidth="1"/>
    <col min="12600" max="12600" width="13.28515625" style="180" customWidth="1"/>
    <col min="12601" max="12601" width="14" style="180" customWidth="1"/>
    <col min="12602" max="12609" width="12.7109375" style="180" customWidth="1"/>
    <col min="12610" max="12610" width="8.85546875" style="180"/>
    <col min="12611" max="12611" width="16.85546875" style="180" customWidth="1"/>
    <col min="12612" max="12800" width="8.85546875" style="180"/>
    <col min="12801" max="12801" width="44.5703125" style="180" bestFit="1" customWidth="1"/>
    <col min="12802" max="12802" width="18.5703125" style="180" customWidth="1"/>
    <col min="12803" max="12803" width="18.7109375" style="180" customWidth="1"/>
    <col min="12804" max="12804" width="20.28515625" style="180" customWidth="1"/>
    <col min="12805" max="12805" width="12.5703125" style="180" bestFit="1" customWidth="1"/>
    <col min="12806" max="12806" width="13.140625" style="180" bestFit="1" customWidth="1"/>
    <col min="12807" max="12823" width="12.7109375" style="180" customWidth="1"/>
    <col min="12824" max="12825" width="13.85546875" style="180" customWidth="1"/>
    <col min="12826" max="12855" width="12.7109375" style="180" customWidth="1"/>
    <col min="12856" max="12856" width="13.28515625" style="180" customWidth="1"/>
    <col min="12857" max="12857" width="14" style="180" customWidth="1"/>
    <col min="12858" max="12865" width="12.7109375" style="180" customWidth="1"/>
    <col min="12866" max="12866" width="8.85546875" style="180"/>
    <col min="12867" max="12867" width="16.85546875" style="180" customWidth="1"/>
    <col min="12868" max="13056" width="8.85546875" style="180"/>
    <col min="13057" max="13057" width="44.5703125" style="180" bestFit="1" customWidth="1"/>
    <col min="13058" max="13058" width="18.5703125" style="180" customWidth="1"/>
    <col min="13059" max="13059" width="18.7109375" style="180" customWidth="1"/>
    <col min="13060" max="13060" width="20.28515625" style="180" customWidth="1"/>
    <col min="13061" max="13061" width="12.5703125" style="180" bestFit="1" customWidth="1"/>
    <col min="13062" max="13062" width="13.140625" style="180" bestFit="1" customWidth="1"/>
    <col min="13063" max="13079" width="12.7109375" style="180" customWidth="1"/>
    <col min="13080" max="13081" width="13.85546875" style="180" customWidth="1"/>
    <col min="13082" max="13111" width="12.7109375" style="180" customWidth="1"/>
    <col min="13112" max="13112" width="13.28515625" style="180" customWidth="1"/>
    <col min="13113" max="13113" width="14" style="180" customWidth="1"/>
    <col min="13114" max="13121" width="12.7109375" style="180" customWidth="1"/>
    <col min="13122" max="13122" width="8.85546875" style="180"/>
    <col min="13123" max="13123" width="16.85546875" style="180" customWidth="1"/>
    <col min="13124" max="13312" width="8.85546875" style="180"/>
    <col min="13313" max="13313" width="44.5703125" style="180" bestFit="1" customWidth="1"/>
    <col min="13314" max="13314" width="18.5703125" style="180" customWidth="1"/>
    <col min="13315" max="13315" width="18.7109375" style="180" customWidth="1"/>
    <col min="13316" max="13316" width="20.28515625" style="180" customWidth="1"/>
    <col min="13317" max="13317" width="12.5703125" style="180" bestFit="1" customWidth="1"/>
    <col min="13318" max="13318" width="13.140625" style="180" bestFit="1" customWidth="1"/>
    <col min="13319" max="13335" width="12.7109375" style="180" customWidth="1"/>
    <col min="13336" max="13337" width="13.85546875" style="180" customWidth="1"/>
    <col min="13338" max="13367" width="12.7109375" style="180" customWidth="1"/>
    <col min="13368" max="13368" width="13.28515625" style="180" customWidth="1"/>
    <col min="13369" max="13369" width="14" style="180" customWidth="1"/>
    <col min="13370" max="13377" width="12.7109375" style="180" customWidth="1"/>
    <col min="13378" max="13378" width="8.85546875" style="180"/>
    <col min="13379" max="13379" width="16.85546875" style="180" customWidth="1"/>
    <col min="13380" max="13568" width="8.85546875" style="180"/>
    <col min="13569" max="13569" width="44.5703125" style="180" bestFit="1" customWidth="1"/>
    <col min="13570" max="13570" width="18.5703125" style="180" customWidth="1"/>
    <col min="13571" max="13571" width="18.7109375" style="180" customWidth="1"/>
    <col min="13572" max="13572" width="20.28515625" style="180" customWidth="1"/>
    <col min="13573" max="13573" width="12.5703125" style="180" bestFit="1" customWidth="1"/>
    <col min="13574" max="13574" width="13.140625" style="180" bestFit="1" customWidth="1"/>
    <col min="13575" max="13591" width="12.7109375" style="180" customWidth="1"/>
    <col min="13592" max="13593" width="13.85546875" style="180" customWidth="1"/>
    <col min="13594" max="13623" width="12.7109375" style="180" customWidth="1"/>
    <col min="13624" max="13624" width="13.28515625" style="180" customWidth="1"/>
    <col min="13625" max="13625" width="14" style="180" customWidth="1"/>
    <col min="13626" max="13633" width="12.7109375" style="180" customWidth="1"/>
    <col min="13634" max="13634" width="8.85546875" style="180"/>
    <col min="13635" max="13635" width="16.85546875" style="180" customWidth="1"/>
    <col min="13636" max="13824" width="8.85546875" style="180"/>
    <col min="13825" max="13825" width="44.5703125" style="180" bestFit="1" customWidth="1"/>
    <col min="13826" max="13826" width="18.5703125" style="180" customWidth="1"/>
    <col min="13827" max="13827" width="18.7109375" style="180" customWidth="1"/>
    <col min="13828" max="13828" width="20.28515625" style="180" customWidth="1"/>
    <col min="13829" max="13829" width="12.5703125" style="180" bestFit="1" customWidth="1"/>
    <col min="13830" max="13830" width="13.140625" style="180" bestFit="1" customWidth="1"/>
    <col min="13831" max="13847" width="12.7109375" style="180" customWidth="1"/>
    <col min="13848" max="13849" width="13.85546875" style="180" customWidth="1"/>
    <col min="13850" max="13879" width="12.7109375" style="180" customWidth="1"/>
    <col min="13880" max="13880" width="13.28515625" style="180" customWidth="1"/>
    <col min="13881" max="13881" width="14" style="180" customWidth="1"/>
    <col min="13882" max="13889" width="12.7109375" style="180" customWidth="1"/>
    <col min="13890" max="13890" width="8.85546875" style="180"/>
    <col min="13891" max="13891" width="16.85546875" style="180" customWidth="1"/>
    <col min="13892" max="14080" width="8.85546875" style="180"/>
    <col min="14081" max="14081" width="44.5703125" style="180" bestFit="1" customWidth="1"/>
    <col min="14082" max="14082" width="18.5703125" style="180" customWidth="1"/>
    <col min="14083" max="14083" width="18.7109375" style="180" customWidth="1"/>
    <col min="14084" max="14084" width="20.28515625" style="180" customWidth="1"/>
    <col min="14085" max="14085" width="12.5703125" style="180" bestFit="1" customWidth="1"/>
    <col min="14086" max="14086" width="13.140625" style="180" bestFit="1" customWidth="1"/>
    <col min="14087" max="14103" width="12.7109375" style="180" customWidth="1"/>
    <col min="14104" max="14105" width="13.85546875" style="180" customWidth="1"/>
    <col min="14106" max="14135" width="12.7109375" style="180" customWidth="1"/>
    <col min="14136" max="14136" width="13.28515625" style="180" customWidth="1"/>
    <col min="14137" max="14137" width="14" style="180" customWidth="1"/>
    <col min="14138" max="14145" width="12.7109375" style="180" customWidth="1"/>
    <col min="14146" max="14146" width="8.85546875" style="180"/>
    <col min="14147" max="14147" width="16.85546875" style="180" customWidth="1"/>
    <col min="14148" max="14336" width="8.85546875" style="180"/>
    <col min="14337" max="14337" width="44.5703125" style="180" bestFit="1" customWidth="1"/>
    <col min="14338" max="14338" width="18.5703125" style="180" customWidth="1"/>
    <col min="14339" max="14339" width="18.7109375" style="180" customWidth="1"/>
    <col min="14340" max="14340" width="20.28515625" style="180" customWidth="1"/>
    <col min="14341" max="14341" width="12.5703125" style="180" bestFit="1" customWidth="1"/>
    <col min="14342" max="14342" width="13.140625" style="180" bestFit="1" customWidth="1"/>
    <col min="14343" max="14359" width="12.7109375" style="180" customWidth="1"/>
    <col min="14360" max="14361" width="13.85546875" style="180" customWidth="1"/>
    <col min="14362" max="14391" width="12.7109375" style="180" customWidth="1"/>
    <col min="14392" max="14392" width="13.28515625" style="180" customWidth="1"/>
    <col min="14393" max="14393" width="14" style="180" customWidth="1"/>
    <col min="14394" max="14401" width="12.7109375" style="180" customWidth="1"/>
    <col min="14402" max="14402" width="8.85546875" style="180"/>
    <col min="14403" max="14403" width="16.85546875" style="180" customWidth="1"/>
    <col min="14404" max="14592" width="8.85546875" style="180"/>
    <col min="14593" max="14593" width="44.5703125" style="180" bestFit="1" customWidth="1"/>
    <col min="14594" max="14594" width="18.5703125" style="180" customWidth="1"/>
    <col min="14595" max="14595" width="18.7109375" style="180" customWidth="1"/>
    <col min="14596" max="14596" width="20.28515625" style="180" customWidth="1"/>
    <col min="14597" max="14597" width="12.5703125" style="180" bestFit="1" customWidth="1"/>
    <col min="14598" max="14598" width="13.140625" style="180" bestFit="1" customWidth="1"/>
    <col min="14599" max="14615" width="12.7109375" style="180" customWidth="1"/>
    <col min="14616" max="14617" width="13.85546875" style="180" customWidth="1"/>
    <col min="14618" max="14647" width="12.7109375" style="180" customWidth="1"/>
    <col min="14648" max="14648" width="13.28515625" style="180" customWidth="1"/>
    <col min="14649" max="14649" width="14" style="180" customWidth="1"/>
    <col min="14650" max="14657" width="12.7109375" style="180" customWidth="1"/>
    <col min="14658" max="14658" width="8.85546875" style="180"/>
    <col min="14659" max="14659" width="16.85546875" style="180" customWidth="1"/>
    <col min="14660" max="14848" width="8.85546875" style="180"/>
    <col min="14849" max="14849" width="44.5703125" style="180" bestFit="1" customWidth="1"/>
    <col min="14850" max="14850" width="18.5703125" style="180" customWidth="1"/>
    <col min="14851" max="14851" width="18.7109375" style="180" customWidth="1"/>
    <col min="14852" max="14852" width="20.28515625" style="180" customWidth="1"/>
    <col min="14853" max="14853" width="12.5703125" style="180" bestFit="1" customWidth="1"/>
    <col min="14854" max="14854" width="13.140625" style="180" bestFit="1" customWidth="1"/>
    <col min="14855" max="14871" width="12.7109375" style="180" customWidth="1"/>
    <col min="14872" max="14873" width="13.85546875" style="180" customWidth="1"/>
    <col min="14874" max="14903" width="12.7109375" style="180" customWidth="1"/>
    <col min="14904" max="14904" width="13.28515625" style="180" customWidth="1"/>
    <col min="14905" max="14905" width="14" style="180" customWidth="1"/>
    <col min="14906" max="14913" width="12.7109375" style="180" customWidth="1"/>
    <col min="14914" max="14914" width="8.85546875" style="180"/>
    <col min="14915" max="14915" width="16.85546875" style="180" customWidth="1"/>
    <col min="14916" max="15104" width="8.85546875" style="180"/>
    <col min="15105" max="15105" width="44.5703125" style="180" bestFit="1" customWidth="1"/>
    <col min="15106" max="15106" width="18.5703125" style="180" customWidth="1"/>
    <col min="15107" max="15107" width="18.7109375" style="180" customWidth="1"/>
    <col min="15108" max="15108" width="20.28515625" style="180" customWidth="1"/>
    <col min="15109" max="15109" width="12.5703125" style="180" bestFit="1" customWidth="1"/>
    <col min="15110" max="15110" width="13.140625" style="180" bestFit="1" customWidth="1"/>
    <col min="15111" max="15127" width="12.7109375" style="180" customWidth="1"/>
    <col min="15128" max="15129" width="13.85546875" style="180" customWidth="1"/>
    <col min="15130" max="15159" width="12.7109375" style="180" customWidth="1"/>
    <col min="15160" max="15160" width="13.28515625" style="180" customWidth="1"/>
    <col min="15161" max="15161" width="14" style="180" customWidth="1"/>
    <col min="15162" max="15169" width="12.7109375" style="180" customWidth="1"/>
    <col min="15170" max="15170" width="8.85546875" style="180"/>
    <col min="15171" max="15171" width="16.85546875" style="180" customWidth="1"/>
    <col min="15172" max="15360" width="8.85546875" style="180"/>
    <col min="15361" max="15361" width="44.5703125" style="180" bestFit="1" customWidth="1"/>
    <col min="15362" max="15362" width="18.5703125" style="180" customWidth="1"/>
    <col min="15363" max="15363" width="18.7109375" style="180" customWidth="1"/>
    <col min="15364" max="15364" width="20.28515625" style="180" customWidth="1"/>
    <col min="15365" max="15365" width="12.5703125" style="180" bestFit="1" customWidth="1"/>
    <col min="15366" max="15366" width="13.140625" style="180" bestFit="1" customWidth="1"/>
    <col min="15367" max="15383" width="12.7109375" style="180" customWidth="1"/>
    <col min="15384" max="15385" width="13.85546875" style="180" customWidth="1"/>
    <col min="15386" max="15415" width="12.7109375" style="180" customWidth="1"/>
    <col min="15416" max="15416" width="13.28515625" style="180" customWidth="1"/>
    <col min="15417" max="15417" width="14" style="180" customWidth="1"/>
    <col min="15418" max="15425" width="12.7109375" style="180" customWidth="1"/>
    <col min="15426" max="15426" width="8.85546875" style="180"/>
    <col min="15427" max="15427" width="16.85546875" style="180" customWidth="1"/>
    <col min="15428" max="15616" width="8.85546875" style="180"/>
    <col min="15617" max="15617" width="44.5703125" style="180" bestFit="1" customWidth="1"/>
    <col min="15618" max="15618" width="18.5703125" style="180" customWidth="1"/>
    <col min="15619" max="15619" width="18.7109375" style="180" customWidth="1"/>
    <col min="15620" max="15620" width="20.28515625" style="180" customWidth="1"/>
    <col min="15621" max="15621" width="12.5703125" style="180" bestFit="1" customWidth="1"/>
    <col min="15622" max="15622" width="13.140625" style="180" bestFit="1" customWidth="1"/>
    <col min="15623" max="15639" width="12.7109375" style="180" customWidth="1"/>
    <col min="15640" max="15641" width="13.85546875" style="180" customWidth="1"/>
    <col min="15642" max="15671" width="12.7109375" style="180" customWidth="1"/>
    <col min="15672" max="15672" width="13.28515625" style="180" customWidth="1"/>
    <col min="15673" max="15673" width="14" style="180" customWidth="1"/>
    <col min="15674" max="15681" width="12.7109375" style="180" customWidth="1"/>
    <col min="15682" max="15682" width="8.85546875" style="180"/>
    <col min="15683" max="15683" width="16.85546875" style="180" customWidth="1"/>
    <col min="15684" max="15872" width="8.85546875" style="180"/>
    <col min="15873" max="15873" width="44.5703125" style="180" bestFit="1" customWidth="1"/>
    <col min="15874" max="15874" width="18.5703125" style="180" customWidth="1"/>
    <col min="15875" max="15875" width="18.7109375" style="180" customWidth="1"/>
    <col min="15876" max="15876" width="20.28515625" style="180" customWidth="1"/>
    <col min="15877" max="15877" width="12.5703125" style="180" bestFit="1" customWidth="1"/>
    <col min="15878" max="15878" width="13.140625" style="180" bestFit="1" customWidth="1"/>
    <col min="15879" max="15895" width="12.7109375" style="180" customWidth="1"/>
    <col min="15896" max="15897" width="13.85546875" style="180" customWidth="1"/>
    <col min="15898" max="15927" width="12.7109375" style="180" customWidth="1"/>
    <col min="15928" max="15928" width="13.28515625" style="180" customWidth="1"/>
    <col min="15929" max="15929" width="14" style="180" customWidth="1"/>
    <col min="15930" max="15937" width="12.7109375" style="180" customWidth="1"/>
    <col min="15938" max="15938" width="8.85546875" style="180"/>
    <col min="15939" max="15939" width="16.85546875" style="180" customWidth="1"/>
    <col min="15940" max="16128" width="8.85546875" style="180"/>
    <col min="16129" max="16129" width="44.5703125" style="180" bestFit="1" customWidth="1"/>
    <col min="16130" max="16130" width="18.5703125" style="180" customWidth="1"/>
    <col min="16131" max="16131" width="18.7109375" style="180" customWidth="1"/>
    <col min="16132" max="16132" width="20.28515625" style="180" customWidth="1"/>
    <col min="16133" max="16133" width="12.5703125" style="180" bestFit="1" customWidth="1"/>
    <col min="16134" max="16134" width="13.140625" style="180" bestFit="1" customWidth="1"/>
    <col min="16135" max="16151" width="12.7109375" style="180" customWidth="1"/>
    <col min="16152" max="16153" width="13.85546875" style="180" customWidth="1"/>
    <col min="16154" max="16183" width="12.7109375" style="180" customWidth="1"/>
    <col min="16184" max="16184" width="13.28515625" style="180" customWidth="1"/>
    <col min="16185" max="16185" width="14" style="180" customWidth="1"/>
    <col min="16186" max="16193" width="12.7109375" style="180" customWidth="1"/>
    <col min="16194" max="16194" width="8.85546875" style="180"/>
    <col min="16195" max="16195" width="16.85546875" style="180" customWidth="1"/>
    <col min="16196" max="16384" width="8.85546875" style="180"/>
  </cols>
  <sheetData>
    <row r="1" spans="1:70" s="144" customFormat="1" ht="30.75" customHeight="1">
      <c r="A1" s="254" t="s">
        <v>463</v>
      </c>
      <c r="B1" s="142"/>
      <c r="C1" s="142"/>
      <c r="D1" s="142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</row>
    <row r="2" spans="1:70" s="148" customFormat="1" ht="23.25" hidden="1" customHeight="1">
      <c r="A2" s="145"/>
      <c r="B2" s="146"/>
      <c r="C2" s="146"/>
      <c r="D2" s="146"/>
      <c r="E2" s="146"/>
      <c r="F2" s="146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</row>
    <row r="3" spans="1:70" s="151" customFormat="1" ht="16.5" hidden="1" customHeight="1">
      <c r="A3" s="149"/>
      <c r="B3" s="149"/>
      <c r="C3" s="149"/>
      <c r="D3" s="149"/>
      <c r="E3" s="149"/>
      <c r="F3" s="149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49"/>
      <c r="AA3" s="150"/>
      <c r="AB3" s="150"/>
      <c r="AC3" s="150"/>
      <c r="AD3" s="150"/>
      <c r="AE3" s="150"/>
      <c r="AF3" s="150"/>
      <c r="AG3" s="150"/>
      <c r="AH3" s="150"/>
      <c r="AI3" s="149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</row>
    <row r="4" spans="1:70" s="130" customFormat="1" ht="64.5" customHeight="1">
      <c r="A4" s="129" t="str">
        <f xml:space="preserve"> CountryName_1 &amp; " "&amp; DataYear &amp;" (ktoe)"</f>
        <v>India 2009 (ktoe)</v>
      </c>
      <c r="B4" s="130" t="s">
        <v>464</v>
      </c>
      <c r="C4" s="130" t="s">
        <v>465</v>
      </c>
      <c r="D4" s="130" t="s">
        <v>466</v>
      </c>
      <c r="E4" s="152" t="s">
        <v>467</v>
      </c>
      <c r="F4" s="152" t="s">
        <v>468</v>
      </c>
      <c r="G4" s="152" t="s">
        <v>469</v>
      </c>
      <c r="H4" s="152" t="s">
        <v>470</v>
      </c>
      <c r="I4" s="152" t="s">
        <v>32</v>
      </c>
      <c r="J4" s="152" t="s">
        <v>471</v>
      </c>
      <c r="K4" s="152" t="s">
        <v>472</v>
      </c>
      <c r="L4" s="152" t="s">
        <v>473</v>
      </c>
      <c r="M4" s="152" t="s">
        <v>234</v>
      </c>
      <c r="N4" s="152" t="s">
        <v>474</v>
      </c>
      <c r="O4" s="152" t="s">
        <v>235</v>
      </c>
      <c r="P4" s="152" t="s">
        <v>236</v>
      </c>
      <c r="Q4" s="152" t="s">
        <v>237</v>
      </c>
      <c r="R4" s="152" t="s">
        <v>238</v>
      </c>
      <c r="S4" s="152" t="s">
        <v>239</v>
      </c>
      <c r="T4" s="152" t="s">
        <v>475</v>
      </c>
      <c r="U4" s="153" t="s">
        <v>476</v>
      </c>
      <c r="V4" s="153" t="s">
        <v>240</v>
      </c>
      <c r="W4" s="153" t="s">
        <v>477</v>
      </c>
      <c r="X4" s="153" t="s">
        <v>478</v>
      </c>
      <c r="Y4" s="153" t="s">
        <v>479</v>
      </c>
      <c r="Z4" s="153" t="s">
        <v>241</v>
      </c>
      <c r="AA4" s="153" t="s">
        <v>480</v>
      </c>
      <c r="AB4" s="153" t="s">
        <v>481</v>
      </c>
      <c r="AC4" s="153" t="s">
        <v>482</v>
      </c>
      <c r="AD4" s="153" t="s">
        <v>483</v>
      </c>
      <c r="AE4" s="153" t="s">
        <v>484</v>
      </c>
      <c r="AF4" s="153" t="s">
        <v>485</v>
      </c>
      <c r="AG4" s="153" t="s">
        <v>486</v>
      </c>
      <c r="AH4" s="153" t="s">
        <v>487</v>
      </c>
      <c r="AI4" s="153" t="s">
        <v>242</v>
      </c>
      <c r="AJ4" s="153" t="s">
        <v>488</v>
      </c>
      <c r="AK4" s="153" t="s">
        <v>489</v>
      </c>
      <c r="AL4" s="153" t="s">
        <v>490</v>
      </c>
      <c r="AM4" s="153" t="s">
        <v>243</v>
      </c>
      <c r="AN4" s="153" t="s">
        <v>244</v>
      </c>
      <c r="AO4" s="153" t="s">
        <v>245</v>
      </c>
      <c r="AP4" s="153" t="s">
        <v>491</v>
      </c>
      <c r="AQ4" s="154" t="s">
        <v>33</v>
      </c>
      <c r="AR4" s="155" t="s">
        <v>492</v>
      </c>
      <c r="AS4" s="155" t="s">
        <v>493</v>
      </c>
      <c r="AT4" s="155" t="s">
        <v>494</v>
      </c>
      <c r="AU4" s="155" t="s">
        <v>495</v>
      </c>
      <c r="AV4" s="155" t="s">
        <v>496</v>
      </c>
      <c r="AW4" s="155" t="s">
        <v>497</v>
      </c>
      <c r="AX4" s="155" t="s">
        <v>498</v>
      </c>
      <c r="AY4" s="155" t="s">
        <v>499</v>
      </c>
      <c r="AZ4" s="155" t="s">
        <v>500</v>
      </c>
      <c r="BA4" s="155" t="s">
        <v>501</v>
      </c>
      <c r="BB4" s="156" t="s">
        <v>66</v>
      </c>
      <c r="BC4" s="156" t="s">
        <v>65</v>
      </c>
      <c r="BD4" s="156" t="s">
        <v>502</v>
      </c>
      <c r="BE4" s="156" t="s">
        <v>246</v>
      </c>
      <c r="BF4" s="156" t="s">
        <v>503</v>
      </c>
      <c r="BG4" s="156" t="s">
        <v>247</v>
      </c>
      <c r="BH4" s="156" t="s">
        <v>248</v>
      </c>
      <c r="BI4" s="156" t="s">
        <v>504</v>
      </c>
      <c r="BJ4" s="156" t="s">
        <v>39</v>
      </c>
      <c r="BK4" s="156" t="s">
        <v>505</v>
      </c>
      <c r="BL4" s="156" t="s">
        <v>506</v>
      </c>
      <c r="BM4" s="157" t="s">
        <v>507</v>
      </c>
      <c r="BN4" s="158"/>
      <c r="BO4" s="158"/>
      <c r="BP4" s="158"/>
      <c r="BQ4" s="158"/>
      <c r="BR4" s="158"/>
    </row>
    <row r="5" spans="1:70" s="172" customFormat="1" ht="16.5" customHeight="1">
      <c r="A5" s="159" t="s">
        <v>508</v>
      </c>
      <c r="B5" s="160"/>
      <c r="C5" s="160"/>
      <c r="D5" s="160"/>
      <c r="E5" s="161" t="s">
        <v>249</v>
      </c>
      <c r="F5" s="161" t="s">
        <v>250</v>
      </c>
      <c r="G5" s="161" t="s">
        <v>251</v>
      </c>
      <c r="H5" s="161" t="s">
        <v>252</v>
      </c>
      <c r="I5" s="161" t="s">
        <v>253</v>
      </c>
      <c r="J5" s="161" t="s">
        <v>254</v>
      </c>
      <c r="K5" s="161" t="s">
        <v>255</v>
      </c>
      <c r="L5" s="161" t="s">
        <v>256</v>
      </c>
      <c r="M5" s="161" t="s">
        <v>257</v>
      </c>
      <c r="N5" s="161" t="s">
        <v>258</v>
      </c>
      <c r="O5" s="161" t="s">
        <v>259</v>
      </c>
      <c r="P5" s="162" t="s">
        <v>260</v>
      </c>
      <c r="Q5" s="162" t="s">
        <v>261</v>
      </c>
      <c r="R5" s="162" t="s">
        <v>262</v>
      </c>
      <c r="S5" s="163" t="s">
        <v>263</v>
      </c>
      <c r="T5" s="164" t="s">
        <v>264</v>
      </c>
      <c r="U5" s="165" t="s">
        <v>265</v>
      </c>
      <c r="V5" s="165" t="s">
        <v>266</v>
      </c>
      <c r="W5" s="165" t="s">
        <v>267</v>
      </c>
      <c r="X5" s="165" t="s">
        <v>268</v>
      </c>
      <c r="Y5" s="165" t="s">
        <v>269</v>
      </c>
      <c r="Z5" s="166" t="s">
        <v>270</v>
      </c>
      <c r="AA5" s="166" t="s">
        <v>271</v>
      </c>
      <c r="AB5" s="167" t="s">
        <v>41</v>
      </c>
      <c r="AC5" s="167" t="s">
        <v>272</v>
      </c>
      <c r="AD5" s="166" t="s">
        <v>273</v>
      </c>
      <c r="AE5" s="166" t="s">
        <v>274</v>
      </c>
      <c r="AF5" s="167" t="s">
        <v>275</v>
      </c>
      <c r="AG5" s="167" t="s">
        <v>276</v>
      </c>
      <c r="AH5" s="167" t="s">
        <v>277</v>
      </c>
      <c r="AI5" s="167" t="s">
        <v>278</v>
      </c>
      <c r="AJ5" s="167" t="s">
        <v>279</v>
      </c>
      <c r="AK5" s="166" t="s">
        <v>280</v>
      </c>
      <c r="AL5" s="167" t="s">
        <v>281</v>
      </c>
      <c r="AM5" s="166" t="s">
        <v>282</v>
      </c>
      <c r="AN5" s="166" t="s">
        <v>283</v>
      </c>
      <c r="AO5" s="167" t="s">
        <v>284</v>
      </c>
      <c r="AP5" s="167" t="s">
        <v>285</v>
      </c>
      <c r="AQ5" s="161" t="s">
        <v>286</v>
      </c>
      <c r="AR5" s="168" t="s">
        <v>287</v>
      </c>
      <c r="AS5" s="168" t="s">
        <v>288</v>
      </c>
      <c r="AT5" s="168" t="s">
        <v>289</v>
      </c>
      <c r="AU5" s="168" t="s">
        <v>290</v>
      </c>
      <c r="AV5" s="168" t="s">
        <v>291</v>
      </c>
      <c r="AW5" s="168" t="s">
        <v>292</v>
      </c>
      <c r="AX5" s="168" t="s">
        <v>293</v>
      </c>
      <c r="AY5" s="168" t="s">
        <v>294</v>
      </c>
      <c r="AZ5" s="163" t="s">
        <v>295</v>
      </c>
      <c r="BA5" s="169" t="s">
        <v>296</v>
      </c>
      <c r="BB5" s="170" t="s">
        <v>297</v>
      </c>
      <c r="BC5" s="162" t="s">
        <v>298</v>
      </c>
      <c r="BD5" s="168" t="s">
        <v>299</v>
      </c>
      <c r="BE5" s="162" t="s">
        <v>300</v>
      </c>
      <c r="BF5" s="162" t="s">
        <v>301</v>
      </c>
      <c r="BG5" s="162" t="s">
        <v>302</v>
      </c>
      <c r="BH5" s="162" t="s">
        <v>303</v>
      </c>
      <c r="BI5" s="170" t="s">
        <v>304</v>
      </c>
      <c r="BJ5" s="168" t="s">
        <v>305</v>
      </c>
      <c r="BK5" s="168" t="s">
        <v>306</v>
      </c>
      <c r="BL5" s="163" t="s">
        <v>307</v>
      </c>
      <c r="BM5" s="171"/>
    </row>
    <row r="6" spans="1:70" s="172" customFormat="1">
      <c r="A6" s="159" t="s">
        <v>509</v>
      </c>
      <c r="B6" s="160"/>
      <c r="C6" s="160"/>
      <c r="D6" s="160"/>
      <c r="E6" s="164" t="e">
        <f t="shared" ref="E6:AJ6" si="0">MATCH(E5,RawDataHeadings2,0)</f>
        <v>#REF!</v>
      </c>
      <c r="F6" s="164" t="e">
        <f t="shared" si="0"/>
        <v>#REF!</v>
      </c>
      <c r="G6" s="164" t="e">
        <f t="shared" si="0"/>
        <v>#REF!</v>
      </c>
      <c r="H6" s="164" t="e">
        <f t="shared" si="0"/>
        <v>#REF!</v>
      </c>
      <c r="I6" s="164" t="e">
        <f t="shared" si="0"/>
        <v>#REF!</v>
      </c>
      <c r="J6" s="164" t="e">
        <f t="shared" si="0"/>
        <v>#REF!</v>
      </c>
      <c r="K6" s="164" t="e">
        <f t="shared" si="0"/>
        <v>#REF!</v>
      </c>
      <c r="L6" s="164" t="e">
        <f t="shared" si="0"/>
        <v>#REF!</v>
      </c>
      <c r="M6" s="164" t="e">
        <f t="shared" si="0"/>
        <v>#REF!</v>
      </c>
      <c r="N6" s="164" t="e">
        <f t="shared" si="0"/>
        <v>#REF!</v>
      </c>
      <c r="O6" s="164" t="e">
        <f t="shared" si="0"/>
        <v>#REF!</v>
      </c>
      <c r="P6" s="164" t="e">
        <f t="shared" si="0"/>
        <v>#REF!</v>
      </c>
      <c r="Q6" s="164" t="e">
        <f t="shared" si="0"/>
        <v>#REF!</v>
      </c>
      <c r="R6" s="164" t="e">
        <f t="shared" si="0"/>
        <v>#REF!</v>
      </c>
      <c r="S6" s="164" t="e">
        <f t="shared" si="0"/>
        <v>#REF!</v>
      </c>
      <c r="T6" s="164" t="e">
        <f t="shared" si="0"/>
        <v>#REF!</v>
      </c>
      <c r="U6" s="164" t="e">
        <f t="shared" si="0"/>
        <v>#REF!</v>
      </c>
      <c r="V6" s="164" t="e">
        <f t="shared" si="0"/>
        <v>#REF!</v>
      </c>
      <c r="W6" s="164" t="e">
        <f t="shared" si="0"/>
        <v>#REF!</v>
      </c>
      <c r="X6" s="164" t="e">
        <f t="shared" si="0"/>
        <v>#REF!</v>
      </c>
      <c r="Y6" s="164" t="e">
        <f t="shared" si="0"/>
        <v>#REF!</v>
      </c>
      <c r="Z6" s="164" t="e">
        <f t="shared" si="0"/>
        <v>#REF!</v>
      </c>
      <c r="AA6" s="164" t="e">
        <f t="shared" si="0"/>
        <v>#REF!</v>
      </c>
      <c r="AB6" s="164" t="e">
        <f t="shared" si="0"/>
        <v>#REF!</v>
      </c>
      <c r="AC6" s="164" t="e">
        <f t="shared" si="0"/>
        <v>#REF!</v>
      </c>
      <c r="AD6" s="164" t="e">
        <f t="shared" si="0"/>
        <v>#REF!</v>
      </c>
      <c r="AE6" s="164" t="e">
        <f t="shared" si="0"/>
        <v>#REF!</v>
      </c>
      <c r="AF6" s="164" t="e">
        <f t="shared" si="0"/>
        <v>#REF!</v>
      </c>
      <c r="AG6" s="164" t="e">
        <f t="shared" si="0"/>
        <v>#REF!</v>
      </c>
      <c r="AH6" s="164" t="e">
        <f t="shared" si="0"/>
        <v>#REF!</v>
      </c>
      <c r="AI6" s="164" t="e">
        <f t="shared" si="0"/>
        <v>#REF!</v>
      </c>
      <c r="AJ6" s="164" t="e">
        <f t="shared" si="0"/>
        <v>#REF!</v>
      </c>
      <c r="AK6" s="164" t="e">
        <f t="shared" ref="AK6:BL6" si="1">MATCH(AK5,RawDataHeadings2,0)</f>
        <v>#REF!</v>
      </c>
      <c r="AL6" s="164" t="e">
        <f t="shared" si="1"/>
        <v>#REF!</v>
      </c>
      <c r="AM6" s="164" t="e">
        <f t="shared" si="1"/>
        <v>#REF!</v>
      </c>
      <c r="AN6" s="164" t="e">
        <f t="shared" si="1"/>
        <v>#REF!</v>
      </c>
      <c r="AO6" s="164" t="e">
        <f t="shared" si="1"/>
        <v>#REF!</v>
      </c>
      <c r="AP6" s="164" t="e">
        <f t="shared" si="1"/>
        <v>#REF!</v>
      </c>
      <c r="AQ6" s="164" t="e">
        <f t="shared" si="1"/>
        <v>#REF!</v>
      </c>
      <c r="AR6" s="164" t="e">
        <f t="shared" si="1"/>
        <v>#REF!</v>
      </c>
      <c r="AS6" s="164" t="e">
        <f t="shared" si="1"/>
        <v>#REF!</v>
      </c>
      <c r="AT6" s="164" t="e">
        <f t="shared" si="1"/>
        <v>#REF!</v>
      </c>
      <c r="AU6" s="164" t="e">
        <f t="shared" si="1"/>
        <v>#REF!</v>
      </c>
      <c r="AV6" s="164" t="e">
        <f t="shared" si="1"/>
        <v>#REF!</v>
      </c>
      <c r="AW6" s="164" t="e">
        <f t="shared" si="1"/>
        <v>#REF!</v>
      </c>
      <c r="AX6" s="164" t="e">
        <f t="shared" si="1"/>
        <v>#REF!</v>
      </c>
      <c r="AY6" s="164" t="e">
        <f t="shared" si="1"/>
        <v>#REF!</v>
      </c>
      <c r="AZ6" s="164" t="e">
        <f t="shared" si="1"/>
        <v>#REF!</v>
      </c>
      <c r="BA6" s="164" t="e">
        <f t="shared" si="1"/>
        <v>#REF!</v>
      </c>
      <c r="BB6" s="164" t="e">
        <f t="shared" si="1"/>
        <v>#REF!</v>
      </c>
      <c r="BC6" s="164" t="e">
        <f t="shared" si="1"/>
        <v>#REF!</v>
      </c>
      <c r="BD6" s="164" t="e">
        <f t="shared" si="1"/>
        <v>#REF!</v>
      </c>
      <c r="BE6" s="164" t="e">
        <f t="shared" si="1"/>
        <v>#REF!</v>
      </c>
      <c r="BF6" s="164" t="e">
        <f t="shared" si="1"/>
        <v>#REF!</v>
      </c>
      <c r="BG6" s="164" t="e">
        <f t="shared" si="1"/>
        <v>#REF!</v>
      </c>
      <c r="BH6" s="164" t="e">
        <f t="shared" si="1"/>
        <v>#REF!</v>
      </c>
      <c r="BI6" s="164" t="e">
        <f t="shared" si="1"/>
        <v>#REF!</v>
      </c>
      <c r="BJ6" s="164" t="e">
        <f t="shared" si="1"/>
        <v>#REF!</v>
      </c>
      <c r="BK6" s="164" t="e">
        <f t="shared" si="1"/>
        <v>#REF!</v>
      </c>
      <c r="BL6" s="164" t="e">
        <f t="shared" si="1"/>
        <v>#REF!</v>
      </c>
      <c r="BM6" s="171"/>
    </row>
    <row r="7" spans="1:70">
      <c r="A7" s="131" t="s">
        <v>308</v>
      </c>
      <c r="B7" s="173" t="s">
        <v>309</v>
      </c>
      <c r="C7" s="132" t="s">
        <v>449</v>
      </c>
      <c r="D7" s="141" t="e">
        <f t="shared" ref="D7:D12" si="2">MATCH(C7,CFHeadings,0)</f>
        <v>#REF!</v>
      </c>
      <c r="E7" s="174" t="e">
        <f ca="1">(VLOOKUP($B7,RawData2,E$6,FALSE)*VLOOKUP(E$5,ConversionFactors2,$D7,FALSE)+VLOOKUP("OSCOAL",RawData2,E$6,FALSE)*VLOOKUP(E$5,ConversionFactors2,MATCH("NOSOURCES",CFHeadings,0),FALSE))/MJ_per_toe</f>
        <v>#REF!</v>
      </c>
      <c r="F7" s="174" t="e">
        <f ca="1">(VLOOKUP($B7,RawData2,F$6,FALSE)*VLOOKUP(F$5,ConversionFactors2,$D7,FALSE)+VLOOKUP("OSCOAL",RawData2,F$6,FALSE)*VLOOKUP(F$5,ConversionFactors2,MATCH("NOSOURCES",CFHeadings,0),FALSE))/MJ_per_toe</f>
        <v>#REF!</v>
      </c>
      <c r="G7" s="174" t="e">
        <f ca="1">(VLOOKUP($B7,RawData2,G$6,FALSE)*VLOOKUP(G$5,ConversionFactors2,$D7,FALSE)+VLOOKUP("OSCOAL",RawData2,G$6,FALSE)*VLOOKUP(G$5,ConversionFactors2,MATCH("NOSOURCES",CFHeadings,0),FALSE))/MJ_per_toe</f>
        <v>#REF!</v>
      </c>
      <c r="H7" s="174" t="e">
        <f ca="1">(VLOOKUP($B7,RawData2,H$6,FALSE)*VLOOKUP(H$5,ConversionFactors2,$D7,FALSE)+VLOOKUP("OSCOAL",RawData2,H$6,FALSE)*VLOOKUP(H$5,ConversionFactors2,MATCH("NOSOURCES",CFHeadings,0),FALSE))/MJ_per_toe</f>
        <v>#REF!</v>
      </c>
      <c r="I7" s="174" t="e">
        <f ca="1">(VLOOKUP($B7,RawData2,I$6,FALSE)*VLOOKUP(I$5,ConversionFactors2,$D7,FALSE)+VLOOKUP("OSCOAL",RawData2,I$6,FALSE)*VLOOKUP(I$5,ConversionFactors2,MATCH("NOSOURCES",CFHeadings,0),FALSE))/MJ_per_toe</f>
        <v>#REF!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  <c r="O7" s="174">
        <v>0</v>
      </c>
      <c r="P7" s="174">
        <v>0</v>
      </c>
      <c r="Q7" s="174">
        <v>0</v>
      </c>
      <c r="R7" s="174">
        <v>0</v>
      </c>
      <c r="S7" s="174">
        <v>0</v>
      </c>
      <c r="T7" s="174" t="e">
        <f ca="1">(VLOOKUP($B7,RawData2,T$6,FALSE)*VLOOKUP(T$5,ConversionFactors2,$D7,FALSE)+VLOOKUP("OSCOAL",RawData2,T$6,FALSE)*VLOOKUP(T$5,ConversionFactors2,MATCH("NOSOURCES",CFHeadings,0),FALSE))/MJ_per_toe</f>
        <v>#REF!</v>
      </c>
      <c r="U7" s="175" t="e">
        <f t="shared" ref="U7:W9" ca="1" si="3">VLOOKUP($B7,RawData2,U$6,FALSE)*VLOOKUP(U$5,ConversionFactors2,$D7,FALSE)/MJ_per_toe</f>
        <v>#REF!</v>
      </c>
      <c r="V7" s="175" t="e">
        <f t="shared" ca="1" si="3"/>
        <v>#REF!</v>
      </c>
      <c r="W7" s="175" t="e">
        <f t="shared" ca="1" si="3"/>
        <v>#REF!</v>
      </c>
      <c r="X7" s="175" t="e">
        <f ca="1">SUM(VLOOKUP($B7,RawData2,X$6,FALSE),VLOOKUP("OSCOAL",RawData2,X$6,FALSE),VLOOKUP("OSNATGAS",RawData2,X$6,FALSE),VLOOKUP("OSOIL",RawData2,X$6,FALSE),VLOOKUP("OSRENEW",RawData2,X$6,FALSE),VLOOKUP("OSNONSPEC",RawData2,X$6,FALSE))*VLOOKUP(X$5,ConversionFactors2,$D7,FALSE)/MJ_per_toe</f>
        <v>#REF!</v>
      </c>
      <c r="Y7" s="175" t="e">
        <f ca="1">VLOOKUP($B7,RawData2,Y$6,FALSE)*VLOOKUP(Y$5,ConversionFactors2,$D7,FALSE)/MJ_per_toe</f>
        <v>#REF!</v>
      </c>
      <c r="Z7" s="175">
        <v>0</v>
      </c>
      <c r="AA7" s="175">
        <v>0</v>
      </c>
      <c r="AB7" s="175">
        <v>0</v>
      </c>
      <c r="AC7" s="175">
        <v>0</v>
      </c>
      <c r="AD7" s="175">
        <v>0</v>
      </c>
      <c r="AE7" s="175">
        <v>0</v>
      </c>
      <c r="AF7" s="175">
        <v>0</v>
      </c>
      <c r="AG7" s="175">
        <v>0</v>
      </c>
      <c r="AH7" s="175">
        <v>0</v>
      </c>
      <c r="AI7" s="175">
        <v>0</v>
      </c>
      <c r="AJ7" s="175">
        <v>0</v>
      </c>
      <c r="AK7" s="175">
        <v>0</v>
      </c>
      <c r="AL7" s="175">
        <v>0</v>
      </c>
      <c r="AM7" s="175">
        <v>0</v>
      </c>
      <c r="AN7" s="175">
        <v>0</v>
      </c>
      <c r="AO7" s="175">
        <v>0</v>
      </c>
      <c r="AP7" s="175">
        <v>0</v>
      </c>
      <c r="AQ7" s="251" t="e">
        <f t="shared" ref="AQ7:AQ12" ca="1" si="4">VLOOKUP($B7,RawData2,AQ$6,FALSE)*VLOOKUP(AQ$5,ConversionFactors2,2,FALSE)</f>
        <v>#REF!</v>
      </c>
      <c r="AR7" s="177" t="e">
        <f t="shared" ref="AR7:AV12" si="5">VLOOKUP($B7,RawData2,AR$6,FALSE)*0.02388</f>
        <v>#REF!</v>
      </c>
      <c r="AS7" s="177" t="e">
        <f t="shared" si="5"/>
        <v>#REF!</v>
      </c>
      <c r="AT7" s="177" t="e">
        <f t="shared" si="5"/>
        <v>#REF!</v>
      </c>
      <c r="AU7" s="177" t="e">
        <f t="shared" si="5"/>
        <v>#REF!</v>
      </c>
      <c r="AV7" s="177" t="e">
        <f t="shared" si="5"/>
        <v>#REF!</v>
      </c>
      <c r="AW7" s="177" t="e">
        <f t="shared" ref="AW7:AY12" ca="1" si="6">VLOOKUP($B7,RawData2,AW$6,FALSE)*VLOOKUP(AW$5,ConversionFactors2,2,FALSE)/MJ_per_toe</f>
        <v>#REF!</v>
      </c>
      <c r="AX7" s="177" t="e">
        <f t="shared" ca="1" si="6"/>
        <v>#REF!</v>
      </c>
      <c r="AY7" s="177" t="e">
        <f t="shared" ca="1" si="6"/>
        <v>#REF!</v>
      </c>
      <c r="AZ7" s="177" t="e">
        <f t="shared" ref="AZ7:AZ12" si="7">VLOOKUP($B7,RawData2,AZ$6,FALSE)*0.02388</f>
        <v>#REF!</v>
      </c>
      <c r="BA7" s="177">
        <v>0</v>
      </c>
      <c r="BB7" s="178" t="e">
        <f>VLOOKUP($B7,RawData2,BB$6,FALSE)-BB16</f>
        <v>#REF!</v>
      </c>
      <c r="BC7" s="178" t="e">
        <f>VLOOKUP($B7,RawData2,BC$6,FALSE)-BC16</f>
        <v>#REF!</v>
      </c>
      <c r="BD7" s="178" t="e">
        <f>VLOOKUP($B7,RawData2,BD$6,FALSE)*0.02388</f>
        <v>#REF!</v>
      </c>
      <c r="BE7" s="178" t="e">
        <f>VLOOKUP($B7,RawData2,BE$6,FALSE)-BE16</f>
        <v>#REF!</v>
      </c>
      <c r="BF7" s="178" t="e">
        <f>VLOOKUP($B7,RawData2,BF$6,FALSE)*0.02388</f>
        <v>#REF!</v>
      </c>
      <c r="BG7" s="178" t="e">
        <f>VLOOKUP($B7,RawData2,BG$6,FALSE)-BG16</f>
        <v>#REF!</v>
      </c>
      <c r="BH7" s="178" t="e">
        <f>VLOOKUP($B7,RawData2,BH$6,FALSE)-BH16</f>
        <v>#REF!</v>
      </c>
      <c r="BI7" s="178" t="e">
        <f>VLOOKUP($B7,RawData2,BI$6,FALSE)-BI16</f>
        <v>#REF!</v>
      </c>
      <c r="BJ7" s="178">
        <v>0</v>
      </c>
      <c r="BK7" s="178" t="e">
        <f>(VLOOKUP("HEATOUT",RawData2,MATCH("HEATPUMP",RawDataHeadings2,0),FALSE)+VLOOKUP("HEATOUT",RawData2,MATCH("CHEMHEAT",RawDataHeadings2,0),FALSE))*0.02388-VLOOKUP("THEAT",RawData2,MATCH("ELECTR",RawDataHeadings2,0),FALSE)*0.086</f>
        <v>#REF!</v>
      </c>
      <c r="BL7" s="178">
        <v>0</v>
      </c>
      <c r="BM7" s="179" t="e">
        <f t="shared" ref="BM7:BM39" ca="1" si="8">SUM(E7:BL7)</f>
        <v>#REF!</v>
      </c>
      <c r="BO7" s="181"/>
    </row>
    <row r="8" spans="1:70">
      <c r="A8" s="131" t="s">
        <v>310</v>
      </c>
      <c r="B8" s="173" t="s">
        <v>311</v>
      </c>
      <c r="C8" s="132" t="s">
        <v>450</v>
      </c>
      <c r="D8" s="141" t="e">
        <f t="shared" si="2"/>
        <v>#REF!</v>
      </c>
      <c r="E8" s="174" t="e">
        <f t="shared" ref="E8:N12" ca="1" si="9">VLOOKUP($B8,RawData2,E$6,FALSE)*VLOOKUP(E$5,ConversionFactors2,$D8,FALSE)/MJ_per_toe</f>
        <v>#REF!</v>
      </c>
      <c r="F8" s="174" t="e">
        <f t="shared" ca="1" si="9"/>
        <v>#REF!</v>
      </c>
      <c r="G8" s="174" t="e">
        <f t="shared" ca="1" si="9"/>
        <v>#REF!</v>
      </c>
      <c r="H8" s="174" t="e">
        <f t="shared" ca="1" si="9"/>
        <v>#REF!</v>
      </c>
      <c r="I8" s="174" t="e">
        <f t="shared" ca="1" si="9"/>
        <v>#REF!</v>
      </c>
      <c r="J8" s="174" t="e">
        <f t="shared" ca="1" si="9"/>
        <v>#REF!</v>
      </c>
      <c r="K8" s="174" t="e">
        <f t="shared" ca="1" si="9"/>
        <v>#REF!</v>
      </c>
      <c r="L8" s="174" t="e">
        <f t="shared" ca="1" si="9"/>
        <v>#REF!</v>
      </c>
      <c r="M8" s="174" t="e">
        <f t="shared" ca="1" si="9"/>
        <v>#REF!</v>
      </c>
      <c r="N8" s="174" t="e">
        <f t="shared" ca="1" si="9"/>
        <v>#REF!</v>
      </c>
      <c r="O8" s="174" t="e">
        <f t="shared" ref="O8:R12" ca="1" si="10">VLOOKUP($B8,RawData2,O$6,FALSE)*VLOOKUP(O$5,ConversionFactors2,2,FALSE)</f>
        <v>#REF!</v>
      </c>
      <c r="P8" s="174" t="e">
        <f t="shared" ca="1" si="10"/>
        <v>#REF!</v>
      </c>
      <c r="Q8" s="174" t="e">
        <f t="shared" ca="1" si="10"/>
        <v>#REF!</v>
      </c>
      <c r="R8" s="174" t="e">
        <f t="shared" ca="1" si="10"/>
        <v>#REF!</v>
      </c>
      <c r="S8" s="174">
        <v>0</v>
      </c>
      <c r="T8" s="174" t="e">
        <f ca="1">VLOOKUP($B8,RawData2,T$6,FALSE)*VLOOKUP(T$5,ConversionFactors2,$D8,FALSE)/MJ_per_toe</f>
        <v>#REF!</v>
      </c>
      <c r="U8" s="175" t="e">
        <f t="shared" ca="1" si="3"/>
        <v>#REF!</v>
      </c>
      <c r="V8" s="175" t="e">
        <f t="shared" ca="1" si="3"/>
        <v>#REF!</v>
      </c>
      <c r="W8" s="175" t="e">
        <f t="shared" ca="1" si="3"/>
        <v>#REF!</v>
      </c>
      <c r="X8" s="175" t="e">
        <f ca="1">VLOOKUP($B8,RawData2,X$6,FALSE)*VLOOKUP(X$5,ConversionFactors2,$D8,FALSE)/MJ_per_toe</f>
        <v>#REF!</v>
      </c>
      <c r="Y8" s="175" t="e">
        <f ca="1">VLOOKUP($B8,RawData2,Y$6,FALSE)*VLOOKUP(Y$5,ConversionFactors2,$D8,FALSE)/MJ_per_toe</f>
        <v>#REF!</v>
      </c>
      <c r="Z8" s="175" t="e">
        <f t="shared" ref="Z8:AI12" ca="1" si="11">VLOOKUP($B8,RawData2,Z$6,FALSE)*VLOOKUP(Z$5,ConversionFactors2,2,FALSE)/MJ_per_toe</f>
        <v>#REF!</v>
      </c>
      <c r="AA8" s="175" t="e">
        <f t="shared" ca="1" si="11"/>
        <v>#REF!</v>
      </c>
      <c r="AB8" s="175" t="e">
        <f t="shared" ca="1" si="11"/>
        <v>#REF!</v>
      </c>
      <c r="AC8" s="252" t="e">
        <f t="shared" ca="1" si="11"/>
        <v>#REF!</v>
      </c>
      <c r="AD8" s="175" t="e">
        <f t="shared" ca="1" si="11"/>
        <v>#REF!</v>
      </c>
      <c r="AE8" s="175" t="e">
        <f t="shared" ca="1" si="11"/>
        <v>#REF!</v>
      </c>
      <c r="AF8" s="252" t="e">
        <f t="shared" ca="1" si="11"/>
        <v>#REF!</v>
      </c>
      <c r="AG8" s="175" t="e">
        <f t="shared" ca="1" si="11"/>
        <v>#REF!</v>
      </c>
      <c r="AH8" s="175" t="e">
        <f t="shared" ca="1" si="11"/>
        <v>#REF!</v>
      </c>
      <c r="AI8" s="175" t="e">
        <f t="shared" ca="1" si="11"/>
        <v>#REF!</v>
      </c>
      <c r="AJ8" s="175" t="e">
        <f t="shared" ref="AJ8:AP12" ca="1" si="12">VLOOKUP($B8,RawData2,AJ$6,FALSE)*VLOOKUP(AJ$5,ConversionFactors2,2,FALSE)/MJ_per_toe</f>
        <v>#REF!</v>
      </c>
      <c r="AK8" s="175" t="e">
        <f t="shared" ca="1" si="12"/>
        <v>#REF!</v>
      </c>
      <c r="AL8" s="175" t="e">
        <f t="shared" ca="1" si="12"/>
        <v>#REF!</v>
      </c>
      <c r="AM8" s="175" t="e">
        <f t="shared" ca="1" si="12"/>
        <v>#REF!</v>
      </c>
      <c r="AN8" s="175" t="e">
        <f t="shared" ca="1" si="12"/>
        <v>#REF!</v>
      </c>
      <c r="AO8" s="175" t="e">
        <f t="shared" ca="1" si="12"/>
        <v>#REF!</v>
      </c>
      <c r="AP8" s="175" t="e">
        <f t="shared" ca="1" si="12"/>
        <v>#REF!</v>
      </c>
      <c r="AQ8" s="176" t="e">
        <f t="shared" ca="1" si="4"/>
        <v>#REF!</v>
      </c>
      <c r="AR8" s="177" t="e">
        <f t="shared" si="5"/>
        <v>#REF!</v>
      </c>
      <c r="AS8" s="177" t="e">
        <f t="shared" si="5"/>
        <v>#REF!</v>
      </c>
      <c r="AT8" s="177" t="e">
        <f t="shared" si="5"/>
        <v>#REF!</v>
      </c>
      <c r="AU8" s="177" t="e">
        <f t="shared" si="5"/>
        <v>#REF!</v>
      </c>
      <c r="AV8" s="177" t="e">
        <f t="shared" si="5"/>
        <v>#REF!</v>
      </c>
      <c r="AW8" s="177" t="e">
        <f t="shared" ca="1" si="6"/>
        <v>#REF!</v>
      </c>
      <c r="AX8" s="177" t="e">
        <f t="shared" ca="1" si="6"/>
        <v>#REF!</v>
      </c>
      <c r="AY8" s="177" t="e">
        <f t="shared" ca="1" si="6"/>
        <v>#REF!</v>
      </c>
      <c r="AZ8" s="177" t="e">
        <f t="shared" si="7"/>
        <v>#REF!</v>
      </c>
      <c r="BA8" s="177" t="e">
        <f ca="1">VLOOKUP($B8,RawData2,BA$6,FALSE)*VLOOKUP(BA$5,ConversionFactors2,2,FALSE)/MJ_per_toe</f>
        <v>#REF!</v>
      </c>
      <c r="BB8" s="178">
        <v>0</v>
      </c>
      <c r="BC8" s="178">
        <v>0</v>
      </c>
      <c r="BD8" s="178">
        <v>0</v>
      </c>
      <c r="BE8" s="178">
        <v>0</v>
      </c>
      <c r="BF8" s="178">
        <v>0</v>
      </c>
      <c r="BG8" s="178">
        <v>0</v>
      </c>
      <c r="BH8" s="178">
        <v>0</v>
      </c>
      <c r="BI8" s="178">
        <v>0</v>
      </c>
      <c r="BJ8" s="178" t="e">
        <f>VLOOKUP($B8,RawData2,BJ$6,FALSE)*0.086</f>
        <v>#REF!</v>
      </c>
      <c r="BK8" s="178" t="e">
        <f>VLOOKUP($B8,RawData2,BK$6,FALSE)*0.02388</f>
        <v>#REF!</v>
      </c>
      <c r="BL8" s="178">
        <v>0</v>
      </c>
      <c r="BM8" s="179" t="e">
        <f t="shared" ca="1" si="8"/>
        <v>#REF!</v>
      </c>
      <c r="BN8" s="181"/>
      <c r="BO8" s="181"/>
    </row>
    <row r="9" spans="1:70">
      <c r="A9" s="131" t="s">
        <v>312</v>
      </c>
      <c r="B9" s="173" t="s">
        <v>313</v>
      </c>
      <c r="C9" s="132" t="s">
        <v>451</v>
      </c>
      <c r="D9" s="141" t="e">
        <f t="shared" si="2"/>
        <v>#REF!</v>
      </c>
      <c r="E9" s="174" t="e">
        <f t="shared" ca="1" si="9"/>
        <v>#REF!</v>
      </c>
      <c r="F9" s="174" t="e">
        <f t="shared" ca="1" si="9"/>
        <v>#REF!</v>
      </c>
      <c r="G9" s="174" t="e">
        <f t="shared" ca="1" si="9"/>
        <v>#REF!</v>
      </c>
      <c r="H9" s="174" t="e">
        <f t="shared" ca="1" si="9"/>
        <v>#REF!</v>
      </c>
      <c r="I9" s="174" t="e">
        <f t="shared" ca="1" si="9"/>
        <v>#REF!</v>
      </c>
      <c r="J9" s="174" t="e">
        <f t="shared" ca="1" si="9"/>
        <v>#REF!</v>
      </c>
      <c r="K9" s="174" t="e">
        <f t="shared" ca="1" si="9"/>
        <v>#REF!</v>
      </c>
      <c r="L9" s="174" t="e">
        <f t="shared" ca="1" si="9"/>
        <v>#REF!</v>
      </c>
      <c r="M9" s="174" t="e">
        <f t="shared" ca="1" si="9"/>
        <v>#REF!</v>
      </c>
      <c r="N9" s="174" t="e">
        <f t="shared" ca="1" si="9"/>
        <v>#REF!</v>
      </c>
      <c r="O9" s="174" t="e">
        <f t="shared" ca="1" si="10"/>
        <v>#REF!</v>
      </c>
      <c r="P9" s="174" t="e">
        <f t="shared" ca="1" si="10"/>
        <v>#REF!</v>
      </c>
      <c r="Q9" s="174" t="e">
        <f t="shared" ca="1" si="10"/>
        <v>#REF!</v>
      </c>
      <c r="R9" s="174" t="e">
        <f t="shared" ca="1" si="10"/>
        <v>#REF!</v>
      </c>
      <c r="S9" s="174">
        <v>0</v>
      </c>
      <c r="T9" s="174" t="e">
        <f ca="1">VLOOKUP($B9,RawData2,T$6,FALSE)*VLOOKUP(T$5,ConversionFactors2,$D9,FALSE)/MJ_per_toe</f>
        <v>#REF!</v>
      </c>
      <c r="U9" s="175" t="e">
        <f t="shared" ca="1" si="3"/>
        <v>#REF!</v>
      </c>
      <c r="V9" s="175" t="e">
        <f t="shared" ca="1" si="3"/>
        <v>#REF!</v>
      </c>
      <c r="W9" s="175" t="e">
        <f t="shared" ca="1" si="3"/>
        <v>#REF!</v>
      </c>
      <c r="X9" s="175" t="e">
        <f ca="1">VLOOKUP($B9,RawData2,X$6,FALSE)*VLOOKUP(X$5,ConversionFactors2,$D9,FALSE)/MJ_per_toe</f>
        <v>#REF!</v>
      </c>
      <c r="Y9" s="175" t="e">
        <f ca="1">VLOOKUP($B9,RawData2,Y$6,FALSE)*VLOOKUP(Y$5,ConversionFactors2,$D9,FALSE)/MJ_per_toe</f>
        <v>#REF!</v>
      </c>
      <c r="Z9" s="175" t="e">
        <f t="shared" ca="1" si="11"/>
        <v>#REF!</v>
      </c>
      <c r="AA9" s="175" t="e">
        <f t="shared" ca="1" si="11"/>
        <v>#REF!</v>
      </c>
      <c r="AB9" s="175" t="e">
        <f t="shared" ca="1" si="11"/>
        <v>#REF!</v>
      </c>
      <c r="AC9" s="175" t="e">
        <f t="shared" ca="1" si="11"/>
        <v>#REF!</v>
      </c>
      <c r="AD9" s="175" t="e">
        <f t="shared" ca="1" si="11"/>
        <v>#REF!</v>
      </c>
      <c r="AE9" s="175" t="e">
        <f t="shared" ca="1" si="11"/>
        <v>#REF!</v>
      </c>
      <c r="AF9" s="175" t="e">
        <f t="shared" ca="1" si="11"/>
        <v>#REF!</v>
      </c>
      <c r="AG9" s="175" t="e">
        <f t="shared" ca="1" si="11"/>
        <v>#REF!</v>
      </c>
      <c r="AH9" s="175" t="e">
        <f t="shared" ca="1" si="11"/>
        <v>#REF!</v>
      </c>
      <c r="AI9" s="175" t="e">
        <f t="shared" ca="1" si="11"/>
        <v>#REF!</v>
      </c>
      <c r="AJ9" s="175" t="e">
        <f t="shared" ca="1" si="12"/>
        <v>#REF!</v>
      </c>
      <c r="AK9" s="175" t="e">
        <f t="shared" ca="1" si="12"/>
        <v>#REF!</v>
      </c>
      <c r="AL9" s="175" t="e">
        <f t="shared" ca="1" si="12"/>
        <v>#REF!</v>
      </c>
      <c r="AM9" s="175" t="e">
        <f t="shared" ca="1" si="12"/>
        <v>#REF!</v>
      </c>
      <c r="AN9" s="175" t="e">
        <f t="shared" ca="1" si="12"/>
        <v>#REF!</v>
      </c>
      <c r="AO9" s="175" t="e">
        <f t="shared" ca="1" si="12"/>
        <v>#REF!</v>
      </c>
      <c r="AP9" s="175" t="e">
        <f t="shared" ca="1" si="12"/>
        <v>#REF!</v>
      </c>
      <c r="AQ9" s="176" t="e">
        <f t="shared" ca="1" si="4"/>
        <v>#REF!</v>
      </c>
      <c r="AR9" s="177" t="e">
        <f t="shared" si="5"/>
        <v>#REF!</v>
      </c>
      <c r="AS9" s="177" t="e">
        <f t="shared" si="5"/>
        <v>#REF!</v>
      </c>
      <c r="AT9" s="177" t="e">
        <f t="shared" si="5"/>
        <v>#REF!</v>
      </c>
      <c r="AU9" s="177" t="e">
        <f t="shared" si="5"/>
        <v>#REF!</v>
      </c>
      <c r="AV9" s="177" t="e">
        <f t="shared" si="5"/>
        <v>#REF!</v>
      </c>
      <c r="AW9" s="177" t="e">
        <f t="shared" ca="1" si="6"/>
        <v>#REF!</v>
      </c>
      <c r="AX9" s="177" t="e">
        <f t="shared" ca="1" si="6"/>
        <v>#REF!</v>
      </c>
      <c r="AY9" s="177" t="e">
        <f t="shared" ca="1" si="6"/>
        <v>#REF!</v>
      </c>
      <c r="AZ9" s="177" t="e">
        <f t="shared" si="7"/>
        <v>#REF!</v>
      </c>
      <c r="BA9" s="177" t="e">
        <f ca="1">VLOOKUP($B9,RawData2,BA$6,FALSE)*VLOOKUP(BA$5,ConversionFactors2,2,FALSE)/MJ_per_toe</f>
        <v>#REF!</v>
      </c>
      <c r="BB9" s="178">
        <v>0</v>
      </c>
      <c r="BC9" s="178">
        <v>0</v>
      </c>
      <c r="BD9" s="178">
        <v>0</v>
      </c>
      <c r="BE9" s="178">
        <v>0</v>
      </c>
      <c r="BF9" s="178">
        <v>0</v>
      </c>
      <c r="BG9" s="178">
        <v>0</v>
      </c>
      <c r="BH9" s="178">
        <v>0</v>
      </c>
      <c r="BI9" s="178">
        <v>0</v>
      </c>
      <c r="BJ9" s="178" t="e">
        <f>VLOOKUP($B9,RawData2,BJ$6,FALSE)*0.086</f>
        <v>#REF!</v>
      </c>
      <c r="BK9" s="178" t="e">
        <f>VLOOKUP($B9,RawData2,BK$6,FALSE)*0.02388</f>
        <v>#REF!</v>
      </c>
      <c r="BL9" s="178">
        <v>0</v>
      </c>
      <c r="BM9" s="179" t="e">
        <f t="shared" ca="1" si="8"/>
        <v>#REF!</v>
      </c>
      <c r="BN9" s="181"/>
      <c r="BO9" s="181"/>
    </row>
    <row r="10" spans="1:70">
      <c r="A10" s="131" t="s">
        <v>314</v>
      </c>
      <c r="B10" s="173" t="s">
        <v>315</v>
      </c>
      <c r="C10" s="132" t="s">
        <v>461</v>
      </c>
      <c r="D10" s="141" t="e">
        <f t="shared" si="2"/>
        <v>#REF!</v>
      </c>
      <c r="E10" s="174" t="e">
        <f t="shared" ca="1" si="9"/>
        <v>#REF!</v>
      </c>
      <c r="F10" s="174" t="e">
        <f t="shared" ca="1" si="9"/>
        <v>#REF!</v>
      </c>
      <c r="G10" s="174" t="e">
        <f t="shared" ca="1" si="9"/>
        <v>#REF!</v>
      </c>
      <c r="H10" s="174" t="e">
        <f t="shared" ca="1" si="9"/>
        <v>#REF!</v>
      </c>
      <c r="I10" s="174" t="e">
        <f t="shared" ca="1" si="9"/>
        <v>#REF!</v>
      </c>
      <c r="J10" s="174" t="e">
        <f t="shared" ca="1" si="9"/>
        <v>#REF!</v>
      </c>
      <c r="K10" s="174" t="e">
        <f t="shared" ca="1" si="9"/>
        <v>#REF!</v>
      </c>
      <c r="L10" s="174" t="e">
        <f t="shared" ca="1" si="9"/>
        <v>#REF!</v>
      </c>
      <c r="M10" s="174" t="e">
        <f t="shared" ca="1" si="9"/>
        <v>#REF!</v>
      </c>
      <c r="N10" s="174" t="e">
        <f t="shared" ca="1" si="9"/>
        <v>#REF!</v>
      </c>
      <c r="O10" s="174" t="e">
        <f t="shared" ca="1" si="10"/>
        <v>#REF!</v>
      </c>
      <c r="P10" s="174" t="e">
        <f t="shared" ca="1" si="10"/>
        <v>#REF!</v>
      </c>
      <c r="Q10" s="174" t="e">
        <f t="shared" ca="1" si="10"/>
        <v>#REF!</v>
      </c>
      <c r="R10" s="174" t="e">
        <f t="shared" ca="1" si="10"/>
        <v>#REF!</v>
      </c>
      <c r="S10" s="174">
        <v>0</v>
      </c>
      <c r="T10" s="174" t="e">
        <f ca="1">VLOOKUP($B10,RawData2,T$6,FALSE)*VLOOKUP(T$5,ConversionFactors2,$D10,FALSE)/MJ_per_toe</f>
        <v>#REF!</v>
      </c>
      <c r="U10" s="175" t="e">
        <f t="shared" ref="U10:Y12" ca="1" si="13">VLOOKUP($B10,RawData2,U$6,FALSE)*VLOOKUP(U$5,ConversionFactors2,2,FALSE)/MJ_per_toe</f>
        <v>#REF!</v>
      </c>
      <c r="V10" s="175" t="e">
        <f t="shared" ca="1" si="13"/>
        <v>#REF!</v>
      </c>
      <c r="W10" s="175" t="e">
        <f t="shared" ca="1" si="13"/>
        <v>#REF!</v>
      </c>
      <c r="X10" s="175" t="e">
        <f t="shared" ca="1" si="13"/>
        <v>#REF!</v>
      </c>
      <c r="Y10" s="175" t="e">
        <f t="shared" ca="1" si="13"/>
        <v>#REF!</v>
      </c>
      <c r="Z10" s="175" t="e">
        <f t="shared" ca="1" si="11"/>
        <v>#REF!</v>
      </c>
      <c r="AA10" s="175" t="e">
        <f t="shared" ca="1" si="11"/>
        <v>#REF!</v>
      </c>
      <c r="AB10" s="175" t="e">
        <f t="shared" ca="1" si="11"/>
        <v>#REF!</v>
      </c>
      <c r="AC10" s="175" t="e">
        <f t="shared" ca="1" si="11"/>
        <v>#REF!</v>
      </c>
      <c r="AD10" s="175" t="e">
        <f t="shared" ca="1" si="11"/>
        <v>#REF!</v>
      </c>
      <c r="AE10" s="175" t="e">
        <f t="shared" ca="1" si="11"/>
        <v>#REF!</v>
      </c>
      <c r="AF10" s="175" t="e">
        <f t="shared" ca="1" si="11"/>
        <v>#REF!</v>
      </c>
      <c r="AG10" s="175" t="e">
        <f t="shared" ca="1" si="11"/>
        <v>#REF!</v>
      </c>
      <c r="AH10" s="175" t="e">
        <f t="shared" ca="1" si="11"/>
        <v>#REF!</v>
      </c>
      <c r="AI10" s="175" t="e">
        <f t="shared" ca="1" si="11"/>
        <v>#REF!</v>
      </c>
      <c r="AJ10" s="175" t="e">
        <f t="shared" ca="1" si="12"/>
        <v>#REF!</v>
      </c>
      <c r="AK10" s="175" t="e">
        <f t="shared" ca="1" si="12"/>
        <v>#REF!</v>
      </c>
      <c r="AL10" s="175" t="e">
        <f t="shared" ca="1" si="12"/>
        <v>#REF!</v>
      </c>
      <c r="AM10" s="175" t="e">
        <f t="shared" ca="1" si="12"/>
        <v>#REF!</v>
      </c>
      <c r="AN10" s="175" t="e">
        <f t="shared" ca="1" si="12"/>
        <v>#REF!</v>
      </c>
      <c r="AO10" s="175" t="e">
        <f t="shared" ca="1" si="12"/>
        <v>#REF!</v>
      </c>
      <c r="AP10" s="175" t="e">
        <f t="shared" ca="1" si="12"/>
        <v>#REF!</v>
      </c>
      <c r="AQ10" s="176" t="e">
        <f t="shared" ca="1" si="4"/>
        <v>#REF!</v>
      </c>
      <c r="AR10" s="177" t="e">
        <f t="shared" si="5"/>
        <v>#REF!</v>
      </c>
      <c r="AS10" s="177" t="e">
        <f t="shared" si="5"/>
        <v>#REF!</v>
      </c>
      <c r="AT10" s="177" t="e">
        <f t="shared" si="5"/>
        <v>#REF!</v>
      </c>
      <c r="AU10" s="177" t="e">
        <f t="shared" si="5"/>
        <v>#REF!</v>
      </c>
      <c r="AV10" s="177" t="e">
        <f t="shared" si="5"/>
        <v>#REF!</v>
      </c>
      <c r="AW10" s="177" t="e">
        <f t="shared" ca="1" si="6"/>
        <v>#REF!</v>
      </c>
      <c r="AX10" s="177" t="e">
        <f t="shared" ca="1" si="6"/>
        <v>#REF!</v>
      </c>
      <c r="AY10" s="177" t="e">
        <f t="shared" ca="1" si="6"/>
        <v>#REF!</v>
      </c>
      <c r="AZ10" s="177" t="e">
        <f t="shared" si="7"/>
        <v>#REF!</v>
      </c>
      <c r="BA10" s="177" t="e">
        <f ca="1">VLOOKUP($B10,RawData2,BA$6,FALSE)*VLOOKUP(BA$5,ConversionFactors2,2,FALSE)/MJ_per_toe</f>
        <v>#REF!</v>
      </c>
      <c r="BB10" s="178">
        <v>0</v>
      </c>
      <c r="BC10" s="178">
        <v>0</v>
      </c>
      <c r="BD10" s="178">
        <v>0</v>
      </c>
      <c r="BE10" s="178">
        <v>0</v>
      </c>
      <c r="BF10" s="178">
        <v>0</v>
      </c>
      <c r="BG10" s="178">
        <v>0</v>
      </c>
      <c r="BH10" s="178">
        <v>0</v>
      </c>
      <c r="BI10" s="178">
        <v>0</v>
      </c>
      <c r="BJ10" s="178" t="e">
        <f>VLOOKUP($B10,RawData2,BJ$6,FALSE)*0.086</f>
        <v>#REF!</v>
      </c>
      <c r="BK10" s="178" t="e">
        <f>VLOOKUP($B10,RawData2,BK$6,FALSE)*0.02388</f>
        <v>#REF!</v>
      </c>
      <c r="BL10" s="178">
        <v>0</v>
      </c>
      <c r="BM10" s="179" t="e">
        <f t="shared" ca="1" si="8"/>
        <v>#REF!</v>
      </c>
      <c r="BN10" s="181"/>
      <c r="BO10" s="181"/>
    </row>
    <row r="11" spans="1:70">
      <c r="A11" s="131" t="s">
        <v>316</v>
      </c>
      <c r="B11" s="173" t="s">
        <v>317</v>
      </c>
      <c r="C11" s="132" t="s">
        <v>461</v>
      </c>
      <c r="D11" s="141" t="e">
        <f t="shared" si="2"/>
        <v>#REF!</v>
      </c>
      <c r="E11" s="174" t="e">
        <f t="shared" ca="1" si="9"/>
        <v>#REF!</v>
      </c>
      <c r="F11" s="174" t="e">
        <f t="shared" ca="1" si="9"/>
        <v>#REF!</v>
      </c>
      <c r="G11" s="174" t="e">
        <f t="shared" ca="1" si="9"/>
        <v>#REF!</v>
      </c>
      <c r="H11" s="174" t="e">
        <f t="shared" ca="1" si="9"/>
        <v>#REF!</v>
      </c>
      <c r="I11" s="174" t="e">
        <f t="shared" ca="1" si="9"/>
        <v>#REF!</v>
      </c>
      <c r="J11" s="174" t="e">
        <f t="shared" ca="1" si="9"/>
        <v>#REF!</v>
      </c>
      <c r="K11" s="174" t="e">
        <f t="shared" ca="1" si="9"/>
        <v>#REF!</v>
      </c>
      <c r="L11" s="174" t="e">
        <f t="shared" ca="1" si="9"/>
        <v>#REF!</v>
      </c>
      <c r="M11" s="174" t="e">
        <f t="shared" ca="1" si="9"/>
        <v>#REF!</v>
      </c>
      <c r="N11" s="174" t="e">
        <f t="shared" ca="1" si="9"/>
        <v>#REF!</v>
      </c>
      <c r="O11" s="174" t="e">
        <f t="shared" ca="1" si="10"/>
        <v>#REF!</v>
      </c>
      <c r="P11" s="174" t="e">
        <f t="shared" ca="1" si="10"/>
        <v>#REF!</v>
      </c>
      <c r="Q11" s="174" t="e">
        <f t="shared" ca="1" si="10"/>
        <v>#REF!</v>
      </c>
      <c r="R11" s="174" t="e">
        <f t="shared" ca="1" si="10"/>
        <v>#REF!</v>
      </c>
      <c r="S11" s="174">
        <v>0</v>
      </c>
      <c r="T11" s="174" t="e">
        <f ca="1">VLOOKUP($B11,RawData2,T$6,FALSE)*VLOOKUP(T$5,ConversionFactors2,$D11,FALSE)/MJ_per_toe</f>
        <v>#REF!</v>
      </c>
      <c r="U11" s="175" t="e">
        <f t="shared" ca="1" si="13"/>
        <v>#REF!</v>
      </c>
      <c r="V11" s="175" t="e">
        <f t="shared" ca="1" si="13"/>
        <v>#REF!</v>
      </c>
      <c r="W11" s="175" t="e">
        <f t="shared" ca="1" si="13"/>
        <v>#REF!</v>
      </c>
      <c r="X11" s="175" t="e">
        <f t="shared" ca="1" si="13"/>
        <v>#REF!</v>
      </c>
      <c r="Y11" s="175" t="e">
        <f t="shared" ca="1" si="13"/>
        <v>#REF!</v>
      </c>
      <c r="Z11" s="175" t="e">
        <f t="shared" ca="1" si="11"/>
        <v>#REF!</v>
      </c>
      <c r="AA11" s="175" t="e">
        <f t="shared" ca="1" si="11"/>
        <v>#REF!</v>
      </c>
      <c r="AB11" s="175" t="e">
        <f t="shared" ca="1" si="11"/>
        <v>#REF!</v>
      </c>
      <c r="AC11" s="175" t="e">
        <f t="shared" ca="1" si="11"/>
        <v>#REF!</v>
      </c>
      <c r="AD11" s="175" t="e">
        <f t="shared" ca="1" si="11"/>
        <v>#REF!</v>
      </c>
      <c r="AE11" s="175" t="e">
        <f t="shared" ca="1" si="11"/>
        <v>#REF!</v>
      </c>
      <c r="AF11" s="175" t="e">
        <f t="shared" ca="1" si="11"/>
        <v>#REF!</v>
      </c>
      <c r="AG11" s="175" t="e">
        <f t="shared" ca="1" si="11"/>
        <v>#REF!</v>
      </c>
      <c r="AH11" s="175" t="e">
        <f t="shared" ca="1" si="11"/>
        <v>#REF!</v>
      </c>
      <c r="AI11" s="175" t="e">
        <f t="shared" ca="1" si="11"/>
        <v>#REF!</v>
      </c>
      <c r="AJ11" s="175" t="e">
        <f t="shared" ca="1" si="12"/>
        <v>#REF!</v>
      </c>
      <c r="AK11" s="175" t="e">
        <f t="shared" ca="1" si="12"/>
        <v>#REF!</v>
      </c>
      <c r="AL11" s="175" t="e">
        <f t="shared" ca="1" si="12"/>
        <v>#REF!</v>
      </c>
      <c r="AM11" s="175" t="e">
        <f t="shared" ca="1" si="12"/>
        <v>#REF!</v>
      </c>
      <c r="AN11" s="175" t="e">
        <f t="shared" ca="1" si="12"/>
        <v>#REF!</v>
      </c>
      <c r="AO11" s="175" t="e">
        <f t="shared" ca="1" si="12"/>
        <v>#REF!</v>
      </c>
      <c r="AP11" s="175" t="e">
        <f t="shared" ca="1" si="12"/>
        <v>#REF!</v>
      </c>
      <c r="AQ11" s="176" t="e">
        <f t="shared" ca="1" si="4"/>
        <v>#REF!</v>
      </c>
      <c r="AR11" s="177" t="e">
        <f t="shared" si="5"/>
        <v>#REF!</v>
      </c>
      <c r="AS11" s="177" t="e">
        <f t="shared" si="5"/>
        <v>#REF!</v>
      </c>
      <c r="AT11" s="177" t="e">
        <f t="shared" si="5"/>
        <v>#REF!</v>
      </c>
      <c r="AU11" s="177" t="e">
        <f t="shared" si="5"/>
        <v>#REF!</v>
      </c>
      <c r="AV11" s="177" t="e">
        <f t="shared" si="5"/>
        <v>#REF!</v>
      </c>
      <c r="AW11" s="177" t="e">
        <f t="shared" ca="1" si="6"/>
        <v>#REF!</v>
      </c>
      <c r="AX11" s="177" t="e">
        <f t="shared" ca="1" si="6"/>
        <v>#REF!</v>
      </c>
      <c r="AY11" s="177" t="e">
        <f t="shared" ca="1" si="6"/>
        <v>#REF!</v>
      </c>
      <c r="AZ11" s="177" t="e">
        <f t="shared" si="7"/>
        <v>#REF!</v>
      </c>
      <c r="BA11" s="177" t="e">
        <f ca="1">VLOOKUP($B11,RawData2,BA$6,FALSE)*VLOOKUP(BA$5,ConversionFactors2,2,FALSE)/MJ_per_toe</f>
        <v>#REF!</v>
      </c>
      <c r="BB11" s="178">
        <v>0</v>
      </c>
      <c r="BC11" s="178">
        <v>0</v>
      </c>
      <c r="BD11" s="178" t="e">
        <f>VLOOKUP($B11,RawData2,BD$6,FALSE)*0.02388</f>
        <v>#REF!</v>
      </c>
      <c r="BE11" s="178">
        <v>0</v>
      </c>
      <c r="BF11" s="178" t="e">
        <f>VLOOKUP($B11,RawData2,BF$6,FALSE)*0.02388</f>
        <v>#REF!</v>
      </c>
      <c r="BG11" s="178">
        <v>0</v>
      </c>
      <c r="BH11" s="178">
        <v>0</v>
      </c>
      <c r="BI11" s="178">
        <v>0</v>
      </c>
      <c r="BJ11" s="178" t="e">
        <f>VLOOKUP($B11,RawData2,BJ$6,FALSE)*0.086</f>
        <v>#REF!</v>
      </c>
      <c r="BK11" s="178" t="e">
        <f>VLOOKUP($B11,RawData2,BK$6,FALSE)*0.02388</f>
        <v>#REF!</v>
      </c>
      <c r="BL11" s="178">
        <v>0</v>
      </c>
      <c r="BM11" s="179" t="e">
        <f ca="1">SUM(E11:BL11)</f>
        <v>#REF!</v>
      </c>
    </row>
    <row r="12" spans="1:70">
      <c r="A12" s="131" t="s">
        <v>318</v>
      </c>
      <c r="B12" s="173" t="s">
        <v>319</v>
      </c>
      <c r="C12" s="132" t="s">
        <v>461</v>
      </c>
      <c r="D12" s="141" t="e">
        <f t="shared" si="2"/>
        <v>#REF!</v>
      </c>
      <c r="E12" s="174" t="e">
        <f t="shared" ca="1" si="9"/>
        <v>#REF!</v>
      </c>
      <c r="F12" s="174" t="e">
        <f t="shared" ca="1" si="9"/>
        <v>#REF!</v>
      </c>
      <c r="G12" s="174" t="e">
        <f t="shared" ca="1" si="9"/>
        <v>#REF!</v>
      </c>
      <c r="H12" s="174" t="e">
        <f t="shared" ca="1" si="9"/>
        <v>#REF!</v>
      </c>
      <c r="I12" s="174" t="e">
        <f t="shared" ca="1" si="9"/>
        <v>#REF!</v>
      </c>
      <c r="J12" s="174" t="e">
        <f t="shared" ca="1" si="9"/>
        <v>#REF!</v>
      </c>
      <c r="K12" s="174" t="e">
        <f t="shared" ca="1" si="9"/>
        <v>#REF!</v>
      </c>
      <c r="L12" s="174" t="e">
        <f t="shared" ca="1" si="9"/>
        <v>#REF!</v>
      </c>
      <c r="M12" s="174" t="e">
        <f t="shared" ca="1" si="9"/>
        <v>#REF!</v>
      </c>
      <c r="N12" s="174" t="e">
        <f t="shared" ca="1" si="9"/>
        <v>#REF!</v>
      </c>
      <c r="O12" s="174" t="e">
        <f t="shared" ca="1" si="10"/>
        <v>#REF!</v>
      </c>
      <c r="P12" s="174" t="e">
        <f t="shared" ca="1" si="10"/>
        <v>#REF!</v>
      </c>
      <c r="Q12" s="174" t="e">
        <f t="shared" ca="1" si="10"/>
        <v>#REF!</v>
      </c>
      <c r="R12" s="174" t="e">
        <f t="shared" ca="1" si="10"/>
        <v>#REF!</v>
      </c>
      <c r="S12" s="174">
        <v>0</v>
      </c>
      <c r="T12" s="174" t="e">
        <f ca="1">VLOOKUP($B12,RawData2,T$6,FALSE)*VLOOKUP(T$5,ConversionFactors2,$D12,FALSE)/MJ_per_toe</f>
        <v>#REF!</v>
      </c>
      <c r="U12" s="175" t="e">
        <f t="shared" ca="1" si="13"/>
        <v>#REF!</v>
      </c>
      <c r="V12" s="175" t="e">
        <f t="shared" ca="1" si="13"/>
        <v>#REF!</v>
      </c>
      <c r="W12" s="175" t="e">
        <f t="shared" ca="1" si="13"/>
        <v>#REF!</v>
      </c>
      <c r="X12" s="175" t="e">
        <f t="shared" ca="1" si="13"/>
        <v>#REF!</v>
      </c>
      <c r="Y12" s="175" t="e">
        <f t="shared" ca="1" si="13"/>
        <v>#REF!</v>
      </c>
      <c r="Z12" s="175" t="e">
        <f t="shared" ca="1" si="11"/>
        <v>#REF!</v>
      </c>
      <c r="AA12" s="175" t="e">
        <f t="shared" ca="1" si="11"/>
        <v>#REF!</v>
      </c>
      <c r="AB12" s="175" t="e">
        <f t="shared" ca="1" si="11"/>
        <v>#REF!</v>
      </c>
      <c r="AC12" s="175" t="e">
        <f t="shared" ca="1" si="11"/>
        <v>#REF!</v>
      </c>
      <c r="AD12" s="175" t="e">
        <f t="shared" ca="1" si="11"/>
        <v>#REF!</v>
      </c>
      <c r="AE12" s="175" t="e">
        <f t="shared" ca="1" si="11"/>
        <v>#REF!</v>
      </c>
      <c r="AF12" s="175" t="e">
        <f t="shared" ca="1" si="11"/>
        <v>#REF!</v>
      </c>
      <c r="AG12" s="175" t="e">
        <f t="shared" ca="1" si="11"/>
        <v>#REF!</v>
      </c>
      <c r="AH12" s="175" t="e">
        <f t="shared" ca="1" si="11"/>
        <v>#REF!</v>
      </c>
      <c r="AI12" s="175" t="e">
        <f t="shared" ca="1" si="11"/>
        <v>#REF!</v>
      </c>
      <c r="AJ12" s="175" t="e">
        <f t="shared" ca="1" si="12"/>
        <v>#REF!</v>
      </c>
      <c r="AK12" s="175" t="e">
        <f t="shared" ca="1" si="12"/>
        <v>#REF!</v>
      </c>
      <c r="AL12" s="175" t="e">
        <f t="shared" ca="1" si="12"/>
        <v>#REF!</v>
      </c>
      <c r="AM12" s="175" t="e">
        <f t="shared" ca="1" si="12"/>
        <v>#REF!</v>
      </c>
      <c r="AN12" s="175" t="e">
        <f t="shared" ca="1" si="12"/>
        <v>#REF!</v>
      </c>
      <c r="AO12" s="175" t="e">
        <f t="shared" ca="1" si="12"/>
        <v>#REF!</v>
      </c>
      <c r="AP12" s="175" t="e">
        <f t="shared" ca="1" si="12"/>
        <v>#REF!</v>
      </c>
      <c r="AQ12" s="176" t="e">
        <f t="shared" ca="1" si="4"/>
        <v>#REF!</v>
      </c>
      <c r="AR12" s="177" t="e">
        <f t="shared" si="5"/>
        <v>#REF!</v>
      </c>
      <c r="AS12" s="177" t="e">
        <f t="shared" si="5"/>
        <v>#REF!</v>
      </c>
      <c r="AT12" s="177" t="e">
        <f t="shared" si="5"/>
        <v>#REF!</v>
      </c>
      <c r="AU12" s="177" t="e">
        <f t="shared" si="5"/>
        <v>#REF!</v>
      </c>
      <c r="AV12" s="177" t="e">
        <f t="shared" si="5"/>
        <v>#REF!</v>
      </c>
      <c r="AW12" s="177" t="e">
        <f t="shared" ca="1" si="6"/>
        <v>#REF!</v>
      </c>
      <c r="AX12" s="177" t="e">
        <f t="shared" ca="1" si="6"/>
        <v>#REF!</v>
      </c>
      <c r="AY12" s="177" t="e">
        <f t="shared" ca="1" si="6"/>
        <v>#REF!</v>
      </c>
      <c r="AZ12" s="177" t="e">
        <f t="shared" si="7"/>
        <v>#REF!</v>
      </c>
      <c r="BA12" s="177" t="e">
        <f ca="1">VLOOKUP($B12,RawData2,BA$6,FALSE)*VLOOKUP(BA$5,ConversionFactors2,2,FALSE)/MJ_per_toe</f>
        <v>#REF!</v>
      </c>
      <c r="BB12" s="178">
        <v>0</v>
      </c>
      <c r="BC12" s="178">
        <v>0</v>
      </c>
      <c r="BD12" s="178">
        <v>0</v>
      </c>
      <c r="BE12" s="178">
        <v>0</v>
      </c>
      <c r="BF12" s="178">
        <v>0</v>
      </c>
      <c r="BG12" s="178">
        <v>0</v>
      </c>
      <c r="BH12" s="178">
        <v>0</v>
      </c>
      <c r="BI12" s="178">
        <v>0</v>
      </c>
      <c r="BJ12" s="178" t="e">
        <f>VLOOKUP($B12,RawData2,BJ$6,FALSE)*0.086</f>
        <v>#REF!</v>
      </c>
      <c r="BK12" s="178" t="e">
        <f>VLOOKUP($B12,RawData2,BK$6,FALSE)*0.02388</f>
        <v>#REF!</v>
      </c>
      <c r="BL12" s="178">
        <v>0</v>
      </c>
      <c r="BM12" s="179" t="e">
        <f t="shared" ca="1" si="8"/>
        <v>#REF!</v>
      </c>
      <c r="BN12" s="181"/>
      <c r="BO12" s="181"/>
    </row>
    <row r="13" spans="1:70" s="187" customFormat="1" ht="15" customHeight="1">
      <c r="A13" s="135" t="s">
        <v>320</v>
      </c>
      <c r="B13" s="182" t="s">
        <v>321</v>
      </c>
      <c r="C13" s="183"/>
      <c r="D13" s="184"/>
      <c r="E13" s="185" t="e">
        <f t="shared" ref="E13:U13" ca="1" si="14">SUM(E7:E12)</f>
        <v>#REF!</v>
      </c>
      <c r="F13" s="185" t="e">
        <f t="shared" ca="1" si="14"/>
        <v>#REF!</v>
      </c>
      <c r="G13" s="185" t="e">
        <f t="shared" ca="1" si="14"/>
        <v>#REF!</v>
      </c>
      <c r="H13" s="185" t="e">
        <f t="shared" ca="1" si="14"/>
        <v>#REF!</v>
      </c>
      <c r="I13" s="185" t="e">
        <f t="shared" ca="1" si="14"/>
        <v>#REF!</v>
      </c>
      <c r="J13" s="185" t="e">
        <f t="shared" ca="1" si="14"/>
        <v>#REF!</v>
      </c>
      <c r="K13" s="185" t="e">
        <f t="shared" ca="1" si="14"/>
        <v>#REF!</v>
      </c>
      <c r="L13" s="185" t="e">
        <f t="shared" ca="1" si="14"/>
        <v>#REF!</v>
      </c>
      <c r="M13" s="185" t="e">
        <f t="shared" ca="1" si="14"/>
        <v>#REF!</v>
      </c>
      <c r="N13" s="185" t="e">
        <f t="shared" ca="1" si="14"/>
        <v>#REF!</v>
      </c>
      <c r="O13" s="185" t="e">
        <f t="shared" ca="1" si="14"/>
        <v>#REF!</v>
      </c>
      <c r="P13" s="185" t="e">
        <f t="shared" ca="1" si="14"/>
        <v>#REF!</v>
      </c>
      <c r="Q13" s="185" t="e">
        <f t="shared" ca="1" si="14"/>
        <v>#REF!</v>
      </c>
      <c r="R13" s="185" t="e">
        <f t="shared" ca="1" si="14"/>
        <v>#REF!</v>
      </c>
      <c r="S13" s="185">
        <f t="shared" si="14"/>
        <v>0</v>
      </c>
      <c r="T13" s="185" t="e">
        <f t="shared" ca="1" si="14"/>
        <v>#REF!</v>
      </c>
      <c r="U13" s="185" t="e">
        <f t="shared" ca="1" si="14"/>
        <v>#REF!</v>
      </c>
      <c r="V13" s="185" t="e">
        <f t="shared" ref="V13:BL13" ca="1" si="15">SUM(V7:V12)</f>
        <v>#REF!</v>
      </c>
      <c r="W13" s="185" t="e">
        <f t="shared" ca="1" si="15"/>
        <v>#REF!</v>
      </c>
      <c r="X13" s="185" t="e">
        <f t="shared" ca="1" si="15"/>
        <v>#REF!</v>
      </c>
      <c r="Y13" s="185" t="e">
        <f t="shared" ca="1" si="15"/>
        <v>#REF!</v>
      </c>
      <c r="Z13" s="185" t="e">
        <f t="shared" ca="1" si="15"/>
        <v>#REF!</v>
      </c>
      <c r="AA13" s="185" t="e">
        <f t="shared" ca="1" si="15"/>
        <v>#REF!</v>
      </c>
      <c r="AB13" s="185" t="e">
        <f t="shared" ca="1" si="15"/>
        <v>#REF!</v>
      </c>
      <c r="AC13" s="185" t="e">
        <f t="shared" ca="1" si="15"/>
        <v>#REF!</v>
      </c>
      <c r="AD13" s="185" t="e">
        <f t="shared" ca="1" si="15"/>
        <v>#REF!</v>
      </c>
      <c r="AE13" s="185" t="e">
        <f t="shared" ca="1" si="15"/>
        <v>#REF!</v>
      </c>
      <c r="AF13" s="185" t="e">
        <f t="shared" ca="1" si="15"/>
        <v>#REF!</v>
      </c>
      <c r="AG13" s="185" t="e">
        <f t="shared" ca="1" si="15"/>
        <v>#REF!</v>
      </c>
      <c r="AH13" s="185" t="e">
        <f t="shared" ca="1" si="15"/>
        <v>#REF!</v>
      </c>
      <c r="AI13" s="185" t="e">
        <f t="shared" ca="1" si="15"/>
        <v>#REF!</v>
      </c>
      <c r="AJ13" s="185" t="e">
        <f t="shared" ca="1" si="15"/>
        <v>#REF!</v>
      </c>
      <c r="AK13" s="185" t="e">
        <f t="shared" ca="1" si="15"/>
        <v>#REF!</v>
      </c>
      <c r="AL13" s="185" t="e">
        <f t="shared" ca="1" si="15"/>
        <v>#REF!</v>
      </c>
      <c r="AM13" s="185" t="e">
        <f t="shared" ca="1" si="15"/>
        <v>#REF!</v>
      </c>
      <c r="AN13" s="185" t="e">
        <f t="shared" ca="1" si="15"/>
        <v>#REF!</v>
      </c>
      <c r="AO13" s="185" t="e">
        <f t="shared" ca="1" si="15"/>
        <v>#REF!</v>
      </c>
      <c r="AP13" s="185" t="e">
        <f t="shared" ca="1" si="15"/>
        <v>#REF!</v>
      </c>
      <c r="AQ13" s="185" t="e">
        <f t="shared" ca="1" si="15"/>
        <v>#REF!</v>
      </c>
      <c r="AR13" s="185" t="e">
        <f t="shared" si="15"/>
        <v>#REF!</v>
      </c>
      <c r="AS13" s="185" t="e">
        <f t="shared" si="15"/>
        <v>#REF!</v>
      </c>
      <c r="AT13" s="185" t="e">
        <f t="shared" si="15"/>
        <v>#REF!</v>
      </c>
      <c r="AU13" s="185" t="e">
        <f t="shared" si="15"/>
        <v>#REF!</v>
      </c>
      <c r="AV13" s="185" t="e">
        <f t="shared" si="15"/>
        <v>#REF!</v>
      </c>
      <c r="AW13" s="185" t="e">
        <f t="shared" ca="1" si="15"/>
        <v>#REF!</v>
      </c>
      <c r="AX13" s="185" t="e">
        <f t="shared" ca="1" si="15"/>
        <v>#REF!</v>
      </c>
      <c r="AY13" s="185" t="e">
        <f t="shared" ca="1" si="15"/>
        <v>#REF!</v>
      </c>
      <c r="AZ13" s="185" t="e">
        <f t="shared" si="15"/>
        <v>#REF!</v>
      </c>
      <c r="BA13" s="185" t="e">
        <f t="shared" ca="1" si="15"/>
        <v>#REF!</v>
      </c>
      <c r="BB13" s="185" t="e">
        <f t="shared" si="15"/>
        <v>#REF!</v>
      </c>
      <c r="BC13" s="185" t="e">
        <f t="shared" si="15"/>
        <v>#REF!</v>
      </c>
      <c r="BD13" s="185" t="e">
        <f t="shared" si="15"/>
        <v>#REF!</v>
      </c>
      <c r="BE13" s="185" t="e">
        <f t="shared" si="15"/>
        <v>#REF!</v>
      </c>
      <c r="BF13" s="185" t="e">
        <f t="shared" si="15"/>
        <v>#REF!</v>
      </c>
      <c r="BG13" s="185" t="e">
        <f t="shared" si="15"/>
        <v>#REF!</v>
      </c>
      <c r="BH13" s="185" t="e">
        <f t="shared" si="15"/>
        <v>#REF!</v>
      </c>
      <c r="BI13" s="185" t="e">
        <f t="shared" si="15"/>
        <v>#REF!</v>
      </c>
      <c r="BJ13" s="185" t="e">
        <f t="shared" si="15"/>
        <v>#REF!</v>
      </c>
      <c r="BK13" s="185" t="e">
        <f t="shared" si="15"/>
        <v>#REF!</v>
      </c>
      <c r="BL13" s="185">
        <f t="shared" si="15"/>
        <v>0</v>
      </c>
      <c r="BM13" s="186" t="e">
        <f t="shared" ca="1" si="8"/>
        <v>#REF!</v>
      </c>
      <c r="BN13" s="181"/>
      <c r="BO13" s="181"/>
      <c r="BP13" s="180"/>
    </row>
    <row r="14" spans="1:70">
      <c r="A14" s="131" t="s">
        <v>322</v>
      </c>
      <c r="B14" s="173" t="s">
        <v>323</v>
      </c>
      <c r="C14" s="132" t="s">
        <v>461</v>
      </c>
      <c r="D14" s="141" t="e">
        <f>MATCH(C14,CFHeadings,0)</f>
        <v>#REF!</v>
      </c>
      <c r="E14" s="174" t="e">
        <f t="shared" ref="E14:N14" ca="1" si="16">VLOOKUP($B14,RawData2,E$6,FALSE)*VLOOKUP(E$5,ConversionFactors2,$D14,FALSE)/MJ_per_toe</f>
        <v>#REF!</v>
      </c>
      <c r="F14" s="174" t="e">
        <f t="shared" ca="1" si="16"/>
        <v>#REF!</v>
      </c>
      <c r="G14" s="174" t="e">
        <f t="shared" ca="1" si="16"/>
        <v>#REF!</v>
      </c>
      <c r="H14" s="174" t="e">
        <f t="shared" ca="1" si="16"/>
        <v>#REF!</v>
      </c>
      <c r="I14" s="174" t="e">
        <f t="shared" ca="1" si="16"/>
        <v>#REF!</v>
      </c>
      <c r="J14" s="174" t="e">
        <f t="shared" ca="1" si="16"/>
        <v>#REF!</v>
      </c>
      <c r="K14" s="174" t="e">
        <f t="shared" ca="1" si="16"/>
        <v>#REF!</v>
      </c>
      <c r="L14" s="174" t="e">
        <f t="shared" ca="1" si="16"/>
        <v>#REF!</v>
      </c>
      <c r="M14" s="174" t="e">
        <f t="shared" ca="1" si="16"/>
        <v>#REF!</v>
      </c>
      <c r="N14" s="174" t="e">
        <f t="shared" ca="1" si="16"/>
        <v>#REF!</v>
      </c>
      <c r="O14" s="174" t="e">
        <f ca="1">VLOOKUP($B14,RawData2,O$6,FALSE)*VLOOKUP(O$5,ConversionFactors2,2,FALSE)</f>
        <v>#REF!</v>
      </c>
      <c r="P14" s="174" t="e">
        <f ca="1">VLOOKUP($B14,RawData2,P$6,FALSE)*VLOOKUP(P$5,ConversionFactors2,2,FALSE)</f>
        <v>#REF!</v>
      </c>
      <c r="Q14" s="174" t="e">
        <f ca="1">VLOOKUP($B14,RawData2,Q$6,FALSE)*VLOOKUP(Q$5,ConversionFactors2,2,FALSE)</f>
        <v>#REF!</v>
      </c>
      <c r="R14" s="174" t="e">
        <f ca="1">VLOOKUP($B14,RawData2,R$6,FALSE)*VLOOKUP(R$5,ConversionFactors2,2,FALSE)</f>
        <v>#REF!</v>
      </c>
      <c r="S14" s="174">
        <v>0</v>
      </c>
      <c r="T14" s="174" t="e">
        <f ca="1">VLOOKUP($B14,RawData2,T$6,FALSE)*VLOOKUP(T$5,ConversionFactors2,$D14,FALSE)/MJ_per_toe</f>
        <v>#REF!</v>
      </c>
      <c r="U14" s="175" t="e">
        <f t="shared" ref="U14:AP14" ca="1" si="17">VLOOKUP($B14,RawData2,U$6,FALSE)*VLOOKUP(U$5,ConversionFactors2,2,FALSE)/MJ_per_toe</f>
        <v>#REF!</v>
      </c>
      <c r="V14" s="175" t="e">
        <f t="shared" ca="1" si="17"/>
        <v>#REF!</v>
      </c>
      <c r="W14" s="175" t="e">
        <f t="shared" ca="1" si="17"/>
        <v>#REF!</v>
      </c>
      <c r="X14" s="175" t="e">
        <f t="shared" ca="1" si="17"/>
        <v>#REF!</v>
      </c>
      <c r="Y14" s="175" t="e">
        <f t="shared" ca="1" si="17"/>
        <v>#REF!</v>
      </c>
      <c r="Z14" s="175" t="e">
        <f t="shared" ca="1" si="17"/>
        <v>#REF!</v>
      </c>
      <c r="AA14" s="175" t="e">
        <f t="shared" ca="1" si="17"/>
        <v>#REF!</v>
      </c>
      <c r="AB14" s="175" t="e">
        <f t="shared" ca="1" si="17"/>
        <v>#REF!</v>
      </c>
      <c r="AC14" s="175" t="e">
        <f t="shared" ca="1" si="17"/>
        <v>#REF!</v>
      </c>
      <c r="AD14" s="175" t="e">
        <f t="shared" ca="1" si="17"/>
        <v>#REF!</v>
      </c>
      <c r="AE14" s="175" t="e">
        <f t="shared" ca="1" si="17"/>
        <v>#REF!</v>
      </c>
      <c r="AF14" s="175" t="e">
        <f t="shared" ca="1" si="17"/>
        <v>#REF!</v>
      </c>
      <c r="AG14" s="175" t="e">
        <f t="shared" ca="1" si="17"/>
        <v>#REF!</v>
      </c>
      <c r="AH14" s="175" t="e">
        <f t="shared" ca="1" si="17"/>
        <v>#REF!</v>
      </c>
      <c r="AI14" s="175" t="e">
        <f t="shared" ca="1" si="17"/>
        <v>#REF!</v>
      </c>
      <c r="AJ14" s="175" t="e">
        <f t="shared" ca="1" si="17"/>
        <v>#REF!</v>
      </c>
      <c r="AK14" s="175" t="e">
        <f t="shared" ca="1" si="17"/>
        <v>#REF!</v>
      </c>
      <c r="AL14" s="175" t="e">
        <f t="shared" ca="1" si="17"/>
        <v>#REF!</v>
      </c>
      <c r="AM14" s="175" t="e">
        <f t="shared" ca="1" si="17"/>
        <v>#REF!</v>
      </c>
      <c r="AN14" s="175" t="e">
        <f t="shared" ca="1" si="17"/>
        <v>#REF!</v>
      </c>
      <c r="AO14" s="175" t="e">
        <f t="shared" ca="1" si="17"/>
        <v>#REF!</v>
      </c>
      <c r="AP14" s="175" t="e">
        <f t="shared" ca="1" si="17"/>
        <v>#REF!</v>
      </c>
      <c r="AQ14" s="176" t="e">
        <f ca="1">VLOOKUP($B14,RawData2,AQ$6,FALSE)*VLOOKUP(AQ$5,ConversionFactors2,2,FALSE)</f>
        <v>#REF!</v>
      </c>
      <c r="AR14" s="177" t="e">
        <f>VLOOKUP($B14,RawData2,AR$6,FALSE)*0.02388</f>
        <v>#REF!</v>
      </c>
      <c r="AS14" s="177" t="e">
        <f>VLOOKUP($B14,RawData2,AS$6,FALSE)*0.02388</f>
        <v>#REF!</v>
      </c>
      <c r="AT14" s="177" t="e">
        <f>VLOOKUP($B14,RawData2,AT$6,FALSE)*0.02388</f>
        <v>#REF!</v>
      </c>
      <c r="AU14" s="177" t="e">
        <f>VLOOKUP($B14,RawData2,AU$6,FALSE)*0.02388</f>
        <v>#REF!</v>
      </c>
      <c r="AV14" s="177" t="e">
        <f>VLOOKUP($B14,RawData2,AV$6,FALSE)*0.02388</f>
        <v>#REF!</v>
      </c>
      <c r="AW14" s="177" t="e">
        <f ca="1">VLOOKUP($B14,RawData2,AW$6,FALSE)*VLOOKUP(AW$5,ConversionFactors2,2,FALSE)/MJ_per_toe</f>
        <v>#REF!</v>
      </c>
      <c r="AX14" s="177" t="e">
        <f ca="1">VLOOKUP($B14,RawData2,AX$6,FALSE)*VLOOKUP(AX$5,ConversionFactors2,2,FALSE)/MJ_per_toe</f>
        <v>#REF!</v>
      </c>
      <c r="AY14" s="177" t="e">
        <f ca="1">VLOOKUP($B14,RawData2,AY$6,FALSE)*VLOOKUP(AY$5,ConversionFactors2,2,FALSE)/MJ_per_toe</f>
        <v>#REF!</v>
      </c>
      <c r="AZ14" s="177" t="e">
        <f>VLOOKUP($B14,RawData2,AZ$6,FALSE)*0.02388</f>
        <v>#REF!</v>
      </c>
      <c r="BA14" s="177" t="e">
        <f ca="1">VLOOKUP($B14,RawData2,BA$6,FALSE)*VLOOKUP(BA$5,ConversionFactors2,2,FALSE)/MJ_per_toe</f>
        <v>#REF!</v>
      </c>
      <c r="BB14" s="178">
        <v>0</v>
      </c>
      <c r="BC14" s="178">
        <v>0</v>
      </c>
      <c r="BD14" s="178">
        <v>0</v>
      </c>
      <c r="BE14" s="178">
        <v>0</v>
      </c>
      <c r="BF14" s="178">
        <v>0</v>
      </c>
      <c r="BG14" s="178">
        <v>0</v>
      </c>
      <c r="BH14" s="178">
        <v>0</v>
      </c>
      <c r="BI14" s="178">
        <v>0</v>
      </c>
      <c r="BJ14" s="178" t="e">
        <f>VLOOKUP($B14,RawData2,BJ$6,FALSE)*0.086</f>
        <v>#REF!</v>
      </c>
      <c r="BK14" s="178" t="e">
        <f>VLOOKUP($B14,RawData2,BK$6,FALSE)*0.02388</f>
        <v>#REF!</v>
      </c>
      <c r="BL14" s="178">
        <v>0</v>
      </c>
      <c r="BM14" s="179" t="e">
        <f t="shared" ca="1" si="8"/>
        <v>#REF!</v>
      </c>
      <c r="BN14" s="181"/>
      <c r="BO14" s="181"/>
    </row>
    <row r="15" spans="1:70">
      <c r="A15" s="131" t="s">
        <v>324</v>
      </c>
      <c r="B15" s="173" t="s">
        <v>325</v>
      </c>
      <c r="C15" s="188"/>
      <c r="D15" s="141"/>
      <c r="E15" s="174" t="e">
        <f t="shared" ref="E15:BL15" ca="1" si="18">E57-SUM(E13,E14,E16,E38,E56)</f>
        <v>#REF!</v>
      </c>
      <c r="F15" s="174" t="e">
        <f t="shared" ca="1" si="18"/>
        <v>#REF!</v>
      </c>
      <c r="G15" s="174" t="e">
        <f t="shared" ca="1" si="18"/>
        <v>#REF!</v>
      </c>
      <c r="H15" s="174" t="e">
        <f t="shared" ca="1" si="18"/>
        <v>#REF!</v>
      </c>
      <c r="I15" s="174" t="e">
        <f t="shared" ca="1" si="18"/>
        <v>#REF!</v>
      </c>
      <c r="J15" s="174" t="e">
        <f t="shared" ca="1" si="18"/>
        <v>#REF!</v>
      </c>
      <c r="K15" s="174" t="e">
        <f t="shared" ca="1" si="18"/>
        <v>#REF!</v>
      </c>
      <c r="L15" s="174" t="e">
        <f t="shared" ca="1" si="18"/>
        <v>#REF!</v>
      </c>
      <c r="M15" s="174" t="e">
        <f t="shared" ca="1" si="18"/>
        <v>#REF!</v>
      </c>
      <c r="N15" s="174" t="e">
        <f t="shared" ca="1" si="18"/>
        <v>#REF!</v>
      </c>
      <c r="O15" s="174" t="e">
        <f t="shared" ca="1" si="18"/>
        <v>#REF!</v>
      </c>
      <c r="P15" s="174" t="e">
        <f t="shared" ca="1" si="18"/>
        <v>#REF!</v>
      </c>
      <c r="Q15" s="174" t="e">
        <f t="shared" ca="1" si="18"/>
        <v>#REF!</v>
      </c>
      <c r="R15" s="174" t="e">
        <f t="shared" ca="1" si="18"/>
        <v>#REF!</v>
      </c>
      <c r="S15" s="174">
        <f t="shared" si="18"/>
        <v>0</v>
      </c>
      <c r="T15" s="174" t="e">
        <f t="shared" ca="1" si="18"/>
        <v>#REF!</v>
      </c>
      <c r="U15" s="175" t="e">
        <f t="shared" ca="1" si="18"/>
        <v>#REF!</v>
      </c>
      <c r="V15" s="175" t="e">
        <f t="shared" ca="1" si="18"/>
        <v>#REF!</v>
      </c>
      <c r="W15" s="175" t="e">
        <f t="shared" ca="1" si="18"/>
        <v>#REF!</v>
      </c>
      <c r="X15" s="175" t="e">
        <f t="shared" ca="1" si="18"/>
        <v>#REF!</v>
      </c>
      <c r="Y15" s="175" t="e">
        <f t="shared" ca="1" si="18"/>
        <v>#REF!</v>
      </c>
      <c r="Z15" s="175" t="e">
        <f t="shared" ca="1" si="18"/>
        <v>#REF!</v>
      </c>
      <c r="AA15" s="175" t="e">
        <f t="shared" ca="1" si="18"/>
        <v>#REF!</v>
      </c>
      <c r="AB15" s="175" t="e">
        <f t="shared" ca="1" si="18"/>
        <v>#REF!</v>
      </c>
      <c r="AC15" s="175" t="e">
        <f t="shared" ca="1" si="18"/>
        <v>#REF!</v>
      </c>
      <c r="AD15" s="175" t="e">
        <f t="shared" ca="1" si="18"/>
        <v>#REF!</v>
      </c>
      <c r="AE15" s="175" t="e">
        <f t="shared" ca="1" si="18"/>
        <v>#REF!</v>
      </c>
      <c r="AF15" s="175" t="e">
        <f t="shared" ca="1" si="18"/>
        <v>#REF!</v>
      </c>
      <c r="AG15" s="175" t="e">
        <f t="shared" ca="1" si="18"/>
        <v>#REF!</v>
      </c>
      <c r="AH15" s="175" t="e">
        <f t="shared" ca="1" si="18"/>
        <v>#REF!</v>
      </c>
      <c r="AI15" s="175" t="e">
        <f t="shared" ca="1" si="18"/>
        <v>#REF!</v>
      </c>
      <c r="AJ15" s="175" t="e">
        <f t="shared" ca="1" si="18"/>
        <v>#REF!</v>
      </c>
      <c r="AK15" s="175" t="e">
        <f t="shared" ca="1" si="18"/>
        <v>#REF!</v>
      </c>
      <c r="AL15" s="175" t="e">
        <f t="shared" ca="1" si="18"/>
        <v>#REF!</v>
      </c>
      <c r="AM15" s="175" t="e">
        <f t="shared" ca="1" si="18"/>
        <v>#REF!</v>
      </c>
      <c r="AN15" s="175" t="e">
        <f t="shared" ca="1" si="18"/>
        <v>#REF!</v>
      </c>
      <c r="AO15" s="175" t="e">
        <f t="shared" ca="1" si="18"/>
        <v>#REF!</v>
      </c>
      <c r="AP15" s="175" t="e">
        <f t="shared" ca="1" si="18"/>
        <v>#REF!</v>
      </c>
      <c r="AQ15" s="176" t="e">
        <f t="shared" ca="1" si="18"/>
        <v>#REF!</v>
      </c>
      <c r="AR15" s="177" t="e">
        <f t="shared" si="18"/>
        <v>#REF!</v>
      </c>
      <c r="AS15" s="177" t="e">
        <f t="shared" si="18"/>
        <v>#REF!</v>
      </c>
      <c r="AT15" s="177" t="e">
        <f t="shared" si="18"/>
        <v>#REF!</v>
      </c>
      <c r="AU15" s="177" t="e">
        <f t="shared" si="18"/>
        <v>#REF!</v>
      </c>
      <c r="AV15" s="177" t="e">
        <f t="shared" si="18"/>
        <v>#REF!</v>
      </c>
      <c r="AW15" s="177" t="e">
        <f t="shared" ca="1" si="18"/>
        <v>#REF!</v>
      </c>
      <c r="AX15" s="177" t="e">
        <f t="shared" ca="1" si="18"/>
        <v>#REF!</v>
      </c>
      <c r="AY15" s="177" t="e">
        <f t="shared" ca="1" si="18"/>
        <v>#REF!</v>
      </c>
      <c r="AZ15" s="177" t="e">
        <f t="shared" si="18"/>
        <v>#REF!</v>
      </c>
      <c r="BA15" s="177" t="e">
        <f t="shared" ca="1" si="18"/>
        <v>#REF!</v>
      </c>
      <c r="BB15" s="178" t="e">
        <f t="shared" si="18"/>
        <v>#REF!</v>
      </c>
      <c r="BC15" s="178" t="e">
        <f t="shared" si="18"/>
        <v>#REF!</v>
      </c>
      <c r="BD15" s="178" t="e">
        <f t="shared" si="18"/>
        <v>#REF!</v>
      </c>
      <c r="BE15" s="178" t="e">
        <f t="shared" si="18"/>
        <v>#REF!</v>
      </c>
      <c r="BF15" s="178" t="e">
        <f t="shared" si="18"/>
        <v>#REF!</v>
      </c>
      <c r="BG15" s="178" t="e">
        <f t="shared" si="18"/>
        <v>#REF!</v>
      </c>
      <c r="BH15" s="178" t="e">
        <f t="shared" si="18"/>
        <v>#REF!</v>
      </c>
      <c r="BI15" s="178" t="e">
        <f t="shared" si="18"/>
        <v>#REF!</v>
      </c>
      <c r="BJ15" s="178" t="e">
        <f t="shared" si="18"/>
        <v>#REF!</v>
      </c>
      <c r="BK15" s="178" t="e">
        <f t="shared" si="18"/>
        <v>#REF!</v>
      </c>
      <c r="BL15" s="178">
        <f t="shared" si="18"/>
        <v>0</v>
      </c>
      <c r="BM15" s="179" t="e">
        <f t="shared" ca="1" si="8"/>
        <v>#REF!</v>
      </c>
      <c r="BN15" s="181"/>
      <c r="BO15" s="181"/>
    </row>
    <row r="16" spans="1:70" s="187" customFormat="1" ht="15" customHeight="1">
      <c r="A16" s="135" t="s">
        <v>510</v>
      </c>
      <c r="B16" s="182" t="s">
        <v>326</v>
      </c>
      <c r="C16" s="183"/>
      <c r="D16" s="184"/>
      <c r="E16" s="185" t="e">
        <f t="shared" ref="E16:R16" ca="1" si="19">SUM(E17:E37)</f>
        <v>#REF!</v>
      </c>
      <c r="F16" s="185" t="e">
        <f t="shared" ca="1" si="19"/>
        <v>#REF!</v>
      </c>
      <c r="G16" s="185" t="e">
        <f t="shared" ca="1" si="19"/>
        <v>#REF!</v>
      </c>
      <c r="H16" s="185" t="e">
        <f t="shared" ca="1" si="19"/>
        <v>#REF!</v>
      </c>
      <c r="I16" s="185" t="e">
        <f t="shared" ca="1" si="19"/>
        <v>#REF!</v>
      </c>
      <c r="J16" s="185" t="e">
        <f t="shared" ca="1" si="19"/>
        <v>#REF!</v>
      </c>
      <c r="K16" s="185" t="e">
        <f t="shared" ca="1" si="19"/>
        <v>#REF!</v>
      </c>
      <c r="L16" s="185" t="e">
        <f t="shared" ca="1" si="19"/>
        <v>#REF!</v>
      </c>
      <c r="M16" s="185" t="e">
        <f t="shared" ca="1" si="19"/>
        <v>#REF!</v>
      </c>
      <c r="N16" s="185" t="e">
        <f t="shared" ca="1" si="19"/>
        <v>#REF!</v>
      </c>
      <c r="O16" s="185" t="e">
        <f t="shared" ca="1" si="19"/>
        <v>#REF!</v>
      </c>
      <c r="P16" s="189" t="e">
        <f t="shared" ca="1" si="19"/>
        <v>#REF!</v>
      </c>
      <c r="Q16" s="189" t="e">
        <f t="shared" ca="1" si="19"/>
        <v>#REF!</v>
      </c>
      <c r="R16" s="189" t="e">
        <f t="shared" ca="1" si="19"/>
        <v>#REF!</v>
      </c>
      <c r="S16" s="189">
        <f>SUM(S17:S37)</f>
        <v>0</v>
      </c>
      <c r="T16" s="185" t="e">
        <f ca="1">SUM(T17:T37)</f>
        <v>#REF!</v>
      </c>
      <c r="U16" s="185" t="e">
        <f t="shared" ref="U16:BI16" ca="1" si="20">SUM(U17:U37)</f>
        <v>#REF!</v>
      </c>
      <c r="V16" s="185" t="e">
        <f t="shared" ca="1" si="20"/>
        <v>#REF!</v>
      </c>
      <c r="W16" s="185" t="e">
        <f t="shared" ca="1" si="20"/>
        <v>#REF!</v>
      </c>
      <c r="X16" s="185" t="e">
        <f t="shared" ca="1" si="20"/>
        <v>#REF!</v>
      </c>
      <c r="Y16" s="185" t="e">
        <f t="shared" ca="1" si="20"/>
        <v>#REF!</v>
      </c>
      <c r="Z16" s="185" t="e">
        <f t="shared" ca="1" si="20"/>
        <v>#REF!</v>
      </c>
      <c r="AA16" s="185" t="e">
        <f t="shared" ca="1" si="20"/>
        <v>#REF!</v>
      </c>
      <c r="AB16" s="185" t="e">
        <f t="shared" ca="1" si="20"/>
        <v>#REF!</v>
      </c>
      <c r="AC16" s="185" t="e">
        <f t="shared" ca="1" si="20"/>
        <v>#REF!</v>
      </c>
      <c r="AD16" s="185" t="e">
        <f t="shared" ca="1" si="20"/>
        <v>#REF!</v>
      </c>
      <c r="AE16" s="185" t="e">
        <f t="shared" ca="1" si="20"/>
        <v>#REF!</v>
      </c>
      <c r="AF16" s="185" t="e">
        <f t="shared" ca="1" si="20"/>
        <v>#REF!</v>
      </c>
      <c r="AG16" s="185" t="e">
        <f t="shared" ca="1" si="20"/>
        <v>#REF!</v>
      </c>
      <c r="AH16" s="185" t="e">
        <f t="shared" ca="1" si="20"/>
        <v>#REF!</v>
      </c>
      <c r="AI16" s="185" t="e">
        <f t="shared" ca="1" si="20"/>
        <v>#REF!</v>
      </c>
      <c r="AJ16" s="185" t="e">
        <f t="shared" ca="1" si="20"/>
        <v>#REF!</v>
      </c>
      <c r="AK16" s="185" t="e">
        <f t="shared" ca="1" si="20"/>
        <v>#REF!</v>
      </c>
      <c r="AL16" s="185" t="e">
        <f t="shared" ca="1" si="20"/>
        <v>#REF!</v>
      </c>
      <c r="AM16" s="185" t="e">
        <f t="shared" ca="1" si="20"/>
        <v>#REF!</v>
      </c>
      <c r="AN16" s="185" t="e">
        <f t="shared" ca="1" si="20"/>
        <v>#REF!</v>
      </c>
      <c r="AO16" s="185" t="e">
        <f t="shared" ca="1" si="20"/>
        <v>#REF!</v>
      </c>
      <c r="AP16" s="185" t="e">
        <f t="shared" ca="1" si="20"/>
        <v>#REF!</v>
      </c>
      <c r="AQ16" s="189" t="e">
        <f t="shared" ca="1" si="20"/>
        <v>#REF!</v>
      </c>
      <c r="AR16" s="189" t="e">
        <f t="shared" si="20"/>
        <v>#REF!</v>
      </c>
      <c r="AS16" s="189" t="e">
        <f t="shared" si="20"/>
        <v>#REF!</v>
      </c>
      <c r="AT16" s="189" t="e">
        <f t="shared" si="20"/>
        <v>#REF!</v>
      </c>
      <c r="AU16" s="189" t="e">
        <f t="shared" si="20"/>
        <v>#REF!</v>
      </c>
      <c r="AV16" s="189" t="e">
        <f t="shared" si="20"/>
        <v>#REF!</v>
      </c>
      <c r="AW16" s="189" t="e">
        <f t="shared" ca="1" si="20"/>
        <v>#REF!</v>
      </c>
      <c r="AX16" s="189" t="e">
        <f t="shared" ca="1" si="20"/>
        <v>#REF!</v>
      </c>
      <c r="AY16" s="189" t="e">
        <f t="shared" ca="1" si="20"/>
        <v>#REF!</v>
      </c>
      <c r="AZ16" s="189" t="e">
        <f t="shared" si="20"/>
        <v>#REF!</v>
      </c>
      <c r="BA16" s="189" t="e">
        <f t="shared" ca="1" si="20"/>
        <v>#REF!</v>
      </c>
      <c r="BB16" s="185" t="e">
        <f t="shared" si="20"/>
        <v>#REF!</v>
      </c>
      <c r="BC16" s="185" t="e">
        <f t="shared" si="20"/>
        <v>#REF!</v>
      </c>
      <c r="BD16" s="189" t="e">
        <f>SUM(BD17:BD37)</f>
        <v>#REF!</v>
      </c>
      <c r="BE16" s="185" t="e">
        <f t="shared" si="20"/>
        <v>#REF!</v>
      </c>
      <c r="BF16" s="189" t="e">
        <f>SUM(BF17:BF37)</f>
        <v>#REF!</v>
      </c>
      <c r="BG16" s="185" t="e">
        <f t="shared" si="20"/>
        <v>#REF!</v>
      </c>
      <c r="BH16" s="185" t="e">
        <f t="shared" si="20"/>
        <v>#REF!</v>
      </c>
      <c r="BI16" s="185" t="e">
        <f t="shared" si="20"/>
        <v>#REF!</v>
      </c>
      <c r="BJ16" s="189" t="e">
        <f>SUM(BJ17:BJ37)</f>
        <v>#REF!</v>
      </c>
      <c r="BK16" s="189" t="e">
        <f>SUM(BK17:BK37)</f>
        <v>#REF!</v>
      </c>
      <c r="BL16" s="189">
        <f>SUM(BL17:BL37)</f>
        <v>0</v>
      </c>
      <c r="BM16" s="186" t="e">
        <f t="shared" ca="1" si="8"/>
        <v>#REF!</v>
      </c>
      <c r="BN16" s="181"/>
      <c r="BO16" s="181"/>
      <c r="BP16" s="180"/>
    </row>
    <row r="17" spans="1:67">
      <c r="A17" s="131" t="s">
        <v>72</v>
      </c>
      <c r="B17" s="173" t="s">
        <v>327</v>
      </c>
      <c r="C17" s="132" t="s">
        <v>454</v>
      </c>
      <c r="D17" s="141" t="e">
        <f t="shared" ref="D17:D37" si="21">MATCH(C17,CFHeadings,0)</f>
        <v>#REF!</v>
      </c>
      <c r="E17" s="174" t="e">
        <f t="shared" ref="E17:N25" ca="1" si="22">-VLOOKUP($B17,RawData2,E$6,FALSE)*VLOOKUP(E$5,ConversionFactors2,$D17,FALSE)/MJ_per_toe</f>
        <v>#REF!</v>
      </c>
      <c r="F17" s="174" t="e">
        <f t="shared" ca="1" si="22"/>
        <v>#REF!</v>
      </c>
      <c r="G17" s="174" t="e">
        <f t="shared" ca="1" si="22"/>
        <v>#REF!</v>
      </c>
      <c r="H17" s="174" t="e">
        <f t="shared" ca="1" si="22"/>
        <v>#REF!</v>
      </c>
      <c r="I17" s="174" t="e">
        <f t="shared" ca="1" si="22"/>
        <v>#REF!</v>
      </c>
      <c r="J17" s="174" t="e">
        <f t="shared" ca="1" si="22"/>
        <v>#REF!</v>
      </c>
      <c r="K17" s="174" t="e">
        <f t="shared" ca="1" si="22"/>
        <v>#REF!</v>
      </c>
      <c r="L17" s="174" t="e">
        <f t="shared" ca="1" si="22"/>
        <v>#REF!</v>
      </c>
      <c r="M17" s="174" t="e">
        <f t="shared" ca="1" si="22"/>
        <v>#REF!</v>
      </c>
      <c r="N17" s="174" t="e">
        <f t="shared" ca="1" si="22"/>
        <v>#REF!</v>
      </c>
      <c r="O17" s="174" t="e">
        <f t="shared" ref="O17:R26" ca="1" si="23">-VLOOKUP($B17,RawData2,O$6,FALSE)*VLOOKUP(O$5,ConversionFactors2,2,FALSE)</f>
        <v>#REF!</v>
      </c>
      <c r="P17" s="174" t="e">
        <f t="shared" ca="1" si="23"/>
        <v>#REF!</v>
      </c>
      <c r="Q17" s="174" t="e">
        <f t="shared" ca="1" si="23"/>
        <v>#REF!</v>
      </c>
      <c r="R17" s="174" t="e">
        <f t="shared" ca="1" si="23"/>
        <v>#REF!</v>
      </c>
      <c r="S17" s="174">
        <v>0</v>
      </c>
      <c r="T17" s="174" t="e">
        <f t="shared" ref="T17:T37" ca="1" si="24">-VLOOKUP($B17,RawData2,T$6,FALSE)*VLOOKUP(T$5,ConversionFactors2,$D17,FALSE)/MJ_per_toe</f>
        <v>#REF!</v>
      </c>
      <c r="U17" s="175" t="e">
        <f t="shared" ref="U17:AD29" ca="1" si="25">-VLOOKUP($B17,RawData2,U$6,FALSE)*VLOOKUP(U$5,ConversionFactors2,2,FALSE)/MJ_per_toe</f>
        <v>#REF!</v>
      </c>
      <c r="V17" s="175" t="e">
        <f t="shared" ca="1" si="25"/>
        <v>#REF!</v>
      </c>
      <c r="W17" s="175" t="e">
        <f t="shared" ca="1" si="25"/>
        <v>#REF!</v>
      </c>
      <c r="X17" s="175" t="e">
        <f t="shared" ca="1" si="25"/>
        <v>#REF!</v>
      </c>
      <c r="Y17" s="175" t="e">
        <f t="shared" ca="1" si="25"/>
        <v>#REF!</v>
      </c>
      <c r="Z17" s="175" t="e">
        <f t="shared" ca="1" si="25"/>
        <v>#REF!</v>
      </c>
      <c r="AA17" s="175" t="e">
        <f t="shared" ca="1" si="25"/>
        <v>#REF!</v>
      </c>
      <c r="AB17" s="175" t="e">
        <f t="shared" ca="1" si="25"/>
        <v>#REF!</v>
      </c>
      <c r="AC17" s="175" t="e">
        <f t="shared" ca="1" si="25"/>
        <v>#REF!</v>
      </c>
      <c r="AD17" s="175" t="e">
        <f t="shared" ca="1" si="25"/>
        <v>#REF!</v>
      </c>
      <c r="AE17" s="175" t="e">
        <f t="shared" ref="AE17:AP29" ca="1" si="26">-VLOOKUP($B17,RawData2,AE$6,FALSE)*VLOOKUP(AE$5,ConversionFactors2,2,FALSE)/MJ_per_toe</f>
        <v>#REF!</v>
      </c>
      <c r="AF17" s="175" t="e">
        <f t="shared" ca="1" si="26"/>
        <v>#REF!</v>
      </c>
      <c r="AG17" s="175" t="e">
        <f t="shared" ca="1" si="26"/>
        <v>#REF!</v>
      </c>
      <c r="AH17" s="175" t="e">
        <f t="shared" ca="1" si="26"/>
        <v>#REF!</v>
      </c>
      <c r="AI17" s="175" t="e">
        <f t="shared" ca="1" si="26"/>
        <v>#REF!</v>
      </c>
      <c r="AJ17" s="175" t="e">
        <f t="shared" ca="1" si="26"/>
        <v>#REF!</v>
      </c>
      <c r="AK17" s="175" t="e">
        <f t="shared" ca="1" si="26"/>
        <v>#REF!</v>
      </c>
      <c r="AL17" s="175" t="e">
        <f t="shared" ca="1" si="26"/>
        <v>#REF!</v>
      </c>
      <c r="AM17" s="175" t="e">
        <f t="shared" ca="1" si="26"/>
        <v>#REF!</v>
      </c>
      <c r="AN17" s="175" t="e">
        <f t="shared" ca="1" si="26"/>
        <v>#REF!</v>
      </c>
      <c r="AO17" s="175" t="e">
        <f t="shared" ca="1" si="26"/>
        <v>#REF!</v>
      </c>
      <c r="AP17" s="175" t="e">
        <f t="shared" ca="1" si="26"/>
        <v>#REF!</v>
      </c>
      <c r="AQ17" s="176" t="e">
        <f t="shared" ref="AQ17:AQ34" ca="1" si="27">-VLOOKUP($B17,RawData2,AQ$6,FALSE)*VLOOKUP(AQ$5,ConversionFactors2,2,FALSE)</f>
        <v>#REF!</v>
      </c>
      <c r="AR17" s="177" t="e">
        <f t="shared" ref="AR17:AV26" si="28">-VLOOKUP($B17,RawData2,AR$6,FALSE)*0.02388</f>
        <v>#REF!</v>
      </c>
      <c r="AS17" s="177" t="e">
        <f t="shared" si="28"/>
        <v>#REF!</v>
      </c>
      <c r="AT17" s="177" t="e">
        <f t="shared" si="28"/>
        <v>#REF!</v>
      </c>
      <c r="AU17" s="177" t="e">
        <f t="shared" si="28"/>
        <v>#REF!</v>
      </c>
      <c r="AV17" s="177" t="e">
        <f t="shared" si="28"/>
        <v>#REF!</v>
      </c>
      <c r="AW17" s="177" t="e">
        <f t="shared" ref="AW17:AY37" ca="1" si="29">-VLOOKUP($B17,RawData2,AW$6,FALSE)*VLOOKUP(AW$5,ConversionFactors2,2,FALSE)/MJ_per_toe</f>
        <v>#REF!</v>
      </c>
      <c r="AX17" s="177" t="e">
        <f t="shared" ca="1" si="29"/>
        <v>#REF!</v>
      </c>
      <c r="AY17" s="177" t="e">
        <f t="shared" ca="1" si="29"/>
        <v>#REF!</v>
      </c>
      <c r="AZ17" s="177" t="e">
        <f t="shared" ref="AZ17:AZ37" si="30">-VLOOKUP($B17,RawData2,AZ$6,FALSE)*0.02388</f>
        <v>#REF!</v>
      </c>
      <c r="BA17" s="177" t="e">
        <f t="shared" ref="BA17:BA35" ca="1" si="31">-VLOOKUP($B17,RawData2,BA$6,FALSE)*VLOOKUP(BA$5,ConversionFactors2,2,FALSE)/MJ_per_toe</f>
        <v>#REF!</v>
      </c>
      <c r="BB17" s="178" t="e">
        <f>-VLOOKUP("ELMAINE",RawData2,BB$6,FALSE)*0.086/0.33</f>
        <v>#REF!</v>
      </c>
      <c r="BC17" s="178" t="e">
        <f>-(VLOOKUP("ELMAINE",RawData2,BC$6,FALSE)-VLOOKUP("MHYDPUMP",RawData2,BC$6,FALSE))*0.086</f>
        <v>#REF!</v>
      </c>
      <c r="BD17" s="178" t="e">
        <f t="shared" ref="BD17:BD37" si="32">-VLOOKUP($B17,RawData2,BD$6,FALSE)*0.02388</f>
        <v>#REF!</v>
      </c>
      <c r="BE17" s="178" t="e">
        <f>-VLOOKUP("ELMAINE",RawData2,BE$6,FALSE)*0.086</f>
        <v>#REF!</v>
      </c>
      <c r="BF17" s="178" t="e">
        <f t="shared" ref="BF17:BF37" si="33">-VLOOKUP($B17,RawData2,BF$6,FALSE)*0.02388</f>
        <v>#REF!</v>
      </c>
      <c r="BG17" s="178" t="e">
        <f>-VLOOKUP("ELMAINE",RawData2,BG$6,FALSE)*0.086</f>
        <v>#REF!</v>
      </c>
      <c r="BH17" s="178" t="e">
        <f>-VLOOKUP("ELMAINE",RawData2,BH$6,FALSE)*0.086</f>
        <v>#REF!</v>
      </c>
      <c r="BI17" s="178" t="e">
        <f>-VLOOKUP("ELMAINE",RawData2,BI$6,FALSE)*0.086</f>
        <v>#REF!</v>
      </c>
      <c r="BJ17" s="178" t="e">
        <f>(VLOOKUP("ELMAINE",RawData2,BJ$6,FALSE)-VLOOKUP("MHYDPUMP",RawData2,BC$6,FALSE)-VLOOKUP("ELMAINE",RawData2,MATCH("CHEMHEAT",RawDataHeadings2,0),FALSE))*0.086</f>
        <v>#REF!</v>
      </c>
      <c r="BK17" s="178" t="e">
        <f>-VLOOKUP($B17,RawData2,BK$6,FALSE)*0.02388</f>
        <v>#REF!</v>
      </c>
      <c r="BL17" s="178">
        <v>0</v>
      </c>
      <c r="BM17" s="179" t="e">
        <f t="shared" ca="1" si="8"/>
        <v>#REF!</v>
      </c>
      <c r="BN17" s="181"/>
      <c r="BO17" s="181"/>
    </row>
    <row r="18" spans="1:67">
      <c r="A18" s="131" t="s">
        <v>73</v>
      </c>
      <c r="B18" s="173" t="s">
        <v>328</v>
      </c>
      <c r="C18" s="132" t="s">
        <v>455</v>
      </c>
      <c r="D18" s="141" t="e">
        <f t="shared" si="21"/>
        <v>#REF!</v>
      </c>
      <c r="E18" s="174" t="e">
        <f t="shared" ca="1" si="22"/>
        <v>#REF!</v>
      </c>
      <c r="F18" s="174" t="e">
        <f t="shared" ca="1" si="22"/>
        <v>#REF!</v>
      </c>
      <c r="G18" s="174" t="e">
        <f t="shared" ca="1" si="22"/>
        <v>#REF!</v>
      </c>
      <c r="H18" s="174" t="e">
        <f t="shared" ca="1" si="22"/>
        <v>#REF!</v>
      </c>
      <c r="I18" s="174" t="e">
        <f t="shared" ca="1" si="22"/>
        <v>#REF!</v>
      </c>
      <c r="J18" s="174" t="e">
        <f t="shared" ca="1" si="22"/>
        <v>#REF!</v>
      </c>
      <c r="K18" s="174" t="e">
        <f t="shared" ca="1" si="22"/>
        <v>#REF!</v>
      </c>
      <c r="L18" s="174" t="e">
        <f t="shared" ca="1" si="22"/>
        <v>#REF!</v>
      </c>
      <c r="M18" s="174" t="e">
        <f t="shared" ca="1" si="22"/>
        <v>#REF!</v>
      </c>
      <c r="N18" s="174" t="e">
        <f t="shared" ca="1" si="22"/>
        <v>#REF!</v>
      </c>
      <c r="O18" s="174" t="e">
        <f t="shared" ca="1" si="23"/>
        <v>#REF!</v>
      </c>
      <c r="P18" s="174" t="e">
        <f t="shared" ca="1" si="23"/>
        <v>#REF!</v>
      </c>
      <c r="Q18" s="174" t="e">
        <f t="shared" ca="1" si="23"/>
        <v>#REF!</v>
      </c>
      <c r="R18" s="174" t="e">
        <f t="shared" ca="1" si="23"/>
        <v>#REF!</v>
      </c>
      <c r="S18" s="174">
        <v>0</v>
      </c>
      <c r="T18" s="174" t="e">
        <f t="shared" ca="1" si="24"/>
        <v>#REF!</v>
      </c>
      <c r="U18" s="175" t="e">
        <f t="shared" ca="1" si="25"/>
        <v>#REF!</v>
      </c>
      <c r="V18" s="175" t="e">
        <f t="shared" ca="1" si="25"/>
        <v>#REF!</v>
      </c>
      <c r="W18" s="175" t="e">
        <f t="shared" ca="1" si="25"/>
        <v>#REF!</v>
      </c>
      <c r="X18" s="175" t="e">
        <f t="shared" ca="1" si="25"/>
        <v>#REF!</v>
      </c>
      <c r="Y18" s="175" t="e">
        <f t="shared" ca="1" si="25"/>
        <v>#REF!</v>
      </c>
      <c r="Z18" s="175" t="e">
        <f t="shared" ca="1" si="25"/>
        <v>#REF!</v>
      </c>
      <c r="AA18" s="175" t="e">
        <f t="shared" ca="1" si="25"/>
        <v>#REF!</v>
      </c>
      <c r="AB18" s="175" t="e">
        <f t="shared" ca="1" si="25"/>
        <v>#REF!</v>
      </c>
      <c r="AC18" s="175" t="e">
        <f t="shared" ca="1" si="25"/>
        <v>#REF!</v>
      </c>
      <c r="AD18" s="175" t="e">
        <f t="shared" ca="1" si="25"/>
        <v>#REF!</v>
      </c>
      <c r="AE18" s="175" t="e">
        <f t="shared" ca="1" si="26"/>
        <v>#REF!</v>
      </c>
      <c r="AF18" s="175" t="e">
        <f t="shared" ca="1" si="26"/>
        <v>#REF!</v>
      </c>
      <c r="AG18" s="175" t="e">
        <f t="shared" ca="1" si="26"/>
        <v>#REF!</v>
      </c>
      <c r="AH18" s="175" t="e">
        <f t="shared" ca="1" si="26"/>
        <v>#REF!</v>
      </c>
      <c r="AI18" s="175" t="e">
        <f t="shared" ca="1" si="26"/>
        <v>#REF!</v>
      </c>
      <c r="AJ18" s="175" t="e">
        <f t="shared" ca="1" si="26"/>
        <v>#REF!</v>
      </c>
      <c r="AK18" s="175" t="e">
        <f t="shared" ca="1" si="26"/>
        <v>#REF!</v>
      </c>
      <c r="AL18" s="175" t="e">
        <f t="shared" ca="1" si="26"/>
        <v>#REF!</v>
      </c>
      <c r="AM18" s="175" t="e">
        <f t="shared" ca="1" si="26"/>
        <v>#REF!</v>
      </c>
      <c r="AN18" s="175" t="e">
        <f t="shared" ca="1" si="26"/>
        <v>#REF!</v>
      </c>
      <c r="AO18" s="175" t="e">
        <f t="shared" ca="1" si="26"/>
        <v>#REF!</v>
      </c>
      <c r="AP18" s="175" t="e">
        <f t="shared" ca="1" si="26"/>
        <v>#REF!</v>
      </c>
      <c r="AQ18" s="176" t="e">
        <f t="shared" ca="1" si="27"/>
        <v>#REF!</v>
      </c>
      <c r="AR18" s="177" t="e">
        <f t="shared" si="28"/>
        <v>#REF!</v>
      </c>
      <c r="AS18" s="177" t="e">
        <f t="shared" si="28"/>
        <v>#REF!</v>
      </c>
      <c r="AT18" s="177" t="e">
        <f t="shared" si="28"/>
        <v>#REF!</v>
      </c>
      <c r="AU18" s="177" t="e">
        <f t="shared" si="28"/>
        <v>#REF!</v>
      </c>
      <c r="AV18" s="177" t="e">
        <f t="shared" si="28"/>
        <v>#REF!</v>
      </c>
      <c r="AW18" s="177" t="e">
        <f t="shared" ca="1" si="29"/>
        <v>#REF!</v>
      </c>
      <c r="AX18" s="177" t="e">
        <f t="shared" ca="1" si="29"/>
        <v>#REF!</v>
      </c>
      <c r="AY18" s="177" t="e">
        <f t="shared" ca="1" si="29"/>
        <v>#REF!</v>
      </c>
      <c r="AZ18" s="177" t="e">
        <f t="shared" si="30"/>
        <v>#REF!</v>
      </c>
      <c r="BA18" s="177" t="e">
        <f t="shared" ca="1" si="31"/>
        <v>#REF!</v>
      </c>
      <c r="BB18" s="178" t="e">
        <f>-VLOOKUP("ELAUTOE",RawData2,BB$6,FALSE)*0.086/0.33</f>
        <v>#REF!</v>
      </c>
      <c r="BC18" s="178" t="e">
        <f>-(VLOOKUP("ELAUTOE",RawData2,BC$6,FALSE)-VLOOKUP("AHYDPUMP",RawData2,BC$6,FALSE))*0.086</f>
        <v>#REF!</v>
      </c>
      <c r="BD18" s="178" t="e">
        <f t="shared" si="32"/>
        <v>#REF!</v>
      </c>
      <c r="BE18" s="178" t="e">
        <f>-VLOOKUP("ELAUTOE",RawData2,BE$6,FALSE)*0.086</f>
        <v>#REF!</v>
      </c>
      <c r="BF18" s="178" t="e">
        <f t="shared" si="33"/>
        <v>#REF!</v>
      </c>
      <c r="BG18" s="178" t="e">
        <f>-VLOOKUP("ELAUTOE",RawData2,BG$6,FALSE)*0.086</f>
        <v>#REF!</v>
      </c>
      <c r="BH18" s="178" t="e">
        <f>-VLOOKUP("ELAUTOE",RawData2,BH$6,FALSE)*0.086</f>
        <v>#REF!</v>
      </c>
      <c r="BI18" s="178" t="e">
        <f>-VLOOKUP("ELAUTOE",RawData2,BI$6,FALSE)*0.086</f>
        <v>#REF!</v>
      </c>
      <c r="BJ18" s="178" t="e">
        <f>(VLOOKUP("ELAUTOE",RawData2,BJ$6,FALSE)-VLOOKUP("AHYDPUMP",RawData2,BC$6,FALSE)-VLOOKUP("ELAUTOE",RawData2,MATCH("CHEMHEAT",RawDataHeadings2,0),FALSE))*0.086</f>
        <v>#REF!</v>
      </c>
      <c r="BK18" s="178" t="e">
        <f>-VLOOKUP($B18,RawData2,BK$6,FALSE)*0.02388</f>
        <v>#REF!</v>
      </c>
      <c r="BL18" s="178">
        <v>0</v>
      </c>
      <c r="BM18" s="179" t="e">
        <f t="shared" ca="1" si="8"/>
        <v>#REF!</v>
      </c>
      <c r="BN18" s="181"/>
      <c r="BO18" s="181"/>
    </row>
    <row r="19" spans="1:67">
      <c r="A19" s="131" t="s">
        <v>329</v>
      </c>
      <c r="B19" s="173" t="s">
        <v>330</v>
      </c>
      <c r="C19" s="132" t="s">
        <v>456</v>
      </c>
      <c r="D19" s="141" t="e">
        <f t="shared" si="21"/>
        <v>#REF!</v>
      </c>
      <c r="E19" s="174" t="e">
        <f t="shared" ca="1" si="22"/>
        <v>#REF!</v>
      </c>
      <c r="F19" s="174" t="e">
        <f t="shared" ca="1" si="22"/>
        <v>#REF!</v>
      </c>
      <c r="G19" s="174" t="e">
        <f t="shared" ca="1" si="22"/>
        <v>#REF!</v>
      </c>
      <c r="H19" s="174" t="e">
        <f t="shared" ca="1" si="22"/>
        <v>#REF!</v>
      </c>
      <c r="I19" s="174" t="e">
        <f t="shared" ca="1" si="22"/>
        <v>#REF!</v>
      </c>
      <c r="J19" s="174" t="e">
        <f t="shared" ca="1" si="22"/>
        <v>#REF!</v>
      </c>
      <c r="K19" s="174" t="e">
        <f t="shared" ca="1" si="22"/>
        <v>#REF!</v>
      </c>
      <c r="L19" s="174" t="e">
        <f t="shared" ca="1" si="22"/>
        <v>#REF!</v>
      </c>
      <c r="M19" s="174" t="e">
        <f t="shared" ca="1" si="22"/>
        <v>#REF!</v>
      </c>
      <c r="N19" s="174" t="e">
        <f t="shared" ca="1" si="22"/>
        <v>#REF!</v>
      </c>
      <c r="O19" s="174" t="e">
        <f t="shared" ca="1" si="23"/>
        <v>#REF!</v>
      </c>
      <c r="P19" s="174" t="e">
        <f t="shared" ca="1" si="23"/>
        <v>#REF!</v>
      </c>
      <c r="Q19" s="174" t="e">
        <f t="shared" ca="1" si="23"/>
        <v>#REF!</v>
      </c>
      <c r="R19" s="174" t="e">
        <f t="shared" ca="1" si="23"/>
        <v>#REF!</v>
      </c>
      <c r="S19" s="174">
        <v>0</v>
      </c>
      <c r="T19" s="174" t="e">
        <f t="shared" ca="1" si="24"/>
        <v>#REF!</v>
      </c>
      <c r="U19" s="175" t="e">
        <f t="shared" ca="1" si="25"/>
        <v>#REF!</v>
      </c>
      <c r="V19" s="175" t="e">
        <f t="shared" ca="1" si="25"/>
        <v>#REF!</v>
      </c>
      <c r="W19" s="175" t="e">
        <f t="shared" ca="1" si="25"/>
        <v>#REF!</v>
      </c>
      <c r="X19" s="175" t="e">
        <f t="shared" ca="1" si="25"/>
        <v>#REF!</v>
      </c>
      <c r="Y19" s="175" t="e">
        <f t="shared" ca="1" si="25"/>
        <v>#REF!</v>
      </c>
      <c r="Z19" s="175" t="e">
        <f t="shared" ca="1" si="25"/>
        <v>#REF!</v>
      </c>
      <c r="AA19" s="175" t="e">
        <f t="shared" ca="1" si="25"/>
        <v>#REF!</v>
      </c>
      <c r="AB19" s="175" t="e">
        <f t="shared" ca="1" si="25"/>
        <v>#REF!</v>
      </c>
      <c r="AC19" s="175" t="e">
        <f t="shared" ca="1" si="25"/>
        <v>#REF!</v>
      </c>
      <c r="AD19" s="175" t="e">
        <f t="shared" ca="1" si="25"/>
        <v>#REF!</v>
      </c>
      <c r="AE19" s="175" t="e">
        <f t="shared" ca="1" si="26"/>
        <v>#REF!</v>
      </c>
      <c r="AF19" s="175" t="e">
        <f t="shared" ca="1" si="26"/>
        <v>#REF!</v>
      </c>
      <c r="AG19" s="175" t="e">
        <f t="shared" ca="1" si="26"/>
        <v>#REF!</v>
      </c>
      <c r="AH19" s="175" t="e">
        <f t="shared" ca="1" si="26"/>
        <v>#REF!</v>
      </c>
      <c r="AI19" s="175" t="e">
        <f t="shared" ca="1" si="26"/>
        <v>#REF!</v>
      </c>
      <c r="AJ19" s="175" t="e">
        <f t="shared" ca="1" si="26"/>
        <v>#REF!</v>
      </c>
      <c r="AK19" s="175" t="e">
        <f t="shared" ca="1" si="26"/>
        <v>#REF!</v>
      </c>
      <c r="AL19" s="175" t="e">
        <f t="shared" ca="1" si="26"/>
        <v>#REF!</v>
      </c>
      <c r="AM19" s="175" t="e">
        <f t="shared" ca="1" si="26"/>
        <v>#REF!</v>
      </c>
      <c r="AN19" s="175" t="e">
        <f t="shared" ca="1" si="26"/>
        <v>#REF!</v>
      </c>
      <c r="AO19" s="175" t="e">
        <f t="shared" ca="1" si="26"/>
        <v>#REF!</v>
      </c>
      <c r="AP19" s="175" t="e">
        <f t="shared" ca="1" si="26"/>
        <v>#REF!</v>
      </c>
      <c r="AQ19" s="176" t="e">
        <f t="shared" ca="1" si="27"/>
        <v>#REF!</v>
      </c>
      <c r="AR19" s="177" t="e">
        <f t="shared" si="28"/>
        <v>#REF!</v>
      </c>
      <c r="AS19" s="177" t="e">
        <f t="shared" si="28"/>
        <v>#REF!</v>
      </c>
      <c r="AT19" s="177" t="e">
        <f t="shared" si="28"/>
        <v>#REF!</v>
      </c>
      <c r="AU19" s="177" t="e">
        <f t="shared" si="28"/>
        <v>#REF!</v>
      </c>
      <c r="AV19" s="177" t="e">
        <f t="shared" si="28"/>
        <v>#REF!</v>
      </c>
      <c r="AW19" s="177" t="e">
        <f t="shared" ca="1" si="29"/>
        <v>#REF!</v>
      </c>
      <c r="AX19" s="177" t="e">
        <f t="shared" ca="1" si="29"/>
        <v>#REF!</v>
      </c>
      <c r="AY19" s="177" t="e">
        <f t="shared" ca="1" si="29"/>
        <v>#REF!</v>
      </c>
      <c r="AZ19" s="177" t="e">
        <f t="shared" si="30"/>
        <v>#REF!</v>
      </c>
      <c r="BA19" s="177" t="e">
        <f t="shared" ca="1" si="31"/>
        <v>#REF!</v>
      </c>
      <c r="BB19" s="178" t="e">
        <f>-VLOOKUP("ELMAINC",RawData2,BB$6,FALSE)*0.086/0.33-VLOOKUP("HEMAINC",RawData2,BB$6,FALSE)*0.02388</f>
        <v>#REF!</v>
      </c>
      <c r="BC19" s="178" t="e">
        <f>-VLOOKUP("ELMAINC",RawData2,BC$6,FALSE)*0.086-VLOOKUP("HEMAINC",RawData2,BC$6,FALSE)*0.02388</f>
        <v>#REF!</v>
      </c>
      <c r="BD19" s="178" t="e">
        <f t="shared" si="32"/>
        <v>#REF!</v>
      </c>
      <c r="BE19" s="178" t="e">
        <f>-VLOOKUP("ELMAINC",RawData2,BE$6,FALSE)*0.086-VLOOKUP("HEMAINC",RawData2,BE$6,FALSE)*0.02388</f>
        <v>#REF!</v>
      </c>
      <c r="BF19" s="178" t="e">
        <f t="shared" si="33"/>
        <v>#REF!</v>
      </c>
      <c r="BG19" s="178" t="e">
        <f>-VLOOKUP("ELMAINC",RawData2,BG$6,FALSE)*0.086-VLOOKUP("HEMAINC",RawData2,BG$6,FALSE)*0.02388</f>
        <v>#REF!</v>
      </c>
      <c r="BH19" s="178" t="e">
        <f>-VLOOKUP("ELMAINC",RawData2,BH$6,FALSE)*0.086-VLOOKUP("HEMAINC",RawData2,BH$6,FALSE)*0.02388</f>
        <v>#REF!</v>
      </c>
      <c r="BI19" s="178" t="e">
        <f>-VLOOKUP("ELMAINC",RawData2,BI$6,FALSE)*0.086-VLOOKUP("HEMAINC",RawData2,BI$6,FALSE)*0.02388</f>
        <v>#REF!</v>
      </c>
      <c r="BJ19" s="178" t="e">
        <f>(VLOOKUP("ELMAINC",RawData2,BJ$6,FALSE)-VLOOKUP("ELMAINC",RawData2,MATCH("CHEMHEAT",RawDataHeadings2,0),FALSE))*0.086</f>
        <v>#REF!</v>
      </c>
      <c r="BK19" s="178" t="e">
        <f>(VLOOKUP("HEMAINC",RawData2,BK$6,FALSE)-SUM(VLOOKUP("HEMAINC",RawData2,MATCH("HEATPUMP",RawDataHeadings2,0),FALSE),VLOOKUP("HEMAINC",RawData2,MATCH("BOILER",RawDataHeadings2,0),FALSE),VLOOKUP("HEMAINC",RawData2,MATCH("CHEMHEAT",RawDataHeadings2,0),FALSE)))*0.02388</f>
        <v>#REF!</v>
      </c>
      <c r="BL19" s="178">
        <v>0</v>
      </c>
      <c r="BM19" s="179" t="e">
        <f t="shared" ca="1" si="8"/>
        <v>#REF!</v>
      </c>
      <c r="BN19" s="181"/>
      <c r="BO19" s="181"/>
    </row>
    <row r="20" spans="1:67">
      <c r="A20" s="131" t="s">
        <v>331</v>
      </c>
      <c r="B20" s="173" t="s">
        <v>332</v>
      </c>
      <c r="C20" s="132" t="s">
        <v>457</v>
      </c>
      <c r="D20" s="141" t="e">
        <f t="shared" si="21"/>
        <v>#REF!</v>
      </c>
      <c r="E20" s="174" t="e">
        <f t="shared" ca="1" si="22"/>
        <v>#REF!</v>
      </c>
      <c r="F20" s="174" t="e">
        <f t="shared" ca="1" si="22"/>
        <v>#REF!</v>
      </c>
      <c r="G20" s="174" t="e">
        <f t="shared" ca="1" si="22"/>
        <v>#REF!</v>
      </c>
      <c r="H20" s="174" t="e">
        <f t="shared" ca="1" si="22"/>
        <v>#REF!</v>
      </c>
      <c r="I20" s="174" t="e">
        <f t="shared" ca="1" si="22"/>
        <v>#REF!</v>
      </c>
      <c r="J20" s="174" t="e">
        <f t="shared" ca="1" si="22"/>
        <v>#REF!</v>
      </c>
      <c r="K20" s="174" t="e">
        <f t="shared" ca="1" si="22"/>
        <v>#REF!</v>
      </c>
      <c r="L20" s="174" t="e">
        <f t="shared" ca="1" si="22"/>
        <v>#REF!</v>
      </c>
      <c r="M20" s="174" t="e">
        <f t="shared" ca="1" si="22"/>
        <v>#REF!</v>
      </c>
      <c r="N20" s="174" t="e">
        <f t="shared" ca="1" si="22"/>
        <v>#REF!</v>
      </c>
      <c r="O20" s="174" t="e">
        <f t="shared" ca="1" si="23"/>
        <v>#REF!</v>
      </c>
      <c r="P20" s="174" t="e">
        <f t="shared" ca="1" si="23"/>
        <v>#REF!</v>
      </c>
      <c r="Q20" s="174" t="e">
        <f t="shared" ca="1" si="23"/>
        <v>#REF!</v>
      </c>
      <c r="R20" s="174" t="e">
        <f t="shared" ca="1" si="23"/>
        <v>#REF!</v>
      </c>
      <c r="S20" s="174">
        <v>0</v>
      </c>
      <c r="T20" s="174" t="e">
        <f t="shared" ca="1" si="24"/>
        <v>#REF!</v>
      </c>
      <c r="U20" s="175" t="e">
        <f t="shared" ca="1" si="25"/>
        <v>#REF!</v>
      </c>
      <c r="V20" s="175" t="e">
        <f t="shared" ca="1" si="25"/>
        <v>#REF!</v>
      </c>
      <c r="W20" s="175" t="e">
        <f t="shared" ca="1" si="25"/>
        <v>#REF!</v>
      </c>
      <c r="X20" s="175" t="e">
        <f t="shared" ca="1" si="25"/>
        <v>#REF!</v>
      </c>
      <c r="Y20" s="175" t="e">
        <f t="shared" ca="1" si="25"/>
        <v>#REF!</v>
      </c>
      <c r="Z20" s="175" t="e">
        <f t="shared" ca="1" si="25"/>
        <v>#REF!</v>
      </c>
      <c r="AA20" s="175" t="e">
        <f t="shared" ca="1" si="25"/>
        <v>#REF!</v>
      </c>
      <c r="AB20" s="175" t="e">
        <f t="shared" ca="1" si="25"/>
        <v>#REF!</v>
      </c>
      <c r="AC20" s="175" t="e">
        <f t="shared" ca="1" si="25"/>
        <v>#REF!</v>
      </c>
      <c r="AD20" s="175" t="e">
        <f t="shared" ca="1" si="25"/>
        <v>#REF!</v>
      </c>
      <c r="AE20" s="175" t="e">
        <f t="shared" ca="1" si="26"/>
        <v>#REF!</v>
      </c>
      <c r="AF20" s="175" t="e">
        <f t="shared" ca="1" si="26"/>
        <v>#REF!</v>
      </c>
      <c r="AG20" s="175" t="e">
        <f t="shared" ca="1" si="26"/>
        <v>#REF!</v>
      </c>
      <c r="AH20" s="175" t="e">
        <f t="shared" ca="1" si="26"/>
        <v>#REF!</v>
      </c>
      <c r="AI20" s="175" t="e">
        <f t="shared" ca="1" si="26"/>
        <v>#REF!</v>
      </c>
      <c r="AJ20" s="175" t="e">
        <f t="shared" ca="1" si="26"/>
        <v>#REF!</v>
      </c>
      <c r="AK20" s="175" t="e">
        <f t="shared" ca="1" si="26"/>
        <v>#REF!</v>
      </c>
      <c r="AL20" s="175" t="e">
        <f t="shared" ca="1" si="26"/>
        <v>#REF!</v>
      </c>
      <c r="AM20" s="175" t="e">
        <f t="shared" ca="1" si="26"/>
        <v>#REF!</v>
      </c>
      <c r="AN20" s="175" t="e">
        <f t="shared" ca="1" si="26"/>
        <v>#REF!</v>
      </c>
      <c r="AO20" s="175" t="e">
        <f t="shared" ca="1" si="26"/>
        <v>#REF!</v>
      </c>
      <c r="AP20" s="175" t="e">
        <f t="shared" ca="1" si="26"/>
        <v>#REF!</v>
      </c>
      <c r="AQ20" s="176" t="e">
        <f t="shared" ca="1" si="27"/>
        <v>#REF!</v>
      </c>
      <c r="AR20" s="177" t="e">
        <f t="shared" si="28"/>
        <v>#REF!</v>
      </c>
      <c r="AS20" s="177" t="e">
        <f t="shared" si="28"/>
        <v>#REF!</v>
      </c>
      <c r="AT20" s="177" t="e">
        <f t="shared" si="28"/>
        <v>#REF!</v>
      </c>
      <c r="AU20" s="177" t="e">
        <f t="shared" si="28"/>
        <v>#REF!</v>
      </c>
      <c r="AV20" s="177" t="e">
        <f t="shared" si="28"/>
        <v>#REF!</v>
      </c>
      <c r="AW20" s="177" t="e">
        <f t="shared" ca="1" si="29"/>
        <v>#REF!</v>
      </c>
      <c r="AX20" s="177" t="e">
        <f t="shared" ca="1" si="29"/>
        <v>#REF!</v>
      </c>
      <c r="AY20" s="177" t="e">
        <f t="shared" ca="1" si="29"/>
        <v>#REF!</v>
      </c>
      <c r="AZ20" s="177" t="e">
        <f t="shared" si="30"/>
        <v>#REF!</v>
      </c>
      <c r="BA20" s="177" t="e">
        <f t="shared" ca="1" si="31"/>
        <v>#REF!</v>
      </c>
      <c r="BB20" s="178" t="e">
        <f>-VLOOKUP("ELAUTOC",RawData2,BB$6,FALSE)*0.086/0.33-VLOOKUP("HEAUTOC",RawData2,BB$6,FALSE)*0.02388</f>
        <v>#REF!</v>
      </c>
      <c r="BC20" s="178" t="e">
        <f>-VLOOKUP("ELAUTOC",RawData2,BC$6,FALSE)*0.086-VLOOKUP("HEAUTOC",RawData2,BC$6,FALSE)*0.02388</f>
        <v>#REF!</v>
      </c>
      <c r="BD20" s="178" t="e">
        <f t="shared" si="32"/>
        <v>#REF!</v>
      </c>
      <c r="BE20" s="178" t="e">
        <f>-VLOOKUP("ELAUTOC",RawData2,BE$6,FALSE)*0.086-VLOOKUP("HEAUTOC",RawData2,BE$6,FALSE)*0.02388</f>
        <v>#REF!</v>
      </c>
      <c r="BF20" s="178" t="e">
        <f t="shared" si="33"/>
        <v>#REF!</v>
      </c>
      <c r="BG20" s="178" t="e">
        <f>-VLOOKUP("ELAUTOC",RawData2,BG$6,FALSE)*0.086-VLOOKUP("HEAUTOC",RawData2,BG$6,FALSE)*0.02388</f>
        <v>#REF!</v>
      </c>
      <c r="BH20" s="178" t="e">
        <f>-VLOOKUP("ELAUTOC",RawData2,BH$6,FALSE)*0.086-VLOOKUP("HEAUTOC",RawData2,BH$6,FALSE)*0.02388</f>
        <v>#REF!</v>
      </c>
      <c r="BI20" s="178" t="e">
        <f>-VLOOKUP("ELAUTOC",RawData2,BI$6,FALSE)*0.086-VLOOKUP("HEAUTOC",RawData2,BI$6,FALSE)*0.02388</f>
        <v>#REF!</v>
      </c>
      <c r="BJ20" s="178" t="e">
        <f>(VLOOKUP("ELAUTOC",RawData2,BJ$6,FALSE)-VLOOKUP("ELAUTOC",RawData2,MATCH("CHEMHEAT",RawDataHeadings2,0),FALSE))*0.086</f>
        <v>#REF!</v>
      </c>
      <c r="BK20" s="178" t="e">
        <f>(VLOOKUP("HEAUTOC",RawData2,BK$6,FALSE)-SUM(VLOOKUP("HEAUTOC",RawData2,MATCH("HEATPUMP",RawDataHeadings2,0),FALSE),VLOOKUP("HEAUTOC",RawData2,MATCH("BOILER",RawDataHeadings2,0),FALSE),VLOOKUP("HEAUTOC",RawData2,MATCH("CHEMHEAT",RawDataHeadings2,0),FALSE)))*0.02388</f>
        <v>#REF!</v>
      </c>
      <c r="BL20" s="178">
        <v>0</v>
      </c>
      <c r="BM20" s="179" t="e">
        <f t="shared" ca="1" si="8"/>
        <v>#REF!</v>
      </c>
      <c r="BN20" s="181"/>
      <c r="BO20" s="181"/>
    </row>
    <row r="21" spans="1:67">
      <c r="A21" s="131" t="s">
        <v>333</v>
      </c>
      <c r="B21" s="173" t="s">
        <v>334</v>
      </c>
      <c r="C21" s="132" t="s">
        <v>458</v>
      </c>
      <c r="D21" s="141" t="e">
        <f t="shared" si="21"/>
        <v>#REF!</v>
      </c>
      <c r="E21" s="174" t="e">
        <f t="shared" ca="1" si="22"/>
        <v>#REF!</v>
      </c>
      <c r="F21" s="174" t="e">
        <f t="shared" ca="1" si="22"/>
        <v>#REF!</v>
      </c>
      <c r="G21" s="174" t="e">
        <f t="shared" ca="1" si="22"/>
        <v>#REF!</v>
      </c>
      <c r="H21" s="174" t="e">
        <f t="shared" ca="1" si="22"/>
        <v>#REF!</v>
      </c>
      <c r="I21" s="174" t="e">
        <f t="shared" ca="1" si="22"/>
        <v>#REF!</v>
      </c>
      <c r="J21" s="174" t="e">
        <f t="shared" ca="1" si="22"/>
        <v>#REF!</v>
      </c>
      <c r="K21" s="174" t="e">
        <f t="shared" ca="1" si="22"/>
        <v>#REF!</v>
      </c>
      <c r="L21" s="174" t="e">
        <f t="shared" ca="1" si="22"/>
        <v>#REF!</v>
      </c>
      <c r="M21" s="174" t="e">
        <f t="shared" ca="1" si="22"/>
        <v>#REF!</v>
      </c>
      <c r="N21" s="174" t="e">
        <f t="shared" ca="1" si="22"/>
        <v>#REF!</v>
      </c>
      <c r="O21" s="174" t="e">
        <f t="shared" ca="1" si="23"/>
        <v>#REF!</v>
      </c>
      <c r="P21" s="174" t="e">
        <f t="shared" ca="1" si="23"/>
        <v>#REF!</v>
      </c>
      <c r="Q21" s="174" t="e">
        <f t="shared" ca="1" si="23"/>
        <v>#REF!</v>
      </c>
      <c r="R21" s="174" t="e">
        <f t="shared" ca="1" si="23"/>
        <v>#REF!</v>
      </c>
      <c r="S21" s="174">
        <v>0</v>
      </c>
      <c r="T21" s="174" t="e">
        <f t="shared" ca="1" si="24"/>
        <v>#REF!</v>
      </c>
      <c r="U21" s="175" t="e">
        <f t="shared" ca="1" si="25"/>
        <v>#REF!</v>
      </c>
      <c r="V21" s="175" t="e">
        <f t="shared" ca="1" si="25"/>
        <v>#REF!</v>
      </c>
      <c r="W21" s="175" t="e">
        <f t="shared" ca="1" si="25"/>
        <v>#REF!</v>
      </c>
      <c r="X21" s="175" t="e">
        <f t="shared" ca="1" si="25"/>
        <v>#REF!</v>
      </c>
      <c r="Y21" s="175" t="e">
        <f t="shared" ca="1" si="25"/>
        <v>#REF!</v>
      </c>
      <c r="Z21" s="175" t="e">
        <f t="shared" ca="1" si="25"/>
        <v>#REF!</v>
      </c>
      <c r="AA21" s="175" t="e">
        <f t="shared" ca="1" si="25"/>
        <v>#REF!</v>
      </c>
      <c r="AB21" s="175" t="e">
        <f t="shared" ca="1" si="25"/>
        <v>#REF!</v>
      </c>
      <c r="AC21" s="175" t="e">
        <f t="shared" ca="1" si="25"/>
        <v>#REF!</v>
      </c>
      <c r="AD21" s="175" t="e">
        <f t="shared" ca="1" si="25"/>
        <v>#REF!</v>
      </c>
      <c r="AE21" s="175" t="e">
        <f t="shared" ca="1" si="26"/>
        <v>#REF!</v>
      </c>
      <c r="AF21" s="175" t="e">
        <f t="shared" ca="1" si="26"/>
        <v>#REF!</v>
      </c>
      <c r="AG21" s="175" t="e">
        <f t="shared" ca="1" si="26"/>
        <v>#REF!</v>
      </c>
      <c r="AH21" s="175" t="e">
        <f t="shared" ca="1" si="26"/>
        <v>#REF!</v>
      </c>
      <c r="AI21" s="175" t="e">
        <f t="shared" ca="1" si="26"/>
        <v>#REF!</v>
      </c>
      <c r="AJ21" s="175" t="e">
        <f t="shared" ca="1" si="26"/>
        <v>#REF!</v>
      </c>
      <c r="AK21" s="175" t="e">
        <f t="shared" ca="1" si="26"/>
        <v>#REF!</v>
      </c>
      <c r="AL21" s="175" t="e">
        <f t="shared" ca="1" si="26"/>
        <v>#REF!</v>
      </c>
      <c r="AM21" s="175" t="e">
        <f t="shared" ca="1" si="26"/>
        <v>#REF!</v>
      </c>
      <c r="AN21" s="175" t="e">
        <f t="shared" ca="1" si="26"/>
        <v>#REF!</v>
      </c>
      <c r="AO21" s="175" t="e">
        <f t="shared" ca="1" si="26"/>
        <v>#REF!</v>
      </c>
      <c r="AP21" s="175" t="e">
        <f t="shared" ca="1" si="26"/>
        <v>#REF!</v>
      </c>
      <c r="AQ21" s="176" t="e">
        <f t="shared" ca="1" si="27"/>
        <v>#REF!</v>
      </c>
      <c r="AR21" s="177" t="e">
        <f t="shared" si="28"/>
        <v>#REF!</v>
      </c>
      <c r="AS21" s="177" t="e">
        <f t="shared" si="28"/>
        <v>#REF!</v>
      </c>
      <c r="AT21" s="177" t="e">
        <f t="shared" si="28"/>
        <v>#REF!</v>
      </c>
      <c r="AU21" s="177" t="e">
        <f t="shared" si="28"/>
        <v>#REF!</v>
      </c>
      <c r="AV21" s="177" t="e">
        <f t="shared" si="28"/>
        <v>#REF!</v>
      </c>
      <c r="AW21" s="177" t="e">
        <f t="shared" ca="1" si="29"/>
        <v>#REF!</v>
      </c>
      <c r="AX21" s="177" t="e">
        <f t="shared" ca="1" si="29"/>
        <v>#REF!</v>
      </c>
      <c r="AY21" s="177" t="e">
        <f t="shared" ca="1" si="29"/>
        <v>#REF!</v>
      </c>
      <c r="AZ21" s="177" t="e">
        <f t="shared" si="30"/>
        <v>#REF!</v>
      </c>
      <c r="BA21" s="177" t="e">
        <f t="shared" ca="1" si="31"/>
        <v>#REF!</v>
      </c>
      <c r="BB21" s="178" t="e">
        <f>-VLOOKUP("HEMAINH",RawData2,BB$6,FALSE)*0.02388</f>
        <v>#REF!</v>
      </c>
      <c r="BC21" s="178" t="e">
        <f>-VLOOKUP("HEMAINH",RawData2,BC$6,FALSE)*0.02388</f>
        <v>#REF!</v>
      </c>
      <c r="BD21" s="178" t="e">
        <f t="shared" si="32"/>
        <v>#REF!</v>
      </c>
      <c r="BE21" s="178" t="e">
        <f>-VLOOKUP("HEMAINH",RawData2,BE$6,FALSE)*0.02388</f>
        <v>#REF!</v>
      </c>
      <c r="BF21" s="178" t="e">
        <f t="shared" si="33"/>
        <v>#REF!</v>
      </c>
      <c r="BG21" s="178" t="e">
        <f>-VLOOKUP("HEMAINH",RawData2,BG$6,FALSE)*0.02388</f>
        <v>#REF!</v>
      </c>
      <c r="BH21" s="178" t="e">
        <f>-VLOOKUP("HEMAINH",RawData2,BH$6,FALSE)*0.02388</f>
        <v>#REF!</v>
      </c>
      <c r="BI21" s="178" t="e">
        <f>-VLOOKUP("HEMAINH",RawData2,BI$6,FALSE)*0.02388</f>
        <v>#REF!</v>
      </c>
      <c r="BJ21" s="178" t="e">
        <f>-VLOOKUP($B21,RawData2,BJ$6,FALSE)*0.086</f>
        <v>#REF!</v>
      </c>
      <c r="BK21" s="178" t="e">
        <f>(VLOOKUP("HEMAINH",RawData2,BK$6,FALSE)-SUM(VLOOKUP("HEMAINH",RawData2,MATCH("HEATPUMP",RawDataHeadings2,0),FALSE),VLOOKUP("HEMAINH",RawData2,MATCH("BOILER",RawDataHeadings2,0),FALSE),VLOOKUP("HEMAINH",RawData2,MATCH("CHEMHEAT",RawDataHeadings2,0),FALSE)))*0.02388</f>
        <v>#REF!</v>
      </c>
      <c r="BL21" s="178">
        <v>0</v>
      </c>
      <c r="BM21" s="179" t="e">
        <f t="shared" ca="1" si="8"/>
        <v>#REF!</v>
      </c>
      <c r="BN21" s="181"/>
      <c r="BO21" s="181"/>
    </row>
    <row r="22" spans="1:67">
      <c r="A22" s="131" t="s">
        <v>335</v>
      </c>
      <c r="B22" s="173" t="s">
        <v>336</v>
      </c>
      <c r="C22" s="132" t="s">
        <v>459</v>
      </c>
      <c r="D22" s="141" t="e">
        <f t="shared" si="21"/>
        <v>#REF!</v>
      </c>
      <c r="E22" s="174" t="e">
        <f t="shared" ca="1" si="22"/>
        <v>#REF!</v>
      </c>
      <c r="F22" s="174" t="e">
        <f t="shared" ca="1" si="22"/>
        <v>#REF!</v>
      </c>
      <c r="G22" s="174" t="e">
        <f t="shared" ca="1" si="22"/>
        <v>#REF!</v>
      </c>
      <c r="H22" s="174" t="e">
        <f t="shared" ca="1" si="22"/>
        <v>#REF!</v>
      </c>
      <c r="I22" s="174" t="e">
        <f t="shared" ca="1" si="22"/>
        <v>#REF!</v>
      </c>
      <c r="J22" s="174" t="e">
        <f t="shared" ca="1" si="22"/>
        <v>#REF!</v>
      </c>
      <c r="K22" s="174" t="e">
        <f t="shared" ca="1" si="22"/>
        <v>#REF!</v>
      </c>
      <c r="L22" s="174" t="e">
        <f t="shared" ca="1" si="22"/>
        <v>#REF!</v>
      </c>
      <c r="M22" s="174" t="e">
        <f t="shared" ca="1" si="22"/>
        <v>#REF!</v>
      </c>
      <c r="N22" s="174" t="e">
        <f t="shared" ca="1" si="22"/>
        <v>#REF!</v>
      </c>
      <c r="O22" s="174" t="e">
        <f t="shared" ca="1" si="23"/>
        <v>#REF!</v>
      </c>
      <c r="P22" s="174" t="e">
        <f t="shared" ca="1" si="23"/>
        <v>#REF!</v>
      </c>
      <c r="Q22" s="174" t="e">
        <f t="shared" ca="1" si="23"/>
        <v>#REF!</v>
      </c>
      <c r="R22" s="174" t="e">
        <f t="shared" ca="1" si="23"/>
        <v>#REF!</v>
      </c>
      <c r="S22" s="174">
        <v>0</v>
      </c>
      <c r="T22" s="174" t="e">
        <f t="shared" ca="1" si="24"/>
        <v>#REF!</v>
      </c>
      <c r="U22" s="175" t="e">
        <f t="shared" ca="1" si="25"/>
        <v>#REF!</v>
      </c>
      <c r="V22" s="175" t="e">
        <f t="shared" ca="1" si="25"/>
        <v>#REF!</v>
      </c>
      <c r="W22" s="175" t="e">
        <f t="shared" ca="1" si="25"/>
        <v>#REF!</v>
      </c>
      <c r="X22" s="175" t="e">
        <f t="shared" ca="1" si="25"/>
        <v>#REF!</v>
      </c>
      <c r="Y22" s="175" t="e">
        <f t="shared" ca="1" si="25"/>
        <v>#REF!</v>
      </c>
      <c r="Z22" s="175" t="e">
        <f t="shared" ca="1" si="25"/>
        <v>#REF!</v>
      </c>
      <c r="AA22" s="175" t="e">
        <f t="shared" ca="1" si="25"/>
        <v>#REF!</v>
      </c>
      <c r="AB22" s="175" t="e">
        <f t="shared" ca="1" si="25"/>
        <v>#REF!</v>
      </c>
      <c r="AC22" s="175" t="e">
        <f t="shared" ca="1" si="25"/>
        <v>#REF!</v>
      </c>
      <c r="AD22" s="175" t="e">
        <f t="shared" ca="1" si="25"/>
        <v>#REF!</v>
      </c>
      <c r="AE22" s="175" t="e">
        <f t="shared" ca="1" si="26"/>
        <v>#REF!</v>
      </c>
      <c r="AF22" s="175" t="e">
        <f t="shared" ca="1" si="26"/>
        <v>#REF!</v>
      </c>
      <c r="AG22" s="175" t="e">
        <f t="shared" ca="1" si="26"/>
        <v>#REF!</v>
      </c>
      <c r="AH22" s="175" t="e">
        <f t="shared" ca="1" si="26"/>
        <v>#REF!</v>
      </c>
      <c r="AI22" s="175" t="e">
        <f t="shared" ca="1" si="26"/>
        <v>#REF!</v>
      </c>
      <c r="AJ22" s="175" t="e">
        <f t="shared" ca="1" si="26"/>
        <v>#REF!</v>
      </c>
      <c r="AK22" s="175" t="e">
        <f t="shared" ca="1" si="26"/>
        <v>#REF!</v>
      </c>
      <c r="AL22" s="175" t="e">
        <f t="shared" ca="1" si="26"/>
        <v>#REF!</v>
      </c>
      <c r="AM22" s="175" t="e">
        <f t="shared" ca="1" si="26"/>
        <v>#REF!</v>
      </c>
      <c r="AN22" s="175" t="e">
        <f t="shared" ca="1" si="26"/>
        <v>#REF!</v>
      </c>
      <c r="AO22" s="175" t="e">
        <f t="shared" ca="1" si="26"/>
        <v>#REF!</v>
      </c>
      <c r="AP22" s="175" t="e">
        <f t="shared" ca="1" si="26"/>
        <v>#REF!</v>
      </c>
      <c r="AQ22" s="176" t="e">
        <f t="shared" ca="1" si="27"/>
        <v>#REF!</v>
      </c>
      <c r="AR22" s="177" t="e">
        <f t="shared" si="28"/>
        <v>#REF!</v>
      </c>
      <c r="AS22" s="177" t="e">
        <f t="shared" si="28"/>
        <v>#REF!</v>
      </c>
      <c r="AT22" s="177" t="e">
        <f t="shared" si="28"/>
        <v>#REF!</v>
      </c>
      <c r="AU22" s="177" t="e">
        <f t="shared" si="28"/>
        <v>#REF!</v>
      </c>
      <c r="AV22" s="177" t="e">
        <f t="shared" si="28"/>
        <v>#REF!</v>
      </c>
      <c r="AW22" s="177" t="e">
        <f t="shared" ca="1" si="29"/>
        <v>#REF!</v>
      </c>
      <c r="AX22" s="177" t="e">
        <f t="shared" ca="1" si="29"/>
        <v>#REF!</v>
      </c>
      <c r="AY22" s="177" t="e">
        <f t="shared" ca="1" si="29"/>
        <v>#REF!</v>
      </c>
      <c r="AZ22" s="177" t="e">
        <f t="shared" si="30"/>
        <v>#REF!</v>
      </c>
      <c r="BA22" s="177" t="e">
        <f t="shared" ca="1" si="31"/>
        <v>#REF!</v>
      </c>
      <c r="BB22" s="178" t="e">
        <f>-VLOOKUP("HEAUTOH",RawData2,BB$6,FALSE)*0.02388</f>
        <v>#REF!</v>
      </c>
      <c r="BC22" s="178" t="e">
        <f>-VLOOKUP("HEAUTOH",RawData2,BC$6,FALSE)*0.02388</f>
        <v>#REF!</v>
      </c>
      <c r="BD22" s="178" t="e">
        <f t="shared" si="32"/>
        <v>#REF!</v>
      </c>
      <c r="BE22" s="178" t="e">
        <f>-VLOOKUP("HEAUTOH",RawData2,BE$6,FALSE)*0.02388</f>
        <v>#REF!</v>
      </c>
      <c r="BF22" s="178" t="e">
        <f t="shared" si="33"/>
        <v>#REF!</v>
      </c>
      <c r="BG22" s="178" t="e">
        <f>-VLOOKUP("HEAUTOH",RawData2,BG$6,FALSE)*0.02388</f>
        <v>#REF!</v>
      </c>
      <c r="BH22" s="178" t="e">
        <f>-VLOOKUP("HEAUTOH",RawData2,BH$6,FALSE)*0.02388</f>
        <v>#REF!</v>
      </c>
      <c r="BI22" s="178" t="e">
        <f>-VLOOKUP("HEAUTOH",RawData2,BI$6,FALSE)*0.02388</f>
        <v>#REF!</v>
      </c>
      <c r="BJ22" s="178" t="e">
        <f>-VLOOKUP($B22,RawData2,BJ$6,FALSE)*0.086</f>
        <v>#REF!</v>
      </c>
      <c r="BK22" s="178" t="e">
        <f>(VLOOKUP("HEAUTOH",RawData2,BK$6,FALSE)-SUM(VLOOKUP("HEAUTOH",RawData2,MATCH("HEATPUMP",RawDataHeadings2,0),FALSE),VLOOKUP("HEAUTOH",RawData2,MATCH("BOILER",RawDataHeadings2,0),FALSE),VLOOKUP("HEAUTOH",RawData2,MATCH("CHEMHEAT",RawDataHeadings2,0),FALSE)))*0.02388</f>
        <v>#REF!</v>
      </c>
      <c r="BL22" s="178">
        <v>0</v>
      </c>
      <c r="BM22" s="179" t="e">
        <f t="shared" ca="1" si="8"/>
        <v>#REF!</v>
      </c>
      <c r="BN22" s="181"/>
      <c r="BO22" s="181"/>
    </row>
    <row r="23" spans="1:67">
      <c r="A23" s="131" t="s">
        <v>337</v>
      </c>
      <c r="B23" s="173" t="s">
        <v>338</v>
      </c>
      <c r="C23" s="132" t="s">
        <v>461</v>
      </c>
      <c r="D23" s="141" t="e">
        <f t="shared" si="21"/>
        <v>#REF!</v>
      </c>
      <c r="E23" s="174" t="e">
        <f t="shared" ca="1" si="22"/>
        <v>#REF!</v>
      </c>
      <c r="F23" s="174" t="e">
        <f t="shared" ca="1" si="22"/>
        <v>#REF!</v>
      </c>
      <c r="G23" s="174" t="e">
        <f t="shared" ca="1" si="22"/>
        <v>#REF!</v>
      </c>
      <c r="H23" s="174" t="e">
        <f t="shared" ca="1" si="22"/>
        <v>#REF!</v>
      </c>
      <c r="I23" s="174" t="e">
        <f t="shared" ca="1" si="22"/>
        <v>#REF!</v>
      </c>
      <c r="J23" s="174" t="e">
        <f t="shared" ca="1" si="22"/>
        <v>#REF!</v>
      </c>
      <c r="K23" s="174" t="e">
        <f t="shared" ca="1" si="22"/>
        <v>#REF!</v>
      </c>
      <c r="L23" s="174" t="e">
        <f t="shared" ca="1" si="22"/>
        <v>#REF!</v>
      </c>
      <c r="M23" s="174" t="e">
        <f t="shared" ca="1" si="22"/>
        <v>#REF!</v>
      </c>
      <c r="N23" s="174" t="e">
        <f t="shared" ca="1" si="22"/>
        <v>#REF!</v>
      </c>
      <c r="O23" s="174" t="e">
        <f t="shared" ca="1" si="23"/>
        <v>#REF!</v>
      </c>
      <c r="P23" s="174" t="e">
        <f t="shared" ca="1" si="23"/>
        <v>#REF!</v>
      </c>
      <c r="Q23" s="174" t="e">
        <f t="shared" ca="1" si="23"/>
        <v>#REF!</v>
      </c>
      <c r="R23" s="174" t="e">
        <f t="shared" ca="1" si="23"/>
        <v>#REF!</v>
      </c>
      <c r="S23" s="174">
        <v>0</v>
      </c>
      <c r="T23" s="174" t="e">
        <f t="shared" ca="1" si="24"/>
        <v>#REF!</v>
      </c>
      <c r="U23" s="175" t="e">
        <f t="shared" ca="1" si="25"/>
        <v>#REF!</v>
      </c>
      <c r="V23" s="175" t="e">
        <f t="shared" ca="1" si="25"/>
        <v>#REF!</v>
      </c>
      <c r="W23" s="175" t="e">
        <f t="shared" ca="1" si="25"/>
        <v>#REF!</v>
      </c>
      <c r="X23" s="175" t="e">
        <f t="shared" ca="1" si="25"/>
        <v>#REF!</v>
      </c>
      <c r="Y23" s="175" t="e">
        <f t="shared" ca="1" si="25"/>
        <v>#REF!</v>
      </c>
      <c r="Z23" s="175" t="e">
        <f t="shared" ca="1" si="25"/>
        <v>#REF!</v>
      </c>
      <c r="AA23" s="175" t="e">
        <f t="shared" ca="1" si="25"/>
        <v>#REF!</v>
      </c>
      <c r="AB23" s="175" t="e">
        <f t="shared" ca="1" si="25"/>
        <v>#REF!</v>
      </c>
      <c r="AC23" s="175" t="e">
        <f t="shared" ca="1" si="25"/>
        <v>#REF!</v>
      </c>
      <c r="AD23" s="175" t="e">
        <f t="shared" ca="1" si="25"/>
        <v>#REF!</v>
      </c>
      <c r="AE23" s="175" t="e">
        <f t="shared" ca="1" si="26"/>
        <v>#REF!</v>
      </c>
      <c r="AF23" s="175" t="e">
        <f t="shared" ca="1" si="26"/>
        <v>#REF!</v>
      </c>
      <c r="AG23" s="175" t="e">
        <f t="shared" ca="1" si="26"/>
        <v>#REF!</v>
      </c>
      <c r="AH23" s="175" t="e">
        <f t="shared" ca="1" si="26"/>
        <v>#REF!</v>
      </c>
      <c r="AI23" s="175" t="e">
        <f t="shared" ca="1" si="26"/>
        <v>#REF!</v>
      </c>
      <c r="AJ23" s="175" t="e">
        <f t="shared" ca="1" si="26"/>
        <v>#REF!</v>
      </c>
      <c r="AK23" s="175" t="e">
        <f t="shared" ca="1" si="26"/>
        <v>#REF!</v>
      </c>
      <c r="AL23" s="175" t="e">
        <f t="shared" ca="1" si="26"/>
        <v>#REF!</v>
      </c>
      <c r="AM23" s="175" t="e">
        <f t="shared" ca="1" si="26"/>
        <v>#REF!</v>
      </c>
      <c r="AN23" s="175" t="e">
        <f t="shared" ca="1" si="26"/>
        <v>#REF!</v>
      </c>
      <c r="AO23" s="175" t="e">
        <f t="shared" ca="1" si="26"/>
        <v>#REF!</v>
      </c>
      <c r="AP23" s="175" t="e">
        <f t="shared" ca="1" si="26"/>
        <v>#REF!</v>
      </c>
      <c r="AQ23" s="176" t="e">
        <f t="shared" ca="1" si="27"/>
        <v>#REF!</v>
      </c>
      <c r="AR23" s="177" t="e">
        <f t="shared" si="28"/>
        <v>#REF!</v>
      </c>
      <c r="AS23" s="177" t="e">
        <f t="shared" si="28"/>
        <v>#REF!</v>
      </c>
      <c r="AT23" s="177" t="e">
        <f t="shared" si="28"/>
        <v>#REF!</v>
      </c>
      <c r="AU23" s="177" t="e">
        <f t="shared" si="28"/>
        <v>#REF!</v>
      </c>
      <c r="AV23" s="177" t="e">
        <f t="shared" si="28"/>
        <v>#REF!</v>
      </c>
      <c r="AW23" s="177" t="e">
        <f t="shared" ca="1" si="29"/>
        <v>#REF!</v>
      </c>
      <c r="AX23" s="177" t="e">
        <f t="shared" ca="1" si="29"/>
        <v>#REF!</v>
      </c>
      <c r="AY23" s="177" t="e">
        <f t="shared" ca="1" si="29"/>
        <v>#REF!</v>
      </c>
      <c r="AZ23" s="177" t="e">
        <f t="shared" si="30"/>
        <v>#REF!</v>
      </c>
      <c r="BA23" s="177" t="e">
        <f t="shared" ca="1" si="31"/>
        <v>#REF!</v>
      </c>
      <c r="BB23" s="178">
        <v>0</v>
      </c>
      <c r="BC23" s="178">
        <v>0</v>
      </c>
      <c r="BD23" s="178" t="e">
        <f t="shared" si="32"/>
        <v>#REF!</v>
      </c>
      <c r="BE23" s="178">
        <v>0</v>
      </c>
      <c r="BF23" s="178" t="e">
        <f t="shared" si="33"/>
        <v>#REF!</v>
      </c>
      <c r="BG23" s="178">
        <v>0</v>
      </c>
      <c r="BH23" s="178">
        <v>0</v>
      </c>
      <c r="BI23" s="178">
        <v>0</v>
      </c>
      <c r="BJ23" s="178" t="e">
        <f>-VLOOKUP($B23,RawData2,BJ$6,FALSE)*0.086</f>
        <v>#REF!</v>
      </c>
      <c r="BK23" s="178" t="e">
        <f>VLOOKUP($B23,RawData2,MATCH("ELECTR",RawDataHeadings2,0),FALSE)*0.086</f>
        <v>#REF!</v>
      </c>
      <c r="BL23" s="190">
        <v>0</v>
      </c>
      <c r="BM23" s="179" t="e">
        <f t="shared" ca="1" si="8"/>
        <v>#REF!</v>
      </c>
      <c r="BN23" s="181"/>
      <c r="BO23" s="181"/>
    </row>
    <row r="24" spans="1:67">
      <c r="A24" s="131" t="s">
        <v>339</v>
      </c>
      <c r="B24" s="173" t="s">
        <v>340</v>
      </c>
      <c r="C24" s="132" t="s">
        <v>461</v>
      </c>
      <c r="D24" s="141" t="e">
        <f t="shared" si="21"/>
        <v>#REF!</v>
      </c>
      <c r="E24" s="174" t="e">
        <f t="shared" ca="1" si="22"/>
        <v>#REF!</v>
      </c>
      <c r="F24" s="174" t="e">
        <f t="shared" ca="1" si="22"/>
        <v>#REF!</v>
      </c>
      <c r="G24" s="174" t="e">
        <f t="shared" ca="1" si="22"/>
        <v>#REF!</v>
      </c>
      <c r="H24" s="174" t="e">
        <f t="shared" ca="1" si="22"/>
        <v>#REF!</v>
      </c>
      <c r="I24" s="174" t="e">
        <f t="shared" ca="1" si="22"/>
        <v>#REF!</v>
      </c>
      <c r="J24" s="174" t="e">
        <f t="shared" ca="1" si="22"/>
        <v>#REF!</v>
      </c>
      <c r="K24" s="174" t="e">
        <f t="shared" ca="1" si="22"/>
        <v>#REF!</v>
      </c>
      <c r="L24" s="174" t="e">
        <f t="shared" ca="1" si="22"/>
        <v>#REF!</v>
      </c>
      <c r="M24" s="174" t="e">
        <f t="shared" ca="1" si="22"/>
        <v>#REF!</v>
      </c>
      <c r="N24" s="174" t="e">
        <f t="shared" ca="1" si="22"/>
        <v>#REF!</v>
      </c>
      <c r="O24" s="174" t="e">
        <f t="shared" ca="1" si="23"/>
        <v>#REF!</v>
      </c>
      <c r="P24" s="174" t="e">
        <f t="shared" ca="1" si="23"/>
        <v>#REF!</v>
      </c>
      <c r="Q24" s="174" t="e">
        <f t="shared" ca="1" si="23"/>
        <v>#REF!</v>
      </c>
      <c r="R24" s="174" t="e">
        <f t="shared" ca="1" si="23"/>
        <v>#REF!</v>
      </c>
      <c r="S24" s="174">
        <v>0</v>
      </c>
      <c r="T24" s="174" t="e">
        <f t="shared" ca="1" si="24"/>
        <v>#REF!</v>
      </c>
      <c r="U24" s="175" t="e">
        <f t="shared" ca="1" si="25"/>
        <v>#REF!</v>
      </c>
      <c r="V24" s="175" t="e">
        <f t="shared" ca="1" si="25"/>
        <v>#REF!</v>
      </c>
      <c r="W24" s="175" t="e">
        <f t="shared" ca="1" si="25"/>
        <v>#REF!</v>
      </c>
      <c r="X24" s="175" t="e">
        <f t="shared" ca="1" si="25"/>
        <v>#REF!</v>
      </c>
      <c r="Y24" s="175" t="e">
        <f t="shared" ca="1" si="25"/>
        <v>#REF!</v>
      </c>
      <c r="Z24" s="175" t="e">
        <f t="shared" ca="1" si="25"/>
        <v>#REF!</v>
      </c>
      <c r="AA24" s="175" t="e">
        <f t="shared" ca="1" si="25"/>
        <v>#REF!</v>
      </c>
      <c r="AB24" s="175" t="e">
        <f t="shared" ca="1" si="25"/>
        <v>#REF!</v>
      </c>
      <c r="AC24" s="175" t="e">
        <f t="shared" ca="1" si="25"/>
        <v>#REF!</v>
      </c>
      <c r="AD24" s="175" t="e">
        <f t="shared" ca="1" si="25"/>
        <v>#REF!</v>
      </c>
      <c r="AE24" s="175" t="e">
        <f t="shared" ca="1" si="26"/>
        <v>#REF!</v>
      </c>
      <c r="AF24" s="175" t="e">
        <f t="shared" ca="1" si="26"/>
        <v>#REF!</v>
      </c>
      <c r="AG24" s="175" t="e">
        <f t="shared" ca="1" si="26"/>
        <v>#REF!</v>
      </c>
      <c r="AH24" s="175" t="e">
        <f t="shared" ca="1" si="26"/>
        <v>#REF!</v>
      </c>
      <c r="AI24" s="175" t="e">
        <f t="shared" ca="1" si="26"/>
        <v>#REF!</v>
      </c>
      <c r="AJ24" s="175" t="e">
        <f t="shared" ca="1" si="26"/>
        <v>#REF!</v>
      </c>
      <c r="AK24" s="175" t="e">
        <f t="shared" ca="1" si="26"/>
        <v>#REF!</v>
      </c>
      <c r="AL24" s="175" t="e">
        <f t="shared" ca="1" si="26"/>
        <v>#REF!</v>
      </c>
      <c r="AM24" s="175" t="e">
        <f t="shared" ca="1" si="26"/>
        <v>#REF!</v>
      </c>
      <c r="AN24" s="175" t="e">
        <f t="shared" ca="1" si="26"/>
        <v>#REF!</v>
      </c>
      <c r="AO24" s="175" t="e">
        <f t="shared" ca="1" si="26"/>
        <v>#REF!</v>
      </c>
      <c r="AP24" s="175" t="e">
        <f t="shared" ca="1" si="26"/>
        <v>#REF!</v>
      </c>
      <c r="AQ24" s="176" t="e">
        <f t="shared" ca="1" si="27"/>
        <v>#REF!</v>
      </c>
      <c r="AR24" s="177" t="e">
        <f t="shared" si="28"/>
        <v>#REF!</v>
      </c>
      <c r="AS24" s="177" t="e">
        <f t="shared" si="28"/>
        <v>#REF!</v>
      </c>
      <c r="AT24" s="177" t="e">
        <f t="shared" si="28"/>
        <v>#REF!</v>
      </c>
      <c r="AU24" s="177" t="e">
        <f t="shared" si="28"/>
        <v>#REF!</v>
      </c>
      <c r="AV24" s="177" t="e">
        <f t="shared" si="28"/>
        <v>#REF!</v>
      </c>
      <c r="AW24" s="177" t="e">
        <f t="shared" ca="1" si="29"/>
        <v>#REF!</v>
      </c>
      <c r="AX24" s="177" t="e">
        <f t="shared" ca="1" si="29"/>
        <v>#REF!</v>
      </c>
      <c r="AY24" s="177" t="e">
        <f t="shared" ca="1" si="29"/>
        <v>#REF!</v>
      </c>
      <c r="AZ24" s="177" t="e">
        <f t="shared" si="30"/>
        <v>#REF!</v>
      </c>
      <c r="BA24" s="177" t="e">
        <f t="shared" ca="1" si="31"/>
        <v>#REF!</v>
      </c>
      <c r="BB24" s="178">
        <v>0</v>
      </c>
      <c r="BC24" s="178">
        <v>0</v>
      </c>
      <c r="BD24" s="178" t="e">
        <f t="shared" si="32"/>
        <v>#REF!</v>
      </c>
      <c r="BE24" s="178">
        <v>0</v>
      </c>
      <c r="BF24" s="178" t="e">
        <f t="shared" si="33"/>
        <v>#REF!</v>
      </c>
      <c r="BG24" s="178">
        <v>0</v>
      </c>
      <c r="BH24" s="178">
        <v>0</v>
      </c>
      <c r="BI24" s="178">
        <v>0</v>
      </c>
      <c r="BJ24" s="178" t="e">
        <f>-VLOOKUP($B24,RawData2,BJ$6,FALSE)*0.086</f>
        <v>#REF!</v>
      </c>
      <c r="BK24" s="178" t="e">
        <f>VLOOKUP("HEATOUT",RawData2,MATCH("BOILER",RawDataHeadings2,0),FALSE)*0.02388</f>
        <v>#REF!</v>
      </c>
      <c r="BL24" s="178">
        <v>0</v>
      </c>
      <c r="BM24" s="179" t="e">
        <f t="shared" ca="1" si="8"/>
        <v>#REF!</v>
      </c>
    </row>
    <row r="25" spans="1:67">
      <c r="A25" s="131" t="s">
        <v>341</v>
      </c>
      <c r="B25" s="173" t="s">
        <v>342</v>
      </c>
      <c r="C25" s="132" t="s">
        <v>461</v>
      </c>
      <c r="D25" s="141" t="e">
        <f t="shared" si="21"/>
        <v>#REF!</v>
      </c>
      <c r="E25" s="174" t="e">
        <f t="shared" ca="1" si="22"/>
        <v>#REF!</v>
      </c>
      <c r="F25" s="174" t="e">
        <f t="shared" ca="1" si="22"/>
        <v>#REF!</v>
      </c>
      <c r="G25" s="174" t="e">
        <f t="shared" ca="1" si="22"/>
        <v>#REF!</v>
      </c>
      <c r="H25" s="174" t="e">
        <f t="shared" ca="1" si="22"/>
        <v>#REF!</v>
      </c>
      <c r="I25" s="174" t="e">
        <f t="shared" ca="1" si="22"/>
        <v>#REF!</v>
      </c>
      <c r="J25" s="174" t="e">
        <f t="shared" ca="1" si="22"/>
        <v>#REF!</v>
      </c>
      <c r="K25" s="174" t="e">
        <f t="shared" ca="1" si="22"/>
        <v>#REF!</v>
      </c>
      <c r="L25" s="174" t="e">
        <f t="shared" ca="1" si="22"/>
        <v>#REF!</v>
      </c>
      <c r="M25" s="174" t="e">
        <f t="shared" ca="1" si="22"/>
        <v>#REF!</v>
      </c>
      <c r="N25" s="174" t="e">
        <f t="shared" ca="1" si="22"/>
        <v>#REF!</v>
      </c>
      <c r="O25" s="174" t="e">
        <f t="shared" ca="1" si="23"/>
        <v>#REF!</v>
      </c>
      <c r="P25" s="174" t="e">
        <f t="shared" ca="1" si="23"/>
        <v>#REF!</v>
      </c>
      <c r="Q25" s="174" t="e">
        <f t="shared" ca="1" si="23"/>
        <v>#REF!</v>
      </c>
      <c r="R25" s="174" t="e">
        <f t="shared" ca="1" si="23"/>
        <v>#REF!</v>
      </c>
      <c r="S25" s="174">
        <v>0</v>
      </c>
      <c r="T25" s="174" t="e">
        <f t="shared" ca="1" si="24"/>
        <v>#REF!</v>
      </c>
      <c r="U25" s="175" t="e">
        <f t="shared" ca="1" si="25"/>
        <v>#REF!</v>
      </c>
      <c r="V25" s="175" t="e">
        <f t="shared" ca="1" si="25"/>
        <v>#REF!</v>
      </c>
      <c r="W25" s="175" t="e">
        <f t="shared" ca="1" si="25"/>
        <v>#REF!</v>
      </c>
      <c r="X25" s="175" t="e">
        <f t="shared" ca="1" si="25"/>
        <v>#REF!</v>
      </c>
      <c r="Y25" s="175" t="e">
        <f t="shared" ca="1" si="25"/>
        <v>#REF!</v>
      </c>
      <c r="Z25" s="175" t="e">
        <f t="shared" ca="1" si="25"/>
        <v>#REF!</v>
      </c>
      <c r="AA25" s="175" t="e">
        <f t="shared" ca="1" si="25"/>
        <v>#REF!</v>
      </c>
      <c r="AB25" s="175" t="e">
        <f t="shared" ca="1" si="25"/>
        <v>#REF!</v>
      </c>
      <c r="AC25" s="175" t="e">
        <f t="shared" ca="1" si="25"/>
        <v>#REF!</v>
      </c>
      <c r="AD25" s="175" t="e">
        <f t="shared" ca="1" si="25"/>
        <v>#REF!</v>
      </c>
      <c r="AE25" s="175" t="e">
        <f t="shared" ca="1" si="26"/>
        <v>#REF!</v>
      </c>
      <c r="AF25" s="175" t="e">
        <f t="shared" ca="1" si="26"/>
        <v>#REF!</v>
      </c>
      <c r="AG25" s="175" t="e">
        <f t="shared" ca="1" si="26"/>
        <v>#REF!</v>
      </c>
      <c r="AH25" s="175" t="e">
        <f t="shared" ca="1" si="26"/>
        <v>#REF!</v>
      </c>
      <c r="AI25" s="175" t="e">
        <f t="shared" ca="1" si="26"/>
        <v>#REF!</v>
      </c>
      <c r="AJ25" s="175" t="e">
        <f t="shared" ca="1" si="26"/>
        <v>#REF!</v>
      </c>
      <c r="AK25" s="175" t="e">
        <f t="shared" ca="1" si="26"/>
        <v>#REF!</v>
      </c>
      <c r="AL25" s="175" t="e">
        <f t="shared" ca="1" si="26"/>
        <v>#REF!</v>
      </c>
      <c r="AM25" s="175" t="e">
        <f t="shared" ca="1" si="26"/>
        <v>#REF!</v>
      </c>
      <c r="AN25" s="175" t="e">
        <f t="shared" ca="1" si="26"/>
        <v>#REF!</v>
      </c>
      <c r="AO25" s="175" t="e">
        <f t="shared" ca="1" si="26"/>
        <v>#REF!</v>
      </c>
      <c r="AP25" s="175" t="e">
        <f t="shared" ca="1" si="26"/>
        <v>#REF!</v>
      </c>
      <c r="AQ25" s="176" t="e">
        <f t="shared" ca="1" si="27"/>
        <v>#REF!</v>
      </c>
      <c r="AR25" s="177" t="e">
        <f t="shared" si="28"/>
        <v>#REF!</v>
      </c>
      <c r="AS25" s="177" t="e">
        <f t="shared" si="28"/>
        <v>#REF!</v>
      </c>
      <c r="AT25" s="177" t="e">
        <f t="shared" si="28"/>
        <v>#REF!</v>
      </c>
      <c r="AU25" s="177" t="e">
        <f t="shared" si="28"/>
        <v>#REF!</v>
      </c>
      <c r="AV25" s="177" t="e">
        <f t="shared" si="28"/>
        <v>#REF!</v>
      </c>
      <c r="AW25" s="177" t="e">
        <f t="shared" ca="1" si="29"/>
        <v>#REF!</v>
      </c>
      <c r="AX25" s="177" t="e">
        <f t="shared" ca="1" si="29"/>
        <v>#REF!</v>
      </c>
      <c r="AY25" s="177" t="e">
        <f t="shared" ca="1" si="29"/>
        <v>#REF!</v>
      </c>
      <c r="AZ25" s="177" t="e">
        <f t="shared" si="30"/>
        <v>#REF!</v>
      </c>
      <c r="BA25" s="177" t="e">
        <f t="shared" ca="1" si="31"/>
        <v>#REF!</v>
      </c>
      <c r="BB25" s="178">
        <v>0</v>
      </c>
      <c r="BC25" s="178">
        <v>0</v>
      </c>
      <c r="BD25" s="178" t="e">
        <f t="shared" si="32"/>
        <v>#REF!</v>
      </c>
      <c r="BE25" s="178">
        <v>0</v>
      </c>
      <c r="BF25" s="178" t="e">
        <f t="shared" si="33"/>
        <v>#REF!</v>
      </c>
      <c r="BG25" s="178">
        <v>0</v>
      </c>
      <c r="BH25" s="178">
        <v>0</v>
      </c>
      <c r="BI25" s="178">
        <v>0</v>
      </c>
      <c r="BJ25" s="178" t="e">
        <f>VLOOKUP("ELOUTPUT",RawData2,MATCH("CHEMHEAT",RawDataHeadings2,0),FALSE)*0.086</f>
        <v>#REF!</v>
      </c>
      <c r="BK25" s="178" t="e">
        <f t="shared" ref="BK25:BK37" si="34">-VLOOKUP($B25,RawData2,BK$6,FALSE)*0.02388</f>
        <v>#REF!</v>
      </c>
      <c r="BL25" s="178">
        <v>0</v>
      </c>
      <c r="BM25" s="179" t="e">
        <f t="shared" ca="1" si="8"/>
        <v>#REF!</v>
      </c>
    </row>
    <row r="26" spans="1:67">
      <c r="A26" s="131" t="s">
        <v>343</v>
      </c>
      <c r="B26" s="173" t="s">
        <v>344</v>
      </c>
      <c r="C26" s="132" t="s">
        <v>461</v>
      </c>
      <c r="D26" s="141" t="e">
        <f t="shared" si="21"/>
        <v>#REF!</v>
      </c>
      <c r="E26" s="174" t="e">
        <f t="shared" ref="E26:I37" ca="1" si="35">-VLOOKUP($B26,RawData2,E$6,FALSE)*VLOOKUP(E$5,ConversionFactors2,$D26,FALSE)/MJ_per_toe</f>
        <v>#REF!</v>
      </c>
      <c r="F26" s="174" t="e">
        <f t="shared" ca="1" si="35"/>
        <v>#REF!</v>
      </c>
      <c r="G26" s="174" t="e">
        <f t="shared" ca="1" si="35"/>
        <v>#REF!</v>
      </c>
      <c r="H26" s="174" t="e">
        <f t="shared" ca="1" si="35"/>
        <v>#REF!</v>
      </c>
      <c r="I26" s="174" t="e">
        <f t="shared" ca="1" si="35"/>
        <v>#REF!</v>
      </c>
      <c r="J26" s="174" t="e">
        <f ca="1">(VLOOKUP($B7,RawData2,J$6,FALSE)*VLOOKUP(J$5,ConversionFactors2,D$7,FALSE)+SUM(VLOOKUP("OSNATGAS",RawData2,J$6,FALSE),VLOOKUP("OSOIL",RawData2,J$6,FALSE),VLOOKUP("OSRENEW",RawData2,J$6,FALSE),VLOOKUP("OSNONSPEC",RawData2,J$6,FALSE))*VLOOKUP(J$5,ConversionFactors2,MATCH("NOTHER",CFHeadings,0),FALSE)-VLOOKUP($B26,RawData2,J$6,FALSE)*VLOOKUP(J$5,ConversionFactors2,$D26,FALSE))/MJ_per_toe</f>
        <v>#REF!</v>
      </c>
      <c r="K26" s="174" t="e">
        <f ca="1">-VLOOKUP($B26,RawData2,K$6,FALSE)*VLOOKUP(K$5,ConversionFactors2,$D26,FALSE)/MJ_per_toe</f>
        <v>#REF!</v>
      </c>
      <c r="L26" s="174" t="e">
        <f ca="1">-VLOOKUP($B26,RawData2,L$6,FALSE)*VLOOKUP(L$5,ConversionFactors2,$D26,FALSE)/MJ_per_toe</f>
        <v>#REF!</v>
      </c>
      <c r="M26" s="174" t="e">
        <f ca="1">-VLOOKUP($B26,RawData2,M$6,FALSE)*VLOOKUP(M$5,ConversionFactors2,$D26,FALSE)/MJ_per_toe</f>
        <v>#REF!</v>
      </c>
      <c r="N26" s="174" t="e">
        <f ca="1">-VLOOKUP($B26,RawData2,N$6,FALSE)*VLOOKUP(N$5,ConversionFactors2,$D26,FALSE)/MJ_per_toe</f>
        <v>#REF!</v>
      </c>
      <c r="O26" s="174" t="e">
        <f t="shared" ca="1" si="23"/>
        <v>#REF!</v>
      </c>
      <c r="P26" s="174" t="e">
        <f t="shared" ca="1" si="23"/>
        <v>#REF!</v>
      </c>
      <c r="Q26" s="174" t="e">
        <f t="shared" ca="1" si="23"/>
        <v>#REF!</v>
      </c>
      <c r="R26" s="174" t="e">
        <f t="shared" ca="1" si="23"/>
        <v>#REF!</v>
      </c>
      <c r="S26" s="174">
        <v>0</v>
      </c>
      <c r="T26" s="174" t="e">
        <f t="shared" ca="1" si="24"/>
        <v>#REF!</v>
      </c>
      <c r="U26" s="175" t="e">
        <f t="shared" ca="1" si="25"/>
        <v>#REF!</v>
      </c>
      <c r="V26" s="175" t="e">
        <f t="shared" ca="1" si="25"/>
        <v>#REF!</v>
      </c>
      <c r="W26" s="175" t="e">
        <f t="shared" ca="1" si="25"/>
        <v>#REF!</v>
      </c>
      <c r="X26" s="175" t="e">
        <f t="shared" ca="1" si="25"/>
        <v>#REF!</v>
      </c>
      <c r="Y26" s="175" t="e">
        <f t="shared" ca="1" si="25"/>
        <v>#REF!</v>
      </c>
      <c r="Z26" s="175" t="e">
        <f t="shared" ca="1" si="25"/>
        <v>#REF!</v>
      </c>
      <c r="AA26" s="175" t="e">
        <f t="shared" ca="1" si="25"/>
        <v>#REF!</v>
      </c>
      <c r="AB26" s="175" t="e">
        <f t="shared" ca="1" si="25"/>
        <v>#REF!</v>
      </c>
      <c r="AC26" s="175" t="e">
        <f t="shared" ca="1" si="25"/>
        <v>#REF!</v>
      </c>
      <c r="AD26" s="175" t="e">
        <f t="shared" ca="1" si="25"/>
        <v>#REF!</v>
      </c>
      <c r="AE26" s="175" t="e">
        <f t="shared" ca="1" si="26"/>
        <v>#REF!</v>
      </c>
      <c r="AF26" s="175" t="e">
        <f t="shared" ca="1" si="26"/>
        <v>#REF!</v>
      </c>
      <c r="AG26" s="175" t="e">
        <f t="shared" ca="1" si="26"/>
        <v>#REF!</v>
      </c>
      <c r="AH26" s="175" t="e">
        <f t="shared" ca="1" si="26"/>
        <v>#REF!</v>
      </c>
      <c r="AI26" s="175" t="e">
        <f t="shared" ca="1" si="26"/>
        <v>#REF!</v>
      </c>
      <c r="AJ26" s="175" t="e">
        <f t="shared" ca="1" si="26"/>
        <v>#REF!</v>
      </c>
      <c r="AK26" s="175" t="e">
        <f t="shared" ca="1" si="26"/>
        <v>#REF!</v>
      </c>
      <c r="AL26" s="175" t="e">
        <f t="shared" ca="1" si="26"/>
        <v>#REF!</v>
      </c>
      <c r="AM26" s="175" t="e">
        <f t="shared" ca="1" si="26"/>
        <v>#REF!</v>
      </c>
      <c r="AN26" s="175" t="e">
        <f t="shared" ca="1" si="26"/>
        <v>#REF!</v>
      </c>
      <c r="AO26" s="175" t="e">
        <f t="shared" ca="1" si="26"/>
        <v>#REF!</v>
      </c>
      <c r="AP26" s="175" t="e">
        <f t="shared" ca="1" si="26"/>
        <v>#REF!</v>
      </c>
      <c r="AQ26" s="176" t="e">
        <f t="shared" ca="1" si="27"/>
        <v>#REF!</v>
      </c>
      <c r="AR26" s="177" t="e">
        <f t="shared" si="28"/>
        <v>#REF!</v>
      </c>
      <c r="AS26" s="177" t="e">
        <f t="shared" si="28"/>
        <v>#REF!</v>
      </c>
      <c r="AT26" s="177" t="e">
        <f t="shared" si="28"/>
        <v>#REF!</v>
      </c>
      <c r="AU26" s="177" t="e">
        <f t="shared" si="28"/>
        <v>#REF!</v>
      </c>
      <c r="AV26" s="177" t="e">
        <f t="shared" si="28"/>
        <v>#REF!</v>
      </c>
      <c r="AW26" s="177" t="e">
        <f t="shared" ca="1" si="29"/>
        <v>#REF!</v>
      </c>
      <c r="AX26" s="177" t="e">
        <f t="shared" ca="1" si="29"/>
        <v>#REF!</v>
      </c>
      <c r="AY26" s="177" t="e">
        <f t="shared" ca="1" si="29"/>
        <v>#REF!</v>
      </c>
      <c r="AZ26" s="177" t="e">
        <f t="shared" si="30"/>
        <v>#REF!</v>
      </c>
      <c r="BA26" s="177" t="e">
        <f t="shared" ca="1" si="31"/>
        <v>#REF!</v>
      </c>
      <c r="BB26" s="178">
        <v>0</v>
      </c>
      <c r="BC26" s="178">
        <v>0</v>
      </c>
      <c r="BD26" s="178" t="e">
        <f t="shared" si="32"/>
        <v>#REF!</v>
      </c>
      <c r="BE26" s="178">
        <v>0</v>
      </c>
      <c r="BF26" s="178" t="e">
        <f t="shared" si="33"/>
        <v>#REF!</v>
      </c>
      <c r="BG26" s="178">
        <v>0</v>
      </c>
      <c r="BH26" s="178">
        <v>0</v>
      </c>
      <c r="BI26" s="178">
        <v>0</v>
      </c>
      <c r="BJ26" s="178" t="e">
        <f t="shared" ref="BJ26:BJ37" si="36">-VLOOKUP($B26,RawData2,BJ$6,FALSE)*0.086</f>
        <v>#REF!</v>
      </c>
      <c r="BK26" s="178" t="e">
        <f t="shared" si="34"/>
        <v>#REF!</v>
      </c>
      <c r="BL26" s="178">
        <v>0</v>
      </c>
      <c r="BM26" s="179" t="e">
        <f t="shared" ca="1" si="8"/>
        <v>#REF!</v>
      </c>
    </row>
    <row r="27" spans="1:67">
      <c r="A27" s="131" t="s">
        <v>345</v>
      </c>
      <c r="B27" s="173" t="s">
        <v>346</v>
      </c>
      <c r="C27" s="132" t="s">
        <v>452</v>
      </c>
      <c r="D27" s="141" t="e">
        <f t="shared" si="21"/>
        <v>#REF!</v>
      </c>
      <c r="E27" s="174" t="e">
        <f t="shared" ca="1" si="35"/>
        <v>#REF!</v>
      </c>
      <c r="F27" s="174" t="e">
        <f t="shared" ca="1" si="35"/>
        <v>#REF!</v>
      </c>
      <c r="G27" s="174" t="e">
        <f t="shared" ca="1" si="35"/>
        <v>#REF!</v>
      </c>
      <c r="H27" s="174" t="e">
        <f t="shared" ca="1" si="35"/>
        <v>#REF!</v>
      </c>
      <c r="I27" s="174" t="e">
        <f t="shared" ca="1" si="35"/>
        <v>#REF!</v>
      </c>
      <c r="J27" s="174" t="e">
        <f t="shared" ref="J27:J37" ca="1" si="37">-VLOOKUP($B27,RawData2,J$6,FALSE)*VLOOKUP(J$5,ConversionFactors2,$D27,FALSE)/MJ_per_toe</f>
        <v>#REF!</v>
      </c>
      <c r="K27" s="174" t="e">
        <f ca="1">(VLOOKUP($B7,RawData2,K$6,FALSE)*VLOOKUP(K$5,ConversionFactors2,D$7,FALSE)+SUM(VLOOKUP("OSNATGAS",RawData2,K$6,FALSE),VLOOKUP("OSOIL",RawData2,K$6,FALSE),VLOOKUP("OSRENEW",RawData2,K$6,FALSE))*VLOOKUP(K$5,ConversionFactors2,MATCH("NOTHER",CFHeadings,0),FALSE)-VLOOKUP($B27,RawData2,K$6,FALSE)*VLOOKUP(K$5,ConversionFactors2,$D27,FALSE))/MJ_per_toe</f>
        <v>#REF!</v>
      </c>
      <c r="L27" s="174" t="e">
        <f ca="1">-VLOOKUP($B27,RawData2,L$6,FALSE)*VLOOKUP(L$5,ConversionFactors2,$D27,FALSE)/MJ_per_toe</f>
        <v>#REF!</v>
      </c>
      <c r="M27" s="174" t="e">
        <f ca="1">(VLOOKUP($B7,RawData2,M$6,FALSE)*VLOOKUP(M$5,ConversionFactors2,D$7,FALSE)+SUM(VLOOKUP("OSNATGAS",RawData2,M$6,FALSE),VLOOKUP("OSOIL",RawData2,M$6,FALSE),VLOOKUP("OSRENEW",RawData2,M$6,FALSE),VLOOKUP("OSNONSPEC",RawData2,M$6,FALSE))*VLOOKUP(M$5,ConversionFactors2,MATCH("NOTHER",CFHeadings,0),FALSE)-VLOOKUP($B27,RawData2,M$6,FALSE)*VLOOKUP(M$5,ConversionFactors2,$D27,FALSE))/MJ_per_toe</f>
        <v>#REF!</v>
      </c>
      <c r="N27" s="174" t="e">
        <f ca="1">-VLOOKUP($B27,RawData2,N$6,FALSE)*VLOOKUP(N$5,ConversionFactors2,$D27,FALSE)/MJ_per_toe</f>
        <v>#REF!</v>
      </c>
      <c r="O27" s="174" t="e">
        <f ca="1">-VLOOKUP($B27,RawData2,O$6,FALSE)*VLOOKUP(O$5,ConversionFactors2,2,FALSE)</f>
        <v>#REF!</v>
      </c>
      <c r="P27" s="174" t="e">
        <f ca="1">SUM(VLOOKUP($B7,RawData2,P$6,FALSE),VLOOKUP("OSNATGAS",RawData2,P$6,FALSE),VLOOKUP("OSOIL",RawData2,P$6,FALSE),VLOOKUP("OSRENEW",RawData2,P$6,FALSE),VLOOKUP("OSNONSPEC",RawData2,P$6,FALSE),-VLOOKUP($B27,RawData2,P$6,FALSE))*VLOOKUP(P$5,ConversionFactors2,2,FALSE)</f>
        <v>#REF!</v>
      </c>
      <c r="Q27" s="174" t="e">
        <f ca="1">-VLOOKUP($B27,RawData2,Q$6,FALSE)*VLOOKUP(Q$5,ConversionFactors2,2,FALSE)</f>
        <v>#REF!</v>
      </c>
      <c r="R27" s="174" t="e">
        <f ca="1">-VLOOKUP($B27,RawData2,R$6,FALSE)*VLOOKUP(R$5,ConversionFactors2,2,FALSE)</f>
        <v>#REF!</v>
      </c>
      <c r="S27" s="174">
        <v>0</v>
      </c>
      <c r="T27" s="174" t="e">
        <f t="shared" ca="1" si="24"/>
        <v>#REF!</v>
      </c>
      <c r="U27" s="175" t="e">
        <f t="shared" ca="1" si="25"/>
        <v>#REF!</v>
      </c>
      <c r="V27" s="175" t="e">
        <f t="shared" ca="1" si="25"/>
        <v>#REF!</v>
      </c>
      <c r="W27" s="175" t="e">
        <f t="shared" ca="1" si="25"/>
        <v>#REF!</v>
      </c>
      <c r="X27" s="175" t="e">
        <f t="shared" ca="1" si="25"/>
        <v>#REF!</v>
      </c>
      <c r="Y27" s="175" t="e">
        <f t="shared" ca="1" si="25"/>
        <v>#REF!</v>
      </c>
      <c r="Z27" s="175" t="e">
        <f t="shared" ca="1" si="25"/>
        <v>#REF!</v>
      </c>
      <c r="AA27" s="175" t="e">
        <f t="shared" ca="1" si="25"/>
        <v>#REF!</v>
      </c>
      <c r="AB27" s="175" t="e">
        <f t="shared" ca="1" si="25"/>
        <v>#REF!</v>
      </c>
      <c r="AC27" s="175" t="e">
        <f t="shared" ca="1" si="25"/>
        <v>#REF!</v>
      </c>
      <c r="AD27" s="175" t="e">
        <f t="shared" ca="1" si="25"/>
        <v>#REF!</v>
      </c>
      <c r="AE27" s="175" t="e">
        <f t="shared" ca="1" si="26"/>
        <v>#REF!</v>
      </c>
      <c r="AF27" s="175" t="e">
        <f t="shared" ca="1" si="26"/>
        <v>#REF!</v>
      </c>
      <c r="AG27" s="175" t="e">
        <f t="shared" ca="1" si="26"/>
        <v>#REF!</v>
      </c>
      <c r="AH27" s="175" t="e">
        <f t="shared" ca="1" si="26"/>
        <v>#REF!</v>
      </c>
      <c r="AI27" s="175" t="e">
        <f t="shared" ca="1" si="26"/>
        <v>#REF!</v>
      </c>
      <c r="AJ27" s="175" t="e">
        <f t="shared" ca="1" si="26"/>
        <v>#REF!</v>
      </c>
      <c r="AK27" s="175" t="e">
        <f t="shared" ca="1" si="26"/>
        <v>#REF!</v>
      </c>
      <c r="AL27" s="175" t="e">
        <f t="shared" ca="1" si="26"/>
        <v>#REF!</v>
      </c>
      <c r="AM27" s="175" t="e">
        <f t="shared" ca="1" si="26"/>
        <v>#REF!</v>
      </c>
      <c r="AN27" s="175" t="e">
        <f t="shared" ca="1" si="26"/>
        <v>#REF!</v>
      </c>
      <c r="AO27" s="175" t="e">
        <f t="shared" ca="1" si="26"/>
        <v>#REF!</v>
      </c>
      <c r="AP27" s="175" t="e">
        <f t="shared" ca="1" si="26"/>
        <v>#REF!</v>
      </c>
      <c r="AQ27" s="176" t="e">
        <f t="shared" ca="1" si="27"/>
        <v>#REF!</v>
      </c>
      <c r="AR27" s="177" t="e">
        <f t="shared" ref="AR27:AV37" si="38">-VLOOKUP($B27,RawData2,AR$6,FALSE)*0.02388</f>
        <v>#REF!</v>
      </c>
      <c r="AS27" s="177" t="e">
        <f t="shared" si="38"/>
        <v>#REF!</v>
      </c>
      <c r="AT27" s="177" t="e">
        <f t="shared" si="38"/>
        <v>#REF!</v>
      </c>
      <c r="AU27" s="177" t="e">
        <f t="shared" si="38"/>
        <v>#REF!</v>
      </c>
      <c r="AV27" s="177" t="e">
        <f t="shared" si="38"/>
        <v>#REF!</v>
      </c>
      <c r="AW27" s="177" t="e">
        <f t="shared" ca="1" si="29"/>
        <v>#REF!</v>
      </c>
      <c r="AX27" s="177" t="e">
        <f t="shared" ca="1" si="29"/>
        <v>#REF!</v>
      </c>
      <c r="AY27" s="177" t="e">
        <f t="shared" ca="1" si="29"/>
        <v>#REF!</v>
      </c>
      <c r="AZ27" s="177" t="e">
        <f t="shared" si="30"/>
        <v>#REF!</v>
      </c>
      <c r="BA27" s="177" t="e">
        <f t="shared" ca="1" si="31"/>
        <v>#REF!</v>
      </c>
      <c r="BB27" s="178">
        <v>0</v>
      </c>
      <c r="BC27" s="178">
        <v>0</v>
      </c>
      <c r="BD27" s="178" t="e">
        <f t="shared" si="32"/>
        <v>#REF!</v>
      </c>
      <c r="BE27" s="178">
        <v>0</v>
      </c>
      <c r="BF27" s="178" t="e">
        <f t="shared" si="33"/>
        <v>#REF!</v>
      </c>
      <c r="BG27" s="178">
        <v>0</v>
      </c>
      <c r="BH27" s="178">
        <v>0</v>
      </c>
      <c r="BI27" s="178">
        <v>0</v>
      </c>
      <c r="BJ27" s="178" t="e">
        <f t="shared" si="36"/>
        <v>#REF!</v>
      </c>
      <c r="BK27" s="178" t="e">
        <f t="shared" si="34"/>
        <v>#REF!</v>
      </c>
      <c r="BL27" s="178">
        <v>0</v>
      </c>
      <c r="BM27" s="179" t="e">
        <f t="shared" ca="1" si="8"/>
        <v>#REF!</v>
      </c>
    </row>
    <row r="28" spans="1:67">
      <c r="A28" s="131" t="s">
        <v>347</v>
      </c>
      <c r="B28" s="173" t="s">
        <v>348</v>
      </c>
      <c r="C28" s="132" t="s">
        <v>461</v>
      </c>
      <c r="D28" s="141" t="e">
        <f t="shared" si="21"/>
        <v>#REF!</v>
      </c>
      <c r="E28" s="174" t="e">
        <f t="shared" ca="1" si="35"/>
        <v>#REF!</v>
      </c>
      <c r="F28" s="174" t="e">
        <f t="shared" ca="1" si="35"/>
        <v>#REF!</v>
      </c>
      <c r="G28" s="174" t="e">
        <f t="shared" ca="1" si="35"/>
        <v>#REF!</v>
      </c>
      <c r="H28" s="174" t="e">
        <f t="shared" ca="1" si="35"/>
        <v>#REF!</v>
      </c>
      <c r="I28" s="174" t="e">
        <f t="shared" ca="1" si="35"/>
        <v>#REF!</v>
      </c>
      <c r="J28" s="174" t="e">
        <f t="shared" ca="1" si="37"/>
        <v>#REF!</v>
      </c>
      <c r="K28" s="174" t="e">
        <f t="shared" ref="K28:K36" ca="1" si="39">-VLOOKUP($B28,RawData2,K$6,FALSE)*VLOOKUP(K$5,ConversionFactors2,$D28,FALSE)/MJ_per_toe</f>
        <v>#REF!</v>
      </c>
      <c r="L28" s="174" t="e">
        <f ca="1">(VLOOKUP($B7,RawData2,L$6,FALSE)*VLOOKUP(L$5,ConversionFactors2,D$7,FALSE)+SUM(VLOOKUP("OSNATGAS",RawData2,L$6,FALSE),VLOOKUP("OSOIL",RawData2,L$6,FALSE),VLOOKUP("OSRENEW",RawData2,L$6,FALSE),VLOOKUP("OSNONSPEC",RawData2,L$6,FALSE))*VLOOKUP(L$5,ConversionFactors2,MATCH("NOTHER",CFHeadings,0),FALSE)-VLOOKUP($B28,RawData2,L$6,FALSE)*VLOOKUP(L$5,ConversionFactors2,$D28,FALSE))/MJ_per_toe</f>
        <v>#REF!</v>
      </c>
      <c r="M28" s="174" t="e">
        <f t="shared" ref="M28:M37" ca="1" si="40">-VLOOKUP($B28,RawData2,M$6,FALSE)*VLOOKUP(M$5,ConversionFactors2,$D28,FALSE)/MJ_per_toe</f>
        <v>#REF!</v>
      </c>
      <c r="N28" s="174" t="e">
        <f ca="1">-VLOOKUP($B28,RawData2,N$6,FALSE)*VLOOKUP(N$5,ConversionFactors2,$D28,FALSE)/MJ_per_toe</f>
        <v>#REF!</v>
      </c>
      <c r="O28" s="174" t="e">
        <f ca="1">SUM(VLOOKUP($B7,RawData2,O$6,FALSE),VLOOKUP("OSCOAL",RawData2,O$6,FALSE),VLOOKUP("OSNATGAS",RawData2,O$6,FALSE),VLOOKUP("OSOIL",RawData2,O$6,FALSE),VLOOKUP("OSRENEW",RawData2,O$6,FALSE),VLOOKUP("OSNONSPEC",RawData2,O$6,FALSE)-VLOOKUP($B28,RawData2,O$6,FALSE))*VLOOKUP(O$5,ConversionFactors2,2,FALSE)</f>
        <v>#REF!</v>
      </c>
      <c r="P28" s="174" t="e">
        <f t="shared" ref="P28:P37" ca="1" si="41">-VLOOKUP($B28,RawData2,P$6,FALSE)*VLOOKUP(P$5,ConversionFactors2,2,FALSE)</f>
        <v>#REF!</v>
      </c>
      <c r="Q28" s="174" t="e">
        <f ca="1">-VLOOKUP($B28,RawData2,Q$6,FALSE)*VLOOKUP(Q$5,ConversionFactors2,2,FALSE)</f>
        <v>#REF!</v>
      </c>
      <c r="R28" s="174" t="e">
        <f ca="1">-VLOOKUP($B28,RawData2,R$6,FALSE)*VLOOKUP(R$5,ConversionFactors2,2,FALSE)</f>
        <v>#REF!</v>
      </c>
      <c r="S28" s="174">
        <v>0</v>
      </c>
      <c r="T28" s="174" t="e">
        <f t="shared" ca="1" si="24"/>
        <v>#REF!</v>
      </c>
      <c r="U28" s="175" t="e">
        <f t="shared" ca="1" si="25"/>
        <v>#REF!</v>
      </c>
      <c r="V28" s="175" t="e">
        <f t="shared" ca="1" si="25"/>
        <v>#REF!</v>
      </c>
      <c r="W28" s="175" t="e">
        <f t="shared" ca="1" si="25"/>
        <v>#REF!</v>
      </c>
      <c r="X28" s="175" t="e">
        <f t="shared" ca="1" si="25"/>
        <v>#REF!</v>
      </c>
      <c r="Y28" s="175" t="e">
        <f t="shared" ca="1" si="25"/>
        <v>#REF!</v>
      </c>
      <c r="Z28" s="175" t="e">
        <f t="shared" ca="1" si="25"/>
        <v>#REF!</v>
      </c>
      <c r="AA28" s="175" t="e">
        <f t="shared" ca="1" si="25"/>
        <v>#REF!</v>
      </c>
      <c r="AB28" s="175" t="e">
        <f t="shared" ca="1" si="25"/>
        <v>#REF!</v>
      </c>
      <c r="AC28" s="175" t="e">
        <f t="shared" ca="1" si="25"/>
        <v>#REF!</v>
      </c>
      <c r="AD28" s="175" t="e">
        <f t="shared" ca="1" si="25"/>
        <v>#REF!</v>
      </c>
      <c r="AE28" s="175" t="e">
        <f t="shared" ca="1" si="26"/>
        <v>#REF!</v>
      </c>
      <c r="AF28" s="175" t="e">
        <f t="shared" ca="1" si="26"/>
        <v>#REF!</v>
      </c>
      <c r="AG28" s="175" t="e">
        <f t="shared" ca="1" si="26"/>
        <v>#REF!</v>
      </c>
      <c r="AH28" s="175" t="e">
        <f t="shared" ca="1" si="26"/>
        <v>#REF!</v>
      </c>
      <c r="AI28" s="175" t="e">
        <f t="shared" ca="1" si="26"/>
        <v>#REF!</v>
      </c>
      <c r="AJ28" s="175" t="e">
        <f t="shared" ca="1" si="26"/>
        <v>#REF!</v>
      </c>
      <c r="AK28" s="175" t="e">
        <f t="shared" ca="1" si="26"/>
        <v>#REF!</v>
      </c>
      <c r="AL28" s="175" t="e">
        <f t="shared" ca="1" si="26"/>
        <v>#REF!</v>
      </c>
      <c r="AM28" s="175" t="e">
        <f t="shared" ca="1" si="26"/>
        <v>#REF!</v>
      </c>
      <c r="AN28" s="175" t="e">
        <f t="shared" ca="1" si="26"/>
        <v>#REF!</v>
      </c>
      <c r="AO28" s="175" t="e">
        <f t="shared" ca="1" si="26"/>
        <v>#REF!</v>
      </c>
      <c r="AP28" s="175" t="e">
        <f t="shared" ca="1" si="26"/>
        <v>#REF!</v>
      </c>
      <c r="AQ28" s="176" t="e">
        <f t="shared" ca="1" si="27"/>
        <v>#REF!</v>
      </c>
      <c r="AR28" s="177" t="e">
        <f t="shared" si="38"/>
        <v>#REF!</v>
      </c>
      <c r="AS28" s="177" t="e">
        <f t="shared" si="38"/>
        <v>#REF!</v>
      </c>
      <c r="AT28" s="177" t="e">
        <f t="shared" si="38"/>
        <v>#REF!</v>
      </c>
      <c r="AU28" s="177" t="e">
        <f t="shared" si="38"/>
        <v>#REF!</v>
      </c>
      <c r="AV28" s="177" t="e">
        <f t="shared" si="38"/>
        <v>#REF!</v>
      </c>
      <c r="AW28" s="177" t="e">
        <f t="shared" ca="1" si="29"/>
        <v>#REF!</v>
      </c>
      <c r="AX28" s="177" t="e">
        <f t="shared" ca="1" si="29"/>
        <v>#REF!</v>
      </c>
      <c r="AY28" s="177" t="e">
        <f t="shared" ca="1" si="29"/>
        <v>#REF!</v>
      </c>
      <c r="AZ28" s="177" t="e">
        <f t="shared" si="30"/>
        <v>#REF!</v>
      </c>
      <c r="BA28" s="177" t="e">
        <f t="shared" ca="1" si="31"/>
        <v>#REF!</v>
      </c>
      <c r="BB28" s="178">
        <v>0</v>
      </c>
      <c r="BC28" s="178">
        <v>0</v>
      </c>
      <c r="BD28" s="178" t="e">
        <f t="shared" si="32"/>
        <v>#REF!</v>
      </c>
      <c r="BE28" s="178">
        <v>0</v>
      </c>
      <c r="BF28" s="178" t="e">
        <f t="shared" si="33"/>
        <v>#REF!</v>
      </c>
      <c r="BG28" s="178">
        <v>0</v>
      </c>
      <c r="BH28" s="178">
        <v>0</v>
      </c>
      <c r="BI28" s="178">
        <v>0</v>
      </c>
      <c r="BJ28" s="178" t="e">
        <f t="shared" si="36"/>
        <v>#REF!</v>
      </c>
      <c r="BK28" s="178" t="e">
        <f t="shared" si="34"/>
        <v>#REF!</v>
      </c>
      <c r="BL28" s="178">
        <v>0</v>
      </c>
      <c r="BM28" s="179" t="e">
        <f t="shared" ca="1" si="8"/>
        <v>#REF!</v>
      </c>
    </row>
    <row r="29" spans="1:67">
      <c r="A29" s="131" t="s">
        <v>349</v>
      </c>
      <c r="B29" s="173" t="s">
        <v>350</v>
      </c>
      <c r="C29" s="132" t="s">
        <v>453</v>
      </c>
      <c r="D29" s="141" t="e">
        <f t="shared" si="21"/>
        <v>#REF!</v>
      </c>
      <c r="E29" s="174" t="e">
        <f t="shared" ca="1" si="35"/>
        <v>#REF!</v>
      </c>
      <c r="F29" s="174" t="e">
        <f t="shared" ca="1" si="35"/>
        <v>#REF!</v>
      </c>
      <c r="G29" s="174" t="e">
        <f t="shared" ca="1" si="35"/>
        <v>#REF!</v>
      </c>
      <c r="H29" s="174" t="e">
        <f t="shared" ca="1" si="35"/>
        <v>#REF!</v>
      </c>
      <c r="I29" s="174" t="e">
        <f t="shared" ca="1" si="35"/>
        <v>#REF!</v>
      </c>
      <c r="J29" s="174" t="e">
        <f t="shared" ca="1" si="37"/>
        <v>#REF!</v>
      </c>
      <c r="K29" s="174" t="e">
        <f t="shared" ca="1" si="39"/>
        <v>#REF!</v>
      </c>
      <c r="L29" s="174" t="e">
        <f t="shared" ref="L29:L37" ca="1" si="42">-VLOOKUP($B29,RawData2,L$6,FALSE)*VLOOKUP(L$5,ConversionFactors2,$D29,FALSE)/MJ_per_toe</f>
        <v>#REF!</v>
      </c>
      <c r="M29" s="174" t="e">
        <f t="shared" ca="1" si="40"/>
        <v>#REF!</v>
      </c>
      <c r="N29" s="174" t="e">
        <f ca="1">-VLOOKUP($B29,RawData2,N$6,FALSE)*VLOOKUP(N$5,ConversionFactors2,$D29,FALSE)/MJ_per_toe</f>
        <v>#REF!</v>
      </c>
      <c r="O29" s="174" t="e">
        <f t="shared" ref="O29:O37" ca="1" si="43">-VLOOKUP($B29,RawData2,O$6,FALSE)*VLOOKUP(O$5,ConversionFactors2,2,FALSE)</f>
        <v>#REF!</v>
      </c>
      <c r="P29" s="174" t="e">
        <f t="shared" ca="1" si="41"/>
        <v>#REF!</v>
      </c>
      <c r="Q29" s="174" t="e">
        <f ca="1">SUM(VLOOKUP($B7,RawData2,Q$6,FALSE),VLOOKUP("OSNATGAS",RawData2,Q$6,FALSE),VLOOKUP("OSOIL",RawData2,Q$6,FALSE),VLOOKUP("OSRENEW",RawData2,Q$6,FALSE),VLOOKUP("OSNONSPEC",RawData2,Q$6,FALSE),-VLOOKUP($B29,RawData2,Q$6,FALSE))*VLOOKUP(Q$5,ConversionFactors2,2,FALSE)</f>
        <v>#REF!</v>
      </c>
      <c r="R29" s="174" t="e">
        <f ca="1">SUM(VLOOKUP($B7,RawData2,R$6,FALSE),VLOOKUP("OSNATGAS",RawData2,R$6,FALSE),VLOOKUP("OSOIL",RawData2,R$6,FALSE),VLOOKUP("OSRENEW",RawData2,R$6,FALSE),VLOOKUP("OSNONSPEC",RawData2,R$6,FALSE),-VLOOKUP($B29,RawData2,R$6,FALSE))*VLOOKUP(R$5,ConversionFactors2,2,FALSE)</f>
        <v>#REF!</v>
      </c>
      <c r="S29" s="174">
        <v>0</v>
      </c>
      <c r="T29" s="174" t="e">
        <f t="shared" ca="1" si="24"/>
        <v>#REF!</v>
      </c>
      <c r="U29" s="175" t="e">
        <f t="shared" ca="1" si="25"/>
        <v>#REF!</v>
      </c>
      <c r="V29" s="175" t="e">
        <f t="shared" ca="1" si="25"/>
        <v>#REF!</v>
      </c>
      <c r="W29" s="175" t="e">
        <f t="shared" ca="1" si="25"/>
        <v>#REF!</v>
      </c>
      <c r="X29" s="175" t="e">
        <f t="shared" ca="1" si="25"/>
        <v>#REF!</v>
      </c>
      <c r="Y29" s="175" t="e">
        <f t="shared" ca="1" si="25"/>
        <v>#REF!</v>
      </c>
      <c r="Z29" s="175" t="e">
        <f t="shared" ca="1" si="25"/>
        <v>#REF!</v>
      </c>
      <c r="AA29" s="175" t="e">
        <f t="shared" ca="1" si="25"/>
        <v>#REF!</v>
      </c>
      <c r="AB29" s="175" t="e">
        <f t="shared" ca="1" si="25"/>
        <v>#REF!</v>
      </c>
      <c r="AC29" s="175" t="e">
        <f t="shared" ca="1" si="25"/>
        <v>#REF!</v>
      </c>
      <c r="AD29" s="175" t="e">
        <f t="shared" ca="1" si="25"/>
        <v>#REF!</v>
      </c>
      <c r="AE29" s="175" t="e">
        <f t="shared" ca="1" si="26"/>
        <v>#REF!</v>
      </c>
      <c r="AF29" s="175" t="e">
        <f t="shared" ca="1" si="26"/>
        <v>#REF!</v>
      </c>
      <c r="AG29" s="175" t="e">
        <f t="shared" ca="1" si="26"/>
        <v>#REF!</v>
      </c>
      <c r="AH29" s="175" t="e">
        <f t="shared" ca="1" si="26"/>
        <v>#REF!</v>
      </c>
      <c r="AI29" s="175" t="e">
        <f t="shared" ca="1" si="26"/>
        <v>#REF!</v>
      </c>
      <c r="AJ29" s="175" t="e">
        <f t="shared" ca="1" si="26"/>
        <v>#REF!</v>
      </c>
      <c r="AK29" s="175" t="e">
        <f t="shared" ca="1" si="26"/>
        <v>#REF!</v>
      </c>
      <c r="AL29" s="175" t="e">
        <f t="shared" ca="1" si="26"/>
        <v>#REF!</v>
      </c>
      <c r="AM29" s="175" t="e">
        <f t="shared" ca="1" si="26"/>
        <v>#REF!</v>
      </c>
      <c r="AN29" s="175" t="e">
        <f t="shared" ca="1" si="26"/>
        <v>#REF!</v>
      </c>
      <c r="AO29" s="175" t="e">
        <f t="shared" ca="1" si="26"/>
        <v>#REF!</v>
      </c>
      <c r="AP29" s="175" t="e">
        <f t="shared" ca="1" si="26"/>
        <v>#REF!</v>
      </c>
      <c r="AQ29" s="176" t="e">
        <f t="shared" ca="1" si="27"/>
        <v>#REF!</v>
      </c>
      <c r="AR29" s="177" t="e">
        <f t="shared" si="38"/>
        <v>#REF!</v>
      </c>
      <c r="AS29" s="177" t="e">
        <f t="shared" si="38"/>
        <v>#REF!</v>
      </c>
      <c r="AT29" s="177" t="e">
        <f t="shared" si="38"/>
        <v>#REF!</v>
      </c>
      <c r="AU29" s="177" t="e">
        <f t="shared" si="38"/>
        <v>#REF!</v>
      </c>
      <c r="AV29" s="177" t="e">
        <f t="shared" si="38"/>
        <v>#REF!</v>
      </c>
      <c r="AW29" s="177" t="e">
        <f t="shared" ca="1" si="29"/>
        <v>#REF!</v>
      </c>
      <c r="AX29" s="177" t="e">
        <f t="shared" ca="1" si="29"/>
        <v>#REF!</v>
      </c>
      <c r="AY29" s="177" t="e">
        <f t="shared" ca="1" si="29"/>
        <v>#REF!</v>
      </c>
      <c r="AZ29" s="177" t="e">
        <f t="shared" si="30"/>
        <v>#REF!</v>
      </c>
      <c r="BA29" s="177" t="e">
        <f t="shared" ca="1" si="31"/>
        <v>#REF!</v>
      </c>
      <c r="BB29" s="178">
        <v>0</v>
      </c>
      <c r="BC29" s="178">
        <v>0</v>
      </c>
      <c r="BD29" s="178" t="e">
        <f t="shared" si="32"/>
        <v>#REF!</v>
      </c>
      <c r="BE29" s="178">
        <v>0</v>
      </c>
      <c r="BF29" s="178" t="e">
        <f t="shared" si="33"/>
        <v>#REF!</v>
      </c>
      <c r="BG29" s="178">
        <v>0</v>
      </c>
      <c r="BH29" s="178">
        <v>0</v>
      </c>
      <c r="BI29" s="178">
        <v>0</v>
      </c>
      <c r="BJ29" s="178" t="e">
        <f t="shared" si="36"/>
        <v>#REF!</v>
      </c>
      <c r="BK29" s="178" t="e">
        <f t="shared" si="34"/>
        <v>#REF!</v>
      </c>
      <c r="BL29" s="178">
        <v>0</v>
      </c>
      <c r="BM29" s="179" t="e">
        <f t="shared" ca="1" si="8"/>
        <v>#REF!</v>
      </c>
    </row>
    <row r="30" spans="1:67">
      <c r="A30" s="131" t="s">
        <v>511</v>
      </c>
      <c r="B30" s="173" t="s">
        <v>351</v>
      </c>
      <c r="C30" s="132" t="s">
        <v>461</v>
      </c>
      <c r="D30" s="141" t="e">
        <f t="shared" si="21"/>
        <v>#REF!</v>
      </c>
      <c r="E30" s="174" t="e">
        <f t="shared" ca="1" si="35"/>
        <v>#REF!</v>
      </c>
      <c r="F30" s="174" t="e">
        <f t="shared" ca="1" si="35"/>
        <v>#REF!</v>
      </c>
      <c r="G30" s="174" t="e">
        <f t="shared" ca="1" si="35"/>
        <v>#REF!</v>
      </c>
      <c r="H30" s="174" t="e">
        <f t="shared" ca="1" si="35"/>
        <v>#REF!</v>
      </c>
      <c r="I30" s="174" t="e">
        <f t="shared" ca="1" si="35"/>
        <v>#REF!</v>
      </c>
      <c r="J30" s="174" t="e">
        <f t="shared" ca="1" si="37"/>
        <v>#REF!</v>
      </c>
      <c r="K30" s="174" t="e">
        <f t="shared" ca="1" si="39"/>
        <v>#REF!</v>
      </c>
      <c r="L30" s="174" t="e">
        <f t="shared" ca="1" si="42"/>
        <v>#REF!</v>
      </c>
      <c r="M30" s="174" t="e">
        <f t="shared" ca="1" si="40"/>
        <v>#REF!</v>
      </c>
      <c r="N30" s="174" t="e">
        <f ca="1">-VLOOKUP($B30,RawData2,N$6,FALSE)*VLOOKUP(N$5,ConversionFactors2,$D30,FALSE)/MJ_per_toe</f>
        <v>#REF!</v>
      </c>
      <c r="O30" s="174" t="e">
        <f t="shared" ca="1" si="43"/>
        <v>#REF!</v>
      </c>
      <c r="P30" s="174" t="e">
        <f t="shared" ca="1" si="41"/>
        <v>#REF!</v>
      </c>
      <c r="Q30" s="174" t="e">
        <f t="shared" ref="Q30:R37" ca="1" si="44">-VLOOKUP($B30,RawData2,Q$6,FALSE)*VLOOKUP(Q$5,ConversionFactors2,2,FALSE)</f>
        <v>#REF!</v>
      </c>
      <c r="R30" s="174" t="e">
        <f t="shared" ca="1" si="44"/>
        <v>#REF!</v>
      </c>
      <c r="S30" s="174">
        <v>0</v>
      </c>
      <c r="T30" s="174" t="e">
        <f t="shared" ca="1" si="24"/>
        <v>#REF!</v>
      </c>
      <c r="U30" s="175" t="e">
        <f t="shared" ref="U30:V37" ca="1" si="45">-VLOOKUP($B30,RawData2,U$6,FALSE)*VLOOKUP(U$5,ConversionFactors2,2,FALSE)/MJ_per_toe</f>
        <v>#REF!</v>
      </c>
      <c r="V30" s="175" t="e">
        <f t="shared" ca="1" si="45"/>
        <v>#REF!</v>
      </c>
      <c r="W30" s="175" t="e">
        <f ca="1">VLOOKUP("OSOIL",RawData2,W$6,FALSE)*VLOOKUP(W$5,ConversionFactors2,2,FALSE)/MJ_per_toe</f>
        <v>#REF!</v>
      </c>
      <c r="X30" s="175" t="e">
        <f t="shared" ref="X30:AG31" ca="1" si="46">-VLOOKUP($B30,RawData2,X$6,FALSE)*VLOOKUP(X$5,ConversionFactors2,2,FALSE)/MJ_per_toe</f>
        <v>#REF!</v>
      </c>
      <c r="Y30" s="175" t="e">
        <f t="shared" ca="1" si="46"/>
        <v>#REF!</v>
      </c>
      <c r="Z30" s="175" t="e">
        <f t="shared" ca="1" si="46"/>
        <v>#REF!</v>
      </c>
      <c r="AA30" s="175" t="e">
        <f t="shared" ca="1" si="46"/>
        <v>#REF!</v>
      </c>
      <c r="AB30" s="175" t="e">
        <f t="shared" ca="1" si="46"/>
        <v>#REF!</v>
      </c>
      <c r="AC30" s="175" t="e">
        <f t="shared" ca="1" si="46"/>
        <v>#REF!</v>
      </c>
      <c r="AD30" s="175" t="e">
        <f t="shared" ca="1" si="46"/>
        <v>#REF!</v>
      </c>
      <c r="AE30" s="175" t="e">
        <f t="shared" ca="1" si="46"/>
        <v>#REF!</v>
      </c>
      <c r="AF30" s="175" t="e">
        <f t="shared" ca="1" si="46"/>
        <v>#REF!</v>
      </c>
      <c r="AG30" s="175" t="e">
        <f t="shared" ca="1" si="46"/>
        <v>#REF!</v>
      </c>
      <c r="AH30" s="175" t="e">
        <f t="shared" ref="AH30:AP31" ca="1" si="47">-VLOOKUP($B30,RawData2,AH$6,FALSE)*VLOOKUP(AH$5,ConversionFactors2,2,FALSE)/MJ_per_toe</f>
        <v>#REF!</v>
      </c>
      <c r="AI30" s="175" t="e">
        <f t="shared" ca="1" si="47"/>
        <v>#REF!</v>
      </c>
      <c r="AJ30" s="175" t="e">
        <f t="shared" ca="1" si="47"/>
        <v>#REF!</v>
      </c>
      <c r="AK30" s="175" t="e">
        <f t="shared" ca="1" si="47"/>
        <v>#REF!</v>
      </c>
      <c r="AL30" s="175" t="e">
        <f t="shared" ca="1" si="47"/>
        <v>#REF!</v>
      </c>
      <c r="AM30" s="175" t="e">
        <f t="shared" ca="1" si="47"/>
        <v>#REF!</v>
      </c>
      <c r="AN30" s="175" t="e">
        <f t="shared" ca="1" si="47"/>
        <v>#REF!</v>
      </c>
      <c r="AO30" s="175" t="e">
        <f t="shared" ca="1" si="47"/>
        <v>#REF!</v>
      </c>
      <c r="AP30" s="175" t="e">
        <f t="shared" ca="1" si="47"/>
        <v>#REF!</v>
      </c>
      <c r="AQ30" s="176" t="e">
        <f t="shared" ca="1" si="27"/>
        <v>#REF!</v>
      </c>
      <c r="AR30" s="177" t="e">
        <f t="shared" si="38"/>
        <v>#REF!</v>
      </c>
      <c r="AS30" s="177" t="e">
        <f t="shared" si="38"/>
        <v>#REF!</v>
      </c>
      <c r="AT30" s="177" t="e">
        <f t="shared" si="38"/>
        <v>#REF!</v>
      </c>
      <c r="AU30" s="177" t="e">
        <f t="shared" si="38"/>
        <v>#REF!</v>
      </c>
      <c r="AV30" s="177" t="e">
        <f t="shared" si="38"/>
        <v>#REF!</v>
      </c>
      <c r="AW30" s="177" t="e">
        <f t="shared" ca="1" si="29"/>
        <v>#REF!</v>
      </c>
      <c r="AX30" s="177" t="e">
        <f t="shared" ca="1" si="29"/>
        <v>#REF!</v>
      </c>
      <c r="AY30" s="177" t="e">
        <f t="shared" ca="1" si="29"/>
        <v>#REF!</v>
      </c>
      <c r="AZ30" s="177" t="e">
        <f t="shared" si="30"/>
        <v>#REF!</v>
      </c>
      <c r="BA30" s="177" t="e">
        <f t="shared" ca="1" si="31"/>
        <v>#REF!</v>
      </c>
      <c r="BB30" s="178">
        <v>0</v>
      </c>
      <c r="BC30" s="178">
        <v>0</v>
      </c>
      <c r="BD30" s="178" t="e">
        <f t="shared" si="32"/>
        <v>#REF!</v>
      </c>
      <c r="BE30" s="178">
        <v>0</v>
      </c>
      <c r="BF30" s="178" t="e">
        <f t="shared" si="33"/>
        <v>#REF!</v>
      </c>
      <c r="BG30" s="178">
        <v>0</v>
      </c>
      <c r="BH30" s="178">
        <v>0</v>
      </c>
      <c r="BI30" s="178">
        <v>0</v>
      </c>
      <c r="BJ30" s="178" t="e">
        <f t="shared" si="36"/>
        <v>#REF!</v>
      </c>
      <c r="BK30" s="178" t="e">
        <f t="shared" si="34"/>
        <v>#REF!</v>
      </c>
      <c r="BL30" s="178">
        <v>0</v>
      </c>
      <c r="BM30" s="179" t="e">
        <f t="shared" ca="1" si="8"/>
        <v>#REF!</v>
      </c>
    </row>
    <row r="31" spans="1:67">
      <c r="A31" s="131" t="s">
        <v>352</v>
      </c>
      <c r="B31" s="173" t="s">
        <v>353</v>
      </c>
      <c r="C31" s="132" t="s">
        <v>461</v>
      </c>
      <c r="D31" s="141" t="e">
        <f t="shared" si="21"/>
        <v>#REF!</v>
      </c>
      <c r="E31" s="174" t="e">
        <f t="shared" ca="1" si="35"/>
        <v>#REF!</v>
      </c>
      <c r="F31" s="174" t="e">
        <f t="shared" ca="1" si="35"/>
        <v>#REF!</v>
      </c>
      <c r="G31" s="174" t="e">
        <f t="shared" ca="1" si="35"/>
        <v>#REF!</v>
      </c>
      <c r="H31" s="174" t="e">
        <f t="shared" ca="1" si="35"/>
        <v>#REF!</v>
      </c>
      <c r="I31" s="174" t="e">
        <f t="shared" ca="1" si="35"/>
        <v>#REF!</v>
      </c>
      <c r="J31" s="174" t="e">
        <f t="shared" ca="1" si="37"/>
        <v>#REF!</v>
      </c>
      <c r="K31" s="174" t="e">
        <f t="shared" ca="1" si="39"/>
        <v>#REF!</v>
      </c>
      <c r="L31" s="174" t="e">
        <f t="shared" ca="1" si="42"/>
        <v>#REF!</v>
      </c>
      <c r="M31" s="174" t="e">
        <f t="shared" ca="1" si="40"/>
        <v>#REF!</v>
      </c>
      <c r="N31" s="174" t="e">
        <f ca="1">(VLOOKUP($B7,RawData2,N$6,FALSE)*VLOOKUP(N$5,ConversionFactors2,D$7,FALSE)+SUM(VLOOKUP("OSNATGAS",RawData2,N$6,FALSE),VLOOKUP("OSOIL",RawData2,N$6,FALSE),VLOOKUP("OSRENEW",RawData2,N$6,FALSE),VLOOKUP("OSNONSPEC",RawData2,N$6,FALSE))*VLOOKUP(N$5,ConversionFactors2,MATCH("NOTHER",CFHeadings,0),FALSE)-VLOOKUP($B31,RawData2,N$6,FALSE)*VLOOKUP(N$5,ConversionFactors2,$D31,FALSE))/MJ_per_toe</f>
        <v>#REF!</v>
      </c>
      <c r="O31" s="174" t="e">
        <f t="shared" ca="1" si="43"/>
        <v>#REF!</v>
      </c>
      <c r="P31" s="174" t="e">
        <f t="shared" ca="1" si="41"/>
        <v>#REF!</v>
      </c>
      <c r="Q31" s="174" t="e">
        <f t="shared" ca="1" si="44"/>
        <v>#REF!</v>
      </c>
      <c r="R31" s="174" t="e">
        <f t="shared" ca="1" si="44"/>
        <v>#REF!</v>
      </c>
      <c r="S31" s="174">
        <v>0</v>
      </c>
      <c r="T31" s="174" t="e">
        <f t="shared" ca="1" si="24"/>
        <v>#REF!</v>
      </c>
      <c r="U31" s="175" t="e">
        <f t="shared" ca="1" si="45"/>
        <v>#REF!</v>
      </c>
      <c r="V31" s="175" t="e">
        <f t="shared" ca="1" si="45"/>
        <v>#REF!</v>
      </c>
      <c r="W31" s="175" t="e">
        <f t="shared" ref="W31:W37" ca="1" si="48">-VLOOKUP($B31,RawData2,W$6,FALSE)*VLOOKUP(W$5,ConversionFactors2,2,FALSE)/MJ_per_toe</f>
        <v>#REF!</v>
      </c>
      <c r="X31" s="175" t="e">
        <f t="shared" ca="1" si="46"/>
        <v>#REF!</v>
      </c>
      <c r="Y31" s="175" t="e">
        <f t="shared" ca="1" si="46"/>
        <v>#REF!</v>
      </c>
      <c r="Z31" s="175" t="e">
        <f t="shared" ca="1" si="46"/>
        <v>#REF!</v>
      </c>
      <c r="AA31" s="175" t="e">
        <f t="shared" ca="1" si="46"/>
        <v>#REF!</v>
      </c>
      <c r="AB31" s="175" t="e">
        <f t="shared" ca="1" si="46"/>
        <v>#REF!</v>
      </c>
      <c r="AC31" s="175" t="e">
        <f t="shared" ca="1" si="46"/>
        <v>#REF!</v>
      </c>
      <c r="AD31" s="175" t="e">
        <f t="shared" ca="1" si="46"/>
        <v>#REF!</v>
      </c>
      <c r="AE31" s="175" t="e">
        <f t="shared" ca="1" si="46"/>
        <v>#REF!</v>
      </c>
      <c r="AF31" s="175" t="e">
        <f t="shared" ca="1" si="46"/>
        <v>#REF!</v>
      </c>
      <c r="AG31" s="175" t="e">
        <f t="shared" ca="1" si="46"/>
        <v>#REF!</v>
      </c>
      <c r="AH31" s="175" t="e">
        <f t="shared" ca="1" si="47"/>
        <v>#REF!</v>
      </c>
      <c r="AI31" s="175" t="e">
        <f t="shared" ca="1" si="47"/>
        <v>#REF!</v>
      </c>
      <c r="AJ31" s="175" t="e">
        <f t="shared" ca="1" si="47"/>
        <v>#REF!</v>
      </c>
      <c r="AK31" s="175" t="e">
        <f t="shared" ca="1" si="47"/>
        <v>#REF!</v>
      </c>
      <c r="AL31" s="175" t="e">
        <f t="shared" ca="1" si="47"/>
        <v>#REF!</v>
      </c>
      <c r="AM31" s="175" t="e">
        <f t="shared" ca="1" si="47"/>
        <v>#REF!</v>
      </c>
      <c r="AN31" s="175" t="e">
        <f t="shared" ca="1" si="47"/>
        <v>#REF!</v>
      </c>
      <c r="AO31" s="175" t="e">
        <f t="shared" ca="1" si="47"/>
        <v>#REF!</v>
      </c>
      <c r="AP31" s="175" t="e">
        <f t="shared" ca="1" si="47"/>
        <v>#REF!</v>
      </c>
      <c r="AQ31" s="176" t="e">
        <f t="shared" ca="1" si="27"/>
        <v>#REF!</v>
      </c>
      <c r="AR31" s="177" t="e">
        <f t="shared" si="38"/>
        <v>#REF!</v>
      </c>
      <c r="AS31" s="177" t="e">
        <f t="shared" si="38"/>
        <v>#REF!</v>
      </c>
      <c r="AT31" s="177" t="e">
        <f t="shared" si="38"/>
        <v>#REF!</v>
      </c>
      <c r="AU31" s="177" t="e">
        <f t="shared" si="38"/>
        <v>#REF!</v>
      </c>
      <c r="AV31" s="177" t="e">
        <f t="shared" si="38"/>
        <v>#REF!</v>
      </c>
      <c r="AW31" s="177" t="e">
        <f t="shared" ca="1" si="29"/>
        <v>#REF!</v>
      </c>
      <c r="AX31" s="177" t="e">
        <f t="shared" ca="1" si="29"/>
        <v>#REF!</v>
      </c>
      <c r="AY31" s="177" t="e">
        <f t="shared" ca="1" si="29"/>
        <v>#REF!</v>
      </c>
      <c r="AZ31" s="177" t="e">
        <f t="shared" si="30"/>
        <v>#REF!</v>
      </c>
      <c r="BA31" s="177" t="e">
        <f t="shared" ca="1" si="31"/>
        <v>#REF!</v>
      </c>
      <c r="BB31" s="178">
        <v>0</v>
      </c>
      <c r="BC31" s="178">
        <v>0</v>
      </c>
      <c r="BD31" s="178" t="e">
        <f t="shared" si="32"/>
        <v>#REF!</v>
      </c>
      <c r="BE31" s="178">
        <v>0</v>
      </c>
      <c r="BF31" s="178" t="e">
        <f t="shared" si="33"/>
        <v>#REF!</v>
      </c>
      <c r="BG31" s="178">
        <v>0</v>
      </c>
      <c r="BH31" s="178">
        <v>0</v>
      </c>
      <c r="BI31" s="178">
        <v>0</v>
      </c>
      <c r="BJ31" s="178" t="e">
        <f t="shared" si="36"/>
        <v>#REF!</v>
      </c>
      <c r="BK31" s="178" t="e">
        <f t="shared" si="34"/>
        <v>#REF!</v>
      </c>
      <c r="BL31" s="178">
        <v>0</v>
      </c>
      <c r="BM31" s="179" t="e">
        <f t="shared" ca="1" si="8"/>
        <v>#REF!</v>
      </c>
    </row>
    <row r="32" spans="1:67">
      <c r="A32" s="131" t="s">
        <v>354</v>
      </c>
      <c r="B32" s="173" t="s">
        <v>355</v>
      </c>
      <c r="C32" s="132" t="s">
        <v>461</v>
      </c>
      <c r="D32" s="141" t="e">
        <f t="shared" si="21"/>
        <v>#REF!</v>
      </c>
      <c r="E32" s="174" t="e">
        <f t="shared" ca="1" si="35"/>
        <v>#REF!</v>
      </c>
      <c r="F32" s="174" t="e">
        <f t="shared" ca="1" si="35"/>
        <v>#REF!</v>
      </c>
      <c r="G32" s="174" t="e">
        <f t="shared" ca="1" si="35"/>
        <v>#REF!</v>
      </c>
      <c r="H32" s="174" t="e">
        <f t="shared" ca="1" si="35"/>
        <v>#REF!</v>
      </c>
      <c r="I32" s="174" t="e">
        <f t="shared" ca="1" si="35"/>
        <v>#REF!</v>
      </c>
      <c r="J32" s="174" t="e">
        <f t="shared" ca="1" si="37"/>
        <v>#REF!</v>
      </c>
      <c r="K32" s="174" t="e">
        <f t="shared" ca="1" si="39"/>
        <v>#REF!</v>
      </c>
      <c r="L32" s="174" t="e">
        <f t="shared" ca="1" si="42"/>
        <v>#REF!</v>
      </c>
      <c r="M32" s="174" t="e">
        <f t="shared" ca="1" si="40"/>
        <v>#REF!</v>
      </c>
      <c r="N32" s="174" t="e">
        <f t="shared" ref="N32:N37" ca="1" si="49">-VLOOKUP($B32,RawData2,N$6,FALSE)*VLOOKUP(N$5,ConversionFactors2,$D32,FALSE)/MJ_per_toe</f>
        <v>#REF!</v>
      </c>
      <c r="O32" s="174" t="e">
        <f t="shared" ca="1" si="43"/>
        <v>#REF!</v>
      </c>
      <c r="P32" s="174" t="e">
        <f t="shared" ca="1" si="41"/>
        <v>#REF!</v>
      </c>
      <c r="Q32" s="174" t="e">
        <f t="shared" ca="1" si="44"/>
        <v>#REF!</v>
      </c>
      <c r="R32" s="174" t="e">
        <f t="shared" ca="1" si="44"/>
        <v>#REF!</v>
      </c>
      <c r="S32" s="174">
        <v>0</v>
      </c>
      <c r="T32" s="174" t="e">
        <f t="shared" ca="1" si="24"/>
        <v>#REF!</v>
      </c>
      <c r="U32" s="175" t="e">
        <f t="shared" ca="1" si="45"/>
        <v>#REF!</v>
      </c>
      <c r="V32" s="175" t="e">
        <f t="shared" ca="1" si="45"/>
        <v>#REF!</v>
      </c>
      <c r="W32" s="175" t="e">
        <f t="shared" ca="1" si="48"/>
        <v>#REF!</v>
      </c>
      <c r="X32" s="175" t="e">
        <f ca="1">-VLOOKUP($B32,RawData2,X$6,FALSE)*VLOOKUP(X$5,ConversionFactors2,2,FALSE)/MJ_per_toe</f>
        <v>#REF!</v>
      </c>
      <c r="Y32" s="175" t="e">
        <f ca="1">-VLOOKUP($B32,RawData2,Y$6,FALSE)*VLOOKUP(Y$5,ConversionFactors2,2,FALSE)/MJ_per_toe</f>
        <v>#REF!</v>
      </c>
      <c r="Z32" s="175" t="e">
        <f t="shared" ref="Z32:AP32" ca="1" si="50">(VLOOKUP($B7,RawData2,Z$6,FALSE)-VLOOKUP($B32,RawData2,Z$6,FALSE))*VLOOKUP(Z$5,ConversionFactors2,2,FALSE)/MJ_per_toe</f>
        <v>#REF!</v>
      </c>
      <c r="AA32" s="175" t="e">
        <f t="shared" ca="1" si="50"/>
        <v>#REF!</v>
      </c>
      <c r="AB32" s="175" t="e">
        <f t="shared" ca="1" si="50"/>
        <v>#REF!</v>
      </c>
      <c r="AC32" s="175" t="e">
        <f t="shared" ca="1" si="50"/>
        <v>#REF!</v>
      </c>
      <c r="AD32" s="175" t="e">
        <f t="shared" ca="1" si="50"/>
        <v>#REF!</v>
      </c>
      <c r="AE32" s="175" t="e">
        <f t="shared" ca="1" si="50"/>
        <v>#REF!</v>
      </c>
      <c r="AF32" s="175" t="e">
        <f t="shared" ca="1" si="50"/>
        <v>#REF!</v>
      </c>
      <c r="AG32" s="175" t="e">
        <f t="shared" ca="1" si="50"/>
        <v>#REF!</v>
      </c>
      <c r="AH32" s="175" t="e">
        <f t="shared" ca="1" si="50"/>
        <v>#REF!</v>
      </c>
      <c r="AI32" s="175" t="e">
        <f t="shared" ca="1" si="50"/>
        <v>#REF!</v>
      </c>
      <c r="AJ32" s="175" t="e">
        <f t="shared" ca="1" si="50"/>
        <v>#REF!</v>
      </c>
      <c r="AK32" s="175" t="e">
        <f t="shared" ca="1" si="50"/>
        <v>#REF!</v>
      </c>
      <c r="AL32" s="175" t="e">
        <f t="shared" ca="1" si="50"/>
        <v>#REF!</v>
      </c>
      <c r="AM32" s="175" t="e">
        <f t="shared" ca="1" si="50"/>
        <v>#REF!</v>
      </c>
      <c r="AN32" s="175" t="e">
        <f t="shared" ca="1" si="50"/>
        <v>#REF!</v>
      </c>
      <c r="AO32" s="175" t="e">
        <f t="shared" ca="1" si="50"/>
        <v>#REF!</v>
      </c>
      <c r="AP32" s="175" t="e">
        <f t="shared" ca="1" si="50"/>
        <v>#REF!</v>
      </c>
      <c r="AQ32" s="176" t="e">
        <f t="shared" ca="1" si="27"/>
        <v>#REF!</v>
      </c>
      <c r="AR32" s="177" t="e">
        <f t="shared" si="38"/>
        <v>#REF!</v>
      </c>
      <c r="AS32" s="177" t="e">
        <f t="shared" si="38"/>
        <v>#REF!</v>
      </c>
      <c r="AT32" s="177" t="e">
        <f t="shared" si="38"/>
        <v>#REF!</v>
      </c>
      <c r="AU32" s="177" t="e">
        <f t="shared" si="38"/>
        <v>#REF!</v>
      </c>
      <c r="AV32" s="177" t="e">
        <f t="shared" si="38"/>
        <v>#REF!</v>
      </c>
      <c r="AW32" s="177" t="e">
        <f t="shared" ca="1" si="29"/>
        <v>#REF!</v>
      </c>
      <c r="AX32" s="177" t="e">
        <f t="shared" ca="1" si="29"/>
        <v>#REF!</v>
      </c>
      <c r="AY32" s="177" t="e">
        <f t="shared" ca="1" si="29"/>
        <v>#REF!</v>
      </c>
      <c r="AZ32" s="177" t="e">
        <f t="shared" si="30"/>
        <v>#REF!</v>
      </c>
      <c r="BA32" s="177" t="e">
        <f t="shared" ca="1" si="31"/>
        <v>#REF!</v>
      </c>
      <c r="BB32" s="178">
        <v>0</v>
      </c>
      <c r="BC32" s="178">
        <v>0</v>
      </c>
      <c r="BD32" s="178" t="e">
        <f t="shared" si="32"/>
        <v>#REF!</v>
      </c>
      <c r="BE32" s="178">
        <v>0</v>
      </c>
      <c r="BF32" s="178" t="e">
        <f t="shared" si="33"/>
        <v>#REF!</v>
      </c>
      <c r="BG32" s="178">
        <v>0</v>
      </c>
      <c r="BH32" s="178">
        <v>0</v>
      </c>
      <c r="BI32" s="178">
        <v>0</v>
      </c>
      <c r="BJ32" s="178" t="e">
        <f t="shared" si="36"/>
        <v>#REF!</v>
      </c>
      <c r="BK32" s="178" t="e">
        <f t="shared" si="34"/>
        <v>#REF!</v>
      </c>
      <c r="BL32" s="178">
        <v>0</v>
      </c>
      <c r="BM32" s="179" t="e">
        <f t="shared" ca="1" si="8"/>
        <v>#REF!</v>
      </c>
    </row>
    <row r="33" spans="1:65">
      <c r="A33" s="131" t="s">
        <v>356</v>
      </c>
      <c r="B33" s="173" t="s">
        <v>357</v>
      </c>
      <c r="C33" s="132" t="s">
        <v>461</v>
      </c>
      <c r="D33" s="141" t="e">
        <f t="shared" si="21"/>
        <v>#REF!</v>
      </c>
      <c r="E33" s="174" t="e">
        <f t="shared" ca="1" si="35"/>
        <v>#REF!</v>
      </c>
      <c r="F33" s="174" t="e">
        <f t="shared" ca="1" si="35"/>
        <v>#REF!</v>
      </c>
      <c r="G33" s="174" t="e">
        <f t="shared" ca="1" si="35"/>
        <v>#REF!</v>
      </c>
      <c r="H33" s="174" t="e">
        <f t="shared" ca="1" si="35"/>
        <v>#REF!</v>
      </c>
      <c r="I33" s="174" t="e">
        <f t="shared" ca="1" si="35"/>
        <v>#REF!</v>
      </c>
      <c r="J33" s="174" t="e">
        <f t="shared" ca="1" si="37"/>
        <v>#REF!</v>
      </c>
      <c r="K33" s="174" t="e">
        <f t="shared" ca="1" si="39"/>
        <v>#REF!</v>
      </c>
      <c r="L33" s="174" t="e">
        <f t="shared" ca="1" si="42"/>
        <v>#REF!</v>
      </c>
      <c r="M33" s="174" t="e">
        <f t="shared" ca="1" si="40"/>
        <v>#REF!</v>
      </c>
      <c r="N33" s="174" t="e">
        <f t="shared" ca="1" si="49"/>
        <v>#REF!</v>
      </c>
      <c r="O33" s="174" t="e">
        <f t="shared" ca="1" si="43"/>
        <v>#REF!</v>
      </c>
      <c r="P33" s="174" t="e">
        <f t="shared" ca="1" si="41"/>
        <v>#REF!</v>
      </c>
      <c r="Q33" s="174" t="e">
        <f t="shared" ca="1" si="44"/>
        <v>#REF!</v>
      </c>
      <c r="R33" s="174" t="e">
        <f t="shared" ca="1" si="44"/>
        <v>#REF!</v>
      </c>
      <c r="S33" s="174">
        <v>0</v>
      </c>
      <c r="T33" s="174" t="e">
        <f t="shared" ca="1" si="24"/>
        <v>#REF!</v>
      </c>
      <c r="U33" s="175" t="e">
        <f t="shared" ca="1" si="45"/>
        <v>#REF!</v>
      </c>
      <c r="V33" s="175" t="e">
        <f t="shared" ca="1" si="45"/>
        <v>#REF!</v>
      </c>
      <c r="W33" s="175" t="e">
        <f t="shared" ca="1" si="48"/>
        <v>#REF!</v>
      </c>
      <c r="X33" s="175" t="e">
        <f ca="1">-VLOOKUP($B33,RawData2,X$6,FALSE)*VLOOKUP(X$5,ConversionFactors2,2,FALSE)/MJ_per_toe</f>
        <v>#REF!</v>
      </c>
      <c r="Y33" s="175" t="e">
        <f ca="1">(VLOOKUP("OSCOAL",RawData2,Y$6,FALSE)-VLOOKUP($B33,RawData2,Y$6,FALSE))*VLOOKUP(Y$5,ConversionFactors2,2,FALSE)/MJ_per_toe</f>
        <v>#REF!</v>
      </c>
      <c r="Z33" s="175" t="e">
        <f t="shared" ref="Z33:AI37" ca="1" si="51">-VLOOKUP($B33,RawData2,Z$6,FALSE)*VLOOKUP(Z$5,ConversionFactors2,2,FALSE)/MJ_per_toe</f>
        <v>#REF!</v>
      </c>
      <c r="AA33" s="175" t="e">
        <f t="shared" ca="1" si="51"/>
        <v>#REF!</v>
      </c>
      <c r="AB33" s="175" t="e">
        <f t="shared" ca="1" si="51"/>
        <v>#REF!</v>
      </c>
      <c r="AC33" s="175" t="e">
        <f t="shared" ca="1" si="51"/>
        <v>#REF!</v>
      </c>
      <c r="AD33" s="175" t="e">
        <f t="shared" ca="1" si="51"/>
        <v>#REF!</v>
      </c>
      <c r="AE33" s="175" t="e">
        <f t="shared" ca="1" si="51"/>
        <v>#REF!</v>
      </c>
      <c r="AF33" s="175" t="e">
        <f t="shared" ca="1" si="51"/>
        <v>#REF!</v>
      </c>
      <c r="AG33" s="175" t="e">
        <f t="shared" ca="1" si="51"/>
        <v>#REF!</v>
      </c>
      <c r="AH33" s="175" t="e">
        <f t="shared" ca="1" si="51"/>
        <v>#REF!</v>
      </c>
      <c r="AI33" s="175" t="e">
        <f t="shared" ca="1" si="51"/>
        <v>#REF!</v>
      </c>
      <c r="AJ33" s="175" t="e">
        <f t="shared" ref="AJ33:AP37" ca="1" si="52">-VLOOKUP($B33,RawData2,AJ$6,FALSE)*VLOOKUP(AJ$5,ConversionFactors2,2,FALSE)/MJ_per_toe</f>
        <v>#REF!</v>
      </c>
      <c r="AK33" s="175" t="e">
        <f t="shared" ca="1" si="52"/>
        <v>#REF!</v>
      </c>
      <c r="AL33" s="175" t="e">
        <f t="shared" ca="1" si="52"/>
        <v>#REF!</v>
      </c>
      <c r="AM33" s="175" t="e">
        <f t="shared" ca="1" si="52"/>
        <v>#REF!</v>
      </c>
      <c r="AN33" s="175" t="e">
        <f t="shared" ca="1" si="52"/>
        <v>#REF!</v>
      </c>
      <c r="AO33" s="175" t="e">
        <f t="shared" ca="1" si="52"/>
        <v>#REF!</v>
      </c>
      <c r="AP33" s="175" t="e">
        <f t="shared" ca="1" si="52"/>
        <v>#REF!</v>
      </c>
      <c r="AQ33" s="176" t="e">
        <f t="shared" ca="1" si="27"/>
        <v>#REF!</v>
      </c>
      <c r="AR33" s="177" t="e">
        <f t="shared" si="38"/>
        <v>#REF!</v>
      </c>
      <c r="AS33" s="177" t="e">
        <f t="shared" si="38"/>
        <v>#REF!</v>
      </c>
      <c r="AT33" s="177" t="e">
        <f t="shared" si="38"/>
        <v>#REF!</v>
      </c>
      <c r="AU33" s="177" t="e">
        <f t="shared" si="38"/>
        <v>#REF!</v>
      </c>
      <c r="AV33" s="177" t="e">
        <f t="shared" si="38"/>
        <v>#REF!</v>
      </c>
      <c r="AW33" s="177" t="e">
        <f t="shared" ca="1" si="29"/>
        <v>#REF!</v>
      </c>
      <c r="AX33" s="177" t="e">
        <f t="shared" ca="1" si="29"/>
        <v>#REF!</v>
      </c>
      <c r="AY33" s="177" t="e">
        <f t="shared" ca="1" si="29"/>
        <v>#REF!</v>
      </c>
      <c r="AZ33" s="177" t="e">
        <f t="shared" si="30"/>
        <v>#REF!</v>
      </c>
      <c r="BA33" s="177" t="e">
        <f t="shared" ca="1" si="31"/>
        <v>#REF!</v>
      </c>
      <c r="BB33" s="178">
        <v>0</v>
      </c>
      <c r="BC33" s="178">
        <v>0</v>
      </c>
      <c r="BD33" s="178" t="e">
        <f t="shared" si="32"/>
        <v>#REF!</v>
      </c>
      <c r="BE33" s="178">
        <v>0</v>
      </c>
      <c r="BF33" s="178" t="e">
        <f t="shared" si="33"/>
        <v>#REF!</v>
      </c>
      <c r="BG33" s="178">
        <v>0</v>
      </c>
      <c r="BH33" s="178">
        <v>0</v>
      </c>
      <c r="BI33" s="178">
        <v>0</v>
      </c>
      <c r="BJ33" s="178" t="e">
        <f t="shared" si="36"/>
        <v>#REF!</v>
      </c>
      <c r="BK33" s="178" t="e">
        <f t="shared" si="34"/>
        <v>#REF!</v>
      </c>
      <c r="BL33" s="178">
        <v>0</v>
      </c>
      <c r="BM33" s="179" t="e">
        <f t="shared" ca="1" si="8"/>
        <v>#REF!</v>
      </c>
    </row>
    <row r="34" spans="1:65">
      <c r="A34" s="131" t="s">
        <v>358</v>
      </c>
      <c r="B34" s="173" t="s">
        <v>359</v>
      </c>
      <c r="C34" s="132" t="s">
        <v>461</v>
      </c>
      <c r="D34" s="141" t="e">
        <f t="shared" si="21"/>
        <v>#REF!</v>
      </c>
      <c r="E34" s="174" t="e">
        <f t="shared" ca="1" si="35"/>
        <v>#REF!</v>
      </c>
      <c r="F34" s="174" t="e">
        <f t="shared" ca="1" si="35"/>
        <v>#REF!</v>
      </c>
      <c r="G34" s="174" t="e">
        <f t="shared" ca="1" si="35"/>
        <v>#REF!</v>
      </c>
      <c r="H34" s="174" t="e">
        <f t="shared" ca="1" si="35"/>
        <v>#REF!</v>
      </c>
      <c r="I34" s="174" t="e">
        <f t="shared" ca="1" si="35"/>
        <v>#REF!</v>
      </c>
      <c r="J34" s="174" t="e">
        <f t="shared" ca="1" si="37"/>
        <v>#REF!</v>
      </c>
      <c r="K34" s="174" t="e">
        <f t="shared" ca="1" si="39"/>
        <v>#REF!</v>
      </c>
      <c r="L34" s="174" t="e">
        <f t="shared" ca="1" si="42"/>
        <v>#REF!</v>
      </c>
      <c r="M34" s="174" t="e">
        <f t="shared" ca="1" si="40"/>
        <v>#REF!</v>
      </c>
      <c r="N34" s="174" t="e">
        <f t="shared" ca="1" si="49"/>
        <v>#REF!</v>
      </c>
      <c r="O34" s="174" t="e">
        <f t="shared" ca="1" si="43"/>
        <v>#REF!</v>
      </c>
      <c r="P34" s="174" t="e">
        <f t="shared" ca="1" si="41"/>
        <v>#REF!</v>
      </c>
      <c r="Q34" s="174" t="e">
        <f t="shared" ca="1" si="44"/>
        <v>#REF!</v>
      </c>
      <c r="R34" s="174" t="e">
        <f t="shared" ca="1" si="44"/>
        <v>#REF!</v>
      </c>
      <c r="S34" s="174">
        <v>0</v>
      </c>
      <c r="T34" s="174" t="e">
        <f t="shared" ca="1" si="24"/>
        <v>#REF!</v>
      </c>
      <c r="U34" s="175" t="e">
        <f t="shared" ca="1" si="45"/>
        <v>#REF!</v>
      </c>
      <c r="V34" s="175" t="e">
        <f t="shared" ca="1" si="45"/>
        <v>#REF!</v>
      </c>
      <c r="W34" s="175" t="e">
        <f t="shared" ca="1" si="48"/>
        <v>#REF!</v>
      </c>
      <c r="X34" s="175" t="e">
        <f ca="1">-VLOOKUP($B34,RawData2,F$6,FALSE)*VLOOKUP(X$5,ConversionFactors2,2,FALSE)/MJ_per_toe</f>
        <v>#REF!</v>
      </c>
      <c r="Y34" s="175" t="e">
        <f ca="1">(VLOOKUP("OSNATGAS",RawData2,Y$6,FALSE)-VLOOKUP($B34,RawData2,Y$6,FALSE))*VLOOKUP(Y$5,ConversionFactors2,2,FALSE)/MJ_per_toe</f>
        <v>#REF!</v>
      </c>
      <c r="Z34" s="175" t="e">
        <f t="shared" ca="1" si="51"/>
        <v>#REF!</v>
      </c>
      <c r="AA34" s="175" t="e">
        <f t="shared" ca="1" si="51"/>
        <v>#REF!</v>
      </c>
      <c r="AB34" s="175" t="e">
        <f t="shared" ca="1" si="51"/>
        <v>#REF!</v>
      </c>
      <c r="AC34" s="175" t="e">
        <f t="shared" ca="1" si="51"/>
        <v>#REF!</v>
      </c>
      <c r="AD34" s="175" t="e">
        <f t="shared" ca="1" si="51"/>
        <v>#REF!</v>
      </c>
      <c r="AE34" s="175" t="e">
        <f t="shared" ca="1" si="51"/>
        <v>#REF!</v>
      </c>
      <c r="AF34" s="175" t="e">
        <f t="shared" ca="1" si="51"/>
        <v>#REF!</v>
      </c>
      <c r="AG34" s="175" t="e">
        <f t="shared" ca="1" si="51"/>
        <v>#REF!</v>
      </c>
      <c r="AH34" s="175" t="e">
        <f t="shared" ca="1" si="51"/>
        <v>#REF!</v>
      </c>
      <c r="AI34" s="175" t="e">
        <f t="shared" ca="1" si="51"/>
        <v>#REF!</v>
      </c>
      <c r="AJ34" s="175" t="e">
        <f t="shared" ca="1" si="52"/>
        <v>#REF!</v>
      </c>
      <c r="AK34" s="175" t="e">
        <f t="shared" ca="1" si="52"/>
        <v>#REF!</v>
      </c>
      <c r="AL34" s="175" t="e">
        <f t="shared" ca="1" si="52"/>
        <v>#REF!</v>
      </c>
      <c r="AM34" s="175" t="e">
        <f t="shared" ca="1" si="52"/>
        <v>#REF!</v>
      </c>
      <c r="AN34" s="175" t="e">
        <f t="shared" ca="1" si="52"/>
        <v>#REF!</v>
      </c>
      <c r="AO34" s="175" t="e">
        <f t="shared" ca="1" si="52"/>
        <v>#REF!</v>
      </c>
      <c r="AP34" s="175" t="e">
        <f t="shared" ca="1" si="52"/>
        <v>#REF!</v>
      </c>
      <c r="AQ34" s="176" t="e">
        <f t="shared" ca="1" si="27"/>
        <v>#REF!</v>
      </c>
      <c r="AR34" s="177" t="e">
        <f t="shared" si="38"/>
        <v>#REF!</v>
      </c>
      <c r="AS34" s="177" t="e">
        <f t="shared" si="38"/>
        <v>#REF!</v>
      </c>
      <c r="AT34" s="177" t="e">
        <f t="shared" si="38"/>
        <v>#REF!</v>
      </c>
      <c r="AU34" s="177" t="e">
        <f t="shared" si="38"/>
        <v>#REF!</v>
      </c>
      <c r="AV34" s="177" t="e">
        <f t="shared" si="38"/>
        <v>#REF!</v>
      </c>
      <c r="AW34" s="177" t="e">
        <f t="shared" ca="1" si="29"/>
        <v>#REF!</v>
      </c>
      <c r="AX34" s="177" t="e">
        <f t="shared" ca="1" si="29"/>
        <v>#REF!</v>
      </c>
      <c r="AY34" s="177" t="e">
        <f t="shared" ca="1" si="29"/>
        <v>#REF!</v>
      </c>
      <c r="AZ34" s="177" t="e">
        <f t="shared" si="30"/>
        <v>#REF!</v>
      </c>
      <c r="BA34" s="177" t="e">
        <f t="shared" ca="1" si="31"/>
        <v>#REF!</v>
      </c>
      <c r="BB34" s="178">
        <v>0</v>
      </c>
      <c r="BC34" s="178">
        <v>0</v>
      </c>
      <c r="BD34" s="178" t="e">
        <f t="shared" si="32"/>
        <v>#REF!</v>
      </c>
      <c r="BE34" s="178">
        <v>0</v>
      </c>
      <c r="BF34" s="178" t="e">
        <f t="shared" si="33"/>
        <v>#REF!</v>
      </c>
      <c r="BG34" s="178">
        <v>0</v>
      </c>
      <c r="BH34" s="178">
        <v>0</v>
      </c>
      <c r="BI34" s="178">
        <v>0</v>
      </c>
      <c r="BJ34" s="178" t="e">
        <f t="shared" si="36"/>
        <v>#REF!</v>
      </c>
      <c r="BK34" s="178" t="e">
        <f t="shared" si="34"/>
        <v>#REF!</v>
      </c>
      <c r="BL34" s="178">
        <v>0</v>
      </c>
      <c r="BM34" s="179" t="e">
        <f t="shared" ca="1" si="8"/>
        <v>#REF!</v>
      </c>
    </row>
    <row r="35" spans="1:65">
      <c r="A35" s="131" t="s">
        <v>360</v>
      </c>
      <c r="B35" s="173" t="s">
        <v>361</v>
      </c>
      <c r="C35" s="132" t="s">
        <v>461</v>
      </c>
      <c r="D35" s="141" t="e">
        <f t="shared" si="21"/>
        <v>#REF!</v>
      </c>
      <c r="E35" s="174" t="e">
        <f t="shared" ca="1" si="35"/>
        <v>#REF!</v>
      </c>
      <c r="F35" s="174" t="e">
        <f t="shared" ca="1" si="35"/>
        <v>#REF!</v>
      </c>
      <c r="G35" s="174" t="e">
        <f t="shared" ca="1" si="35"/>
        <v>#REF!</v>
      </c>
      <c r="H35" s="174" t="e">
        <f t="shared" ca="1" si="35"/>
        <v>#REF!</v>
      </c>
      <c r="I35" s="174" t="e">
        <f t="shared" ca="1" si="35"/>
        <v>#REF!</v>
      </c>
      <c r="J35" s="174" t="e">
        <f t="shared" ca="1" si="37"/>
        <v>#REF!</v>
      </c>
      <c r="K35" s="174" t="e">
        <f t="shared" ca="1" si="39"/>
        <v>#REF!</v>
      </c>
      <c r="L35" s="174" t="e">
        <f t="shared" ca="1" si="42"/>
        <v>#REF!</v>
      </c>
      <c r="M35" s="174" t="e">
        <f t="shared" ca="1" si="40"/>
        <v>#REF!</v>
      </c>
      <c r="N35" s="174" t="e">
        <f t="shared" ca="1" si="49"/>
        <v>#REF!</v>
      </c>
      <c r="O35" s="174" t="e">
        <f t="shared" ca="1" si="43"/>
        <v>#REF!</v>
      </c>
      <c r="P35" s="174" t="e">
        <f t="shared" ca="1" si="41"/>
        <v>#REF!</v>
      </c>
      <c r="Q35" s="174" t="e">
        <f t="shared" ca="1" si="44"/>
        <v>#REF!</v>
      </c>
      <c r="R35" s="174" t="e">
        <f t="shared" ca="1" si="44"/>
        <v>#REF!</v>
      </c>
      <c r="S35" s="174">
        <v>0</v>
      </c>
      <c r="T35" s="174" t="e">
        <f t="shared" ca="1" si="24"/>
        <v>#REF!</v>
      </c>
      <c r="U35" s="175" t="e">
        <f t="shared" ca="1" si="45"/>
        <v>#REF!</v>
      </c>
      <c r="V35" s="175" t="e">
        <f t="shared" ca="1" si="45"/>
        <v>#REF!</v>
      </c>
      <c r="W35" s="175" t="e">
        <f t="shared" ca="1" si="48"/>
        <v>#REF!</v>
      </c>
      <c r="X35" s="175" t="e">
        <f ca="1">-VLOOKUP($B35,RawData2,X$6,FALSE)*VLOOKUP(X$5,ConversionFactors2,2,FALSE)/MJ_per_toe</f>
        <v>#REF!</v>
      </c>
      <c r="Y35" s="175" t="e">
        <f ca="1">-VLOOKUP($B35,RawData2,Y$6,FALSE)*VLOOKUP(Y$5,ConversionFactors2,2,FALSE)/MJ_per_toe</f>
        <v>#REF!</v>
      </c>
      <c r="Z35" s="175" t="e">
        <f t="shared" ca="1" si="51"/>
        <v>#REF!</v>
      </c>
      <c r="AA35" s="175" t="e">
        <f t="shared" ca="1" si="51"/>
        <v>#REF!</v>
      </c>
      <c r="AB35" s="175" t="e">
        <f t="shared" ca="1" si="51"/>
        <v>#REF!</v>
      </c>
      <c r="AC35" s="175" t="e">
        <f t="shared" ca="1" si="51"/>
        <v>#REF!</v>
      </c>
      <c r="AD35" s="175" t="e">
        <f t="shared" ca="1" si="51"/>
        <v>#REF!</v>
      </c>
      <c r="AE35" s="175" t="e">
        <f t="shared" ca="1" si="51"/>
        <v>#REF!</v>
      </c>
      <c r="AF35" s="175" t="e">
        <f t="shared" ca="1" si="51"/>
        <v>#REF!</v>
      </c>
      <c r="AG35" s="175" t="e">
        <f t="shared" ca="1" si="51"/>
        <v>#REF!</v>
      </c>
      <c r="AH35" s="175" t="e">
        <f t="shared" ca="1" si="51"/>
        <v>#REF!</v>
      </c>
      <c r="AI35" s="175" t="e">
        <f t="shared" ca="1" si="51"/>
        <v>#REF!</v>
      </c>
      <c r="AJ35" s="175" t="e">
        <f t="shared" ca="1" si="52"/>
        <v>#REF!</v>
      </c>
      <c r="AK35" s="175" t="e">
        <f t="shared" ca="1" si="52"/>
        <v>#REF!</v>
      </c>
      <c r="AL35" s="175" t="e">
        <f t="shared" ca="1" si="52"/>
        <v>#REF!</v>
      </c>
      <c r="AM35" s="175" t="e">
        <f t="shared" ca="1" si="52"/>
        <v>#REF!</v>
      </c>
      <c r="AN35" s="175" t="e">
        <f t="shared" ca="1" si="52"/>
        <v>#REF!</v>
      </c>
      <c r="AO35" s="175" t="e">
        <f t="shared" ca="1" si="52"/>
        <v>#REF!</v>
      </c>
      <c r="AP35" s="175" t="e">
        <f t="shared" ca="1" si="52"/>
        <v>#REF!</v>
      </c>
      <c r="AQ35" s="176" t="e">
        <f ca="1">SUM(VLOOKUP("OSCOAL",RawData2,AQ$6,FALSE),VLOOKUP("OSNATGAS",RawData2,AQ$6,FALSE),VLOOKUP("OSOIL",RawData2,AQ$6,FALSE),VLOOKUP("OSRENEW",RawData2,AQ$6,FALSE),VLOOKUP("OSNONSPEC",RawData2,AQ$6,FALSE),-VLOOKUP($B35,RawData2,AQ$6,FALSE))*VLOOKUP(AQ$5,ConversionFactors2,2,FALSE)</f>
        <v>#REF!</v>
      </c>
      <c r="AR35" s="177" t="e">
        <f t="shared" si="38"/>
        <v>#REF!</v>
      </c>
      <c r="AS35" s="177" t="e">
        <f t="shared" si="38"/>
        <v>#REF!</v>
      </c>
      <c r="AT35" s="177" t="e">
        <f t="shared" si="38"/>
        <v>#REF!</v>
      </c>
      <c r="AU35" s="177" t="e">
        <f t="shared" si="38"/>
        <v>#REF!</v>
      </c>
      <c r="AV35" s="177" t="e">
        <f t="shared" si="38"/>
        <v>#REF!</v>
      </c>
      <c r="AW35" s="177" t="e">
        <f t="shared" ca="1" si="29"/>
        <v>#REF!</v>
      </c>
      <c r="AX35" s="177" t="e">
        <f t="shared" ca="1" si="29"/>
        <v>#REF!</v>
      </c>
      <c r="AY35" s="177" t="e">
        <f t="shared" ca="1" si="29"/>
        <v>#REF!</v>
      </c>
      <c r="AZ35" s="177" t="e">
        <f t="shared" si="30"/>
        <v>#REF!</v>
      </c>
      <c r="BA35" s="177" t="e">
        <f t="shared" ca="1" si="31"/>
        <v>#REF!</v>
      </c>
      <c r="BB35" s="178">
        <v>0</v>
      </c>
      <c r="BC35" s="178">
        <v>0</v>
      </c>
      <c r="BD35" s="178" t="e">
        <f t="shared" si="32"/>
        <v>#REF!</v>
      </c>
      <c r="BE35" s="178">
        <v>0</v>
      </c>
      <c r="BF35" s="178" t="e">
        <f t="shared" si="33"/>
        <v>#REF!</v>
      </c>
      <c r="BG35" s="178">
        <v>0</v>
      </c>
      <c r="BH35" s="178">
        <v>0</v>
      </c>
      <c r="BI35" s="178">
        <v>0</v>
      </c>
      <c r="BJ35" s="178" t="e">
        <f t="shared" si="36"/>
        <v>#REF!</v>
      </c>
      <c r="BK35" s="178" t="e">
        <f t="shared" si="34"/>
        <v>#REF!</v>
      </c>
      <c r="BL35" s="178">
        <v>0</v>
      </c>
      <c r="BM35" s="179" t="e">
        <f t="shared" ca="1" si="8"/>
        <v>#REF!</v>
      </c>
    </row>
    <row r="36" spans="1:65">
      <c r="A36" s="131" t="s">
        <v>362</v>
      </c>
      <c r="B36" s="173" t="s">
        <v>363</v>
      </c>
      <c r="C36" s="132" t="s">
        <v>461</v>
      </c>
      <c r="D36" s="141" t="e">
        <f t="shared" si="21"/>
        <v>#REF!</v>
      </c>
      <c r="E36" s="174" t="e">
        <f t="shared" ca="1" si="35"/>
        <v>#REF!</v>
      </c>
      <c r="F36" s="174" t="e">
        <f t="shared" ca="1" si="35"/>
        <v>#REF!</v>
      </c>
      <c r="G36" s="174" t="e">
        <f t="shared" ca="1" si="35"/>
        <v>#REF!</v>
      </c>
      <c r="H36" s="174" t="e">
        <f t="shared" ca="1" si="35"/>
        <v>#REF!</v>
      </c>
      <c r="I36" s="174" t="e">
        <f t="shared" ca="1" si="35"/>
        <v>#REF!</v>
      </c>
      <c r="J36" s="174" t="e">
        <f t="shared" ca="1" si="37"/>
        <v>#REF!</v>
      </c>
      <c r="K36" s="174" t="e">
        <f t="shared" ca="1" si="39"/>
        <v>#REF!</v>
      </c>
      <c r="L36" s="174" t="e">
        <f t="shared" ca="1" si="42"/>
        <v>#REF!</v>
      </c>
      <c r="M36" s="174" t="e">
        <f t="shared" ca="1" si="40"/>
        <v>#REF!</v>
      </c>
      <c r="N36" s="174" t="e">
        <f t="shared" ca="1" si="49"/>
        <v>#REF!</v>
      </c>
      <c r="O36" s="174" t="e">
        <f t="shared" ca="1" si="43"/>
        <v>#REF!</v>
      </c>
      <c r="P36" s="174" t="e">
        <f t="shared" ca="1" si="41"/>
        <v>#REF!</v>
      </c>
      <c r="Q36" s="174" t="e">
        <f t="shared" ca="1" si="44"/>
        <v>#REF!</v>
      </c>
      <c r="R36" s="174" t="e">
        <f t="shared" ca="1" si="44"/>
        <v>#REF!</v>
      </c>
      <c r="S36" s="174">
        <v>0</v>
      </c>
      <c r="T36" s="174" t="e">
        <f t="shared" ca="1" si="24"/>
        <v>#REF!</v>
      </c>
      <c r="U36" s="175" t="e">
        <f t="shared" ca="1" si="45"/>
        <v>#REF!</v>
      </c>
      <c r="V36" s="175" t="e">
        <f t="shared" ca="1" si="45"/>
        <v>#REF!</v>
      </c>
      <c r="W36" s="175" t="e">
        <f t="shared" ca="1" si="48"/>
        <v>#REF!</v>
      </c>
      <c r="X36" s="175" t="e">
        <f ca="1">-VLOOKUP($B36,RawData2,X$6,FALSE)*VLOOKUP(X$5,ConversionFactors2,2,FALSE)/MJ_per_toe</f>
        <v>#REF!</v>
      </c>
      <c r="Y36" s="175" t="e">
        <f ca="1">-VLOOKUP($B36,RawData2,Y$6,FALSE)*VLOOKUP(Y$5,ConversionFactors2,2,FALSE)/MJ_per_toe</f>
        <v>#REF!</v>
      </c>
      <c r="Z36" s="175" t="e">
        <f t="shared" ca="1" si="51"/>
        <v>#REF!</v>
      </c>
      <c r="AA36" s="175" t="e">
        <f t="shared" ca="1" si="51"/>
        <v>#REF!</v>
      </c>
      <c r="AB36" s="175" t="e">
        <f t="shared" ca="1" si="51"/>
        <v>#REF!</v>
      </c>
      <c r="AC36" s="175" t="e">
        <f t="shared" ca="1" si="51"/>
        <v>#REF!</v>
      </c>
      <c r="AD36" s="175" t="e">
        <f t="shared" ca="1" si="51"/>
        <v>#REF!</v>
      </c>
      <c r="AE36" s="175" t="e">
        <f t="shared" ca="1" si="51"/>
        <v>#REF!</v>
      </c>
      <c r="AF36" s="175" t="e">
        <f t="shared" ca="1" si="51"/>
        <v>#REF!</v>
      </c>
      <c r="AG36" s="175" t="e">
        <f t="shared" ca="1" si="51"/>
        <v>#REF!</v>
      </c>
      <c r="AH36" s="175" t="e">
        <f t="shared" ca="1" si="51"/>
        <v>#REF!</v>
      </c>
      <c r="AI36" s="175" t="e">
        <f t="shared" ca="1" si="51"/>
        <v>#REF!</v>
      </c>
      <c r="AJ36" s="175" t="e">
        <f t="shared" ca="1" si="52"/>
        <v>#REF!</v>
      </c>
      <c r="AK36" s="175" t="e">
        <f t="shared" ca="1" si="52"/>
        <v>#REF!</v>
      </c>
      <c r="AL36" s="175" t="e">
        <f t="shared" ca="1" si="52"/>
        <v>#REF!</v>
      </c>
      <c r="AM36" s="175" t="e">
        <f t="shared" ca="1" si="52"/>
        <v>#REF!</v>
      </c>
      <c r="AN36" s="175" t="e">
        <f t="shared" ca="1" si="52"/>
        <v>#REF!</v>
      </c>
      <c r="AO36" s="175" t="e">
        <f t="shared" ca="1" si="52"/>
        <v>#REF!</v>
      </c>
      <c r="AP36" s="175" t="e">
        <f t="shared" ca="1" si="52"/>
        <v>#REF!</v>
      </c>
      <c r="AQ36" s="176" t="e">
        <f ca="1">-VLOOKUP($B36,RawData2,AQ$6,FALSE)*VLOOKUP(AQ$5,ConversionFactors2,2,FALSE)</f>
        <v>#REF!</v>
      </c>
      <c r="AR36" s="177" t="e">
        <f t="shared" si="38"/>
        <v>#REF!</v>
      </c>
      <c r="AS36" s="177" t="e">
        <f t="shared" si="38"/>
        <v>#REF!</v>
      </c>
      <c r="AT36" s="177" t="e">
        <f t="shared" si="38"/>
        <v>#REF!</v>
      </c>
      <c r="AU36" s="177" t="e">
        <f t="shared" si="38"/>
        <v>#REF!</v>
      </c>
      <c r="AV36" s="177" t="e">
        <f t="shared" si="38"/>
        <v>#REF!</v>
      </c>
      <c r="AW36" s="177" t="e">
        <f t="shared" ca="1" si="29"/>
        <v>#REF!</v>
      </c>
      <c r="AX36" s="177" t="e">
        <f t="shared" ca="1" si="29"/>
        <v>#REF!</v>
      </c>
      <c r="AY36" s="177" t="e">
        <f t="shared" ca="1" si="29"/>
        <v>#REF!</v>
      </c>
      <c r="AZ36" s="177" t="e">
        <f t="shared" si="30"/>
        <v>#REF!</v>
      </c>
      <c r="BA36" s="177" t="e">
        <f ca="1">(VLOOKUP($B7,RawData2,BA$6,FALSE)-VLOOKUP($B36,RawData2,BA$6,FALSE))*VLOOKUP(BA$5,ConversionFactors2,2,FALSE)/MJ_per_toe</f>
        <v>#REF!</v>
      </c>
      <c r="BB36" s="178">
        <v>0</v>
      </c>
      <c r="BC36" s="178">
        <v>0</v>
      </c>
      <c r="BD36" s="178" t="e">
        <f t="shared" si="32"/>
        <v>#REF!</v>
      </c>
      <c r="BE36" s="178">
        <v>0</v>
      </c>
      <c r="BF36" s="178" t="e">
        <f t="shared" si="33"/>
        <v>#REF!</v>
      </c>
      <c r="BG36" s="178">
        <v>0</v>
      </c>
      <c r="BH36" s="178">
        <v>0</v>
      </c>
      <c r="BI36" s="178">
        <v>0</v>
      </c>
      <c r="BJ36" s="178" t="e">
        <f t="shared" si="36"/>
        <v>#REF!</v>
      </c>
      <c r="BK36" s="178" t="e">
        <f t="shared" si="34"/>
        <v>#REF!</v>
      </c>
      <c r="BL36" s="178">
        <v>0</v>
      </c>
      <c r="BM36" s="179" t="e">
        <f t="shared" ca="1" si="8"/>
        <v>#REF!</v>
      </c>
    </row>
    <row r="37" spans="1:65">
      <c r="A37" s="131" t="s">
        <v>512</v>
      </c>
      <c r="B37" s="173" t="s">
        <v>364</v>
      </c>
      <c r="C37" s="132" t="s">
        <v>461</v>
      </c>
      <c r="D37" s="141" t="e">
        <f t="shared" si="21"/>
        <v>#REF!</v>
      </c>
      <c r="E37" s="174" t="e">
        <f t="shared" ca="1" si="35"/>
        <v>#REF!</v>
      </c>
      <c r="F37" s="174" t="e">
        <f t="shared" ca="1" si="35"/>
        <v>#REF!</v>
      </c>
      <c r="G37" s="174" t="e">
        <f t="shared" ca="1" si="35"/>
        <v>#REF!</v>
      </c>
      <c r="H37" s="174" t="e">
        <f t="shared" ca="1" si="35"/>
        <v>#REF!</v>
      </c>
      <c r="I37" s="174" t="e">
        <f t="shared" ca="1" si="35"/>
        <v>#REF!</v>
      </c>
      <c r="J37" s="174" t="e">
        <f t="shared" ca="1" si="37"/>
        <v>#REF!</v>
      </c>
      <c r="K37" s="174" t="e">
        <f ca="1">SUM(VLOOKUP("OSNONSPEC",RawData2,K$6,FALSE),-VLOOKUP($B37,RawData2,K$6,FALSE))*VLOOKUP(K$5,ConversionFactors2,$D37,FALSE)/MJ_per_toe</f>
        <v>#REF!</v>
      </c>
      <c r="L37" s="174" t="e">
        <f t="shared" ca="1" si="42"/>
        <v>#REF!</v>
      </c>
      <c r="M37" s="174" t="e">
        <f t="shared" ca="1" si="40"/>
        <v>#REF!</v>
      </c>
      <c r="N37" s="174" t="e">
        <f t="shared" ca="1" si="49"/>
        <v>#REF!</v>
      </c>
      <c r="O37" s="174" t="e">
        <f t="shared" ca="1" si="43"/>
        <v>#REF!</v>
      </c>
      <c r="P37" s="191" t="e">
        <f t="shared" ca="1" si="41"/>
        <v>#REF!</v>
      </c>
      <c r="Q37" s="174" t="e">
        <f t="shared" ca="1" si="44"/>
        <v>#REF!</v>
      </c>
      <c r="R37" s="174" t="e">
        <f t="shared" ca="1" si="44"/>
        <v>#REF!</v>
      </c>
      <c r="S37" s="174">
        <v>0</v>
      </c>
      <c r="T37" s="174" t="e">
        <f t="shared" ca="1" si="24"/>
        <v>#REF!</v>
      </c>
      <c r="U37" s="175" t="e">
        <f t="shared" ca="1" si="45"/>
        <v>#REF!</v>
      </c>
      <c r="V37" s="175" t="e">
        <f t="shared" ca="1" si="45"/>
        <v>#REF!</v>
      </c>
      <c r="W37" s="175" t="e">
        <f t="shared" ca="1" si="48"/>
        <v>#REF!</v>
      </c>
      <c r="X37" s="175" t="e">
        <f ca="1">-VLOOKUP($B37,RawData2,F$6,FALSE)*VLOOKUP(X$5,ConversionFactors2,2,FALSE)/MJ_per_toe</f>
        <v>#REF!</v>
      </c>
      <c r="Y37" s="175" t="e">
        <f ca="1">(VLOOKUP("OSNONSPEC",RawData2,Y$6,FALSE)-VLOOKUP($B37,RawData2,Y$6,FALSE))*VLOOKUP(Y$5,ConversionFactors2,2,FALSE)/MJ_per_toe</f>
        <v>#REF!</v>
      </c>
      <c r="Z37" s="175" t="e">
        <f t="shared" ca="1" si="51"/>
        <v>#REF!</v>
      </c>
      <c r="AA37" s="175" t="e">
        <f t="shared" ca="1" si="51"/>
        <v>#REF!</v>
      </c>
      <c r="AB37" s="175" t="e">
        <f t="shared" ca="1" si="51"/>
        <v>#REF!</v>
      </c>
      <c r="AC37" s="175" t="e">
        <f t="shared" ca="1" si="51"/>
        <v>#REF!</v>
      </c>
      <c r="AD37" s="175" t="e">
        <f t="shared" ca="1" si="51"/>
        <v>#REF!</v>
      </c>
      <c r="AE37" s="175" t="e">
        <f t="shared" ca="1" si="51"/>
        <v>#REF!</v>
      </c>
      <c r="AF37" s="175" t="e">
        <f t="shared" ca="1" si="51"/>
        <v>#REF!</v>
      </c>
      <c r="AG37" s="175" t="e">
        <f t="shared" ca="1" si="51"/>
        <v>#REF!</v>
      </c>
      <c r="AH37" s="175" t="e">
        <f t="shared" ca="1" si="51"/>
        <v>#REF!</v>
      </c>
      <c r="AI37" s="175" t="e">
        <f t="shared" ca="1" si="51"/>
        <v>#REF!</v>
      </c>
      <c r="AJ37" s="175" t="e">
        <f t="shared" ca="1" si="52"/>
        <v>#REF!</v>
      </c>
      <c r="AK37" s="175" t="e">
        <f t="shared" ca="1" si="52"/>
        <v>#REF!</v>
      </c>
      <c r="AL37" s="175" t="e">
        <f t="shared" ca="1" si="52"/>
        <v>#REF!</v>
      </c>
      <c r="AM37" s="175" t="e">
        <f t="shared" ca="1" si="52"/>
        <v>#REF!</v>
      </c>
      <c r="AN37" s="175" t="e">
        <f t="shared" ca="1" si="52"/>
        <v>#REF!</v>
      </c>
      <c r="AO37" s="175" t="e">
        <f t="shared" ca="1" si="52"/>
        <v>#REF!</v>
      </c>
      <c r="AP37" s="175" t="e">
        <f t="shared" ca="1" si="52"/>
        <v>#REF!</v>
      </c>
      <c r="AQ37" s="176" t="e">
        <f ca="1">-VLOOKUP($B37,RawData2,AQ$6,FALSE)*VLOOKUP(AQ$5,ConversionFactors2,2,FALSE)</f>
        <v>#REF!</v>
      </c>
      <c r="AR37" s="177" t="e">
        <f t="shared" si="38"/>
        <v>#REF!</v>
      </c>
      <c r="AS37" s="177" t="e">
        <f t="shared" si="38"/>
        <v>#REF!</v>
      </c>
      <c r="AT37" s="177" t="e">
        <f t="shared" si="38"/>
        <v>#REF!</v>
      </c>
      <c r="AU37" s="177" t="e">
        <f t="shared" si="38"/>
        <v>#REF!</v>
      </c>
      <c r="AV37" s="177" t="e">
        <f t="shared" si="38"/>
        <v>#REF!</v>
      </c>
      <c r="AW37" s="177" t="e">
        <f t="shared" ca="1" si="29"/>
        <v>#REF!</v>
      </c>
      <c r="AX37" s="177" t="e">
        <f t="shared" ca="1" si="29"/>
        <v>#REF!</v>
      </c>
      <c r="AY37" s="177" t="e">
        <f t="shared" ca="1" si="29"/>
        <v>#REF!</v>
      </c>
      <c r="AZ37" s="177" t="e">
        <f t="shared" si="30"/>
        <v>#REF!</v>
      </c>
      <c r="BA37" s="177" t="e">
        <f ca="1">-VLOOKUP($B37,RawData2,BA$6,FALSE)*VLOOKUP(BA$5,ConversionFactors2,2,FALSE)/MJ_per_toe</f>
        <v>#REF!</v>
      </c>
      <c r="BB37" s="178">
        <v>0</v>
      </c>
      <c r="BC37" s="178">
        <v>0</v>
      </c>
      <c r="BD37" s="178" t="e">
        <f t="shared" si="32"/>
        <v>#REF!</v>
      </c>
      <c r="BE37" s="178">
        <v>0</v>
      </c>
      <c r="BF37" s="178" t="e">
        <f t="shared" si="33"/>
        <v>#REF!</v>
      </c>
      <c r="BG37" s="178">
        <v>0</v>
      </c>
      <c r="BH37" s="178">
        <v>0</v>
      </c>
      <c r="BI37" s="178">
        <v>0</v>
      </c>
      <c r="BJ37" s="178" t="e">
        <f t="shared" si="36"/>
        <v>#REF!</v>
      </c>
      <c r="BK37" s="178" t="e">
        <f t="shared" si="34"/>
        <v>#REF!</v>
      </c>
      <c r="BL37" s="178">
        <v>0</v>
      </c>
      <c r="BM37" s="179" t="e">
        <f t="shared" ca="1" si="8"/>
        <v>#REF!</v>
      </c>
    </row>
    <row r="38" spans="1:65" s="187" customFormat="1" ht="15" customHeight="1">
      <c r="A38" s="135" t="s">
        <v>513</v>
      </c>
      <c r="B38" s="182" t="s">
        <v>365</v>
      </c>
      <c r="C38" s="183"/>
      <c r="D38" s="184"/>
      <c r="E38" s="185" t="e">
        <f t="shared" ref="E38:R38" ca="1" si="53">SUM(E39:E55)</f>
        <v>#REF!</v>
      </c>
      <c r="F38" s="185" t="e">
        <f t="shared" ca="1" si="53"/>
        <v>#REF!</v>
      </c>
      <c r="G38" s="185" t="e">
        <f t="shared" ca="1" si="53"/>
        <v>#REF!</v>
      </c>
      <c r="H38" s="185" t="e">
        <f t="shared" ca="1" si="53"/>
        <v>#REF!</v>
      </c>
      <c r="I38" s="185" t="e">
        <f t="shared" ca="1" si="53"/>
        <v>#REF!</v>
      </c>
      <c r="J38" s="185" t="e">
        <f t="shared" ca="1" si="53"/>
        <v>#REF!</v>
      </c>
      <c r="K38" s="185" t="e">
        <f t="shared" ca="1" si="53"/>
        <v>#REF!</v>
      </c>
      <c r="L38" s="185" t="e">
        <f t="shared" ca="1" si="53"/>
        <v>#REF!</v>
      </c>
      <c r="M38" s="185" t="e">
        <f t="shared" ca="1" si="53"/>
        <v>#REF!</v>
      </c>
      <c r="N38" s="185" t="e">
        <f t="shared" ca="1" si="53"/>
        <v>#REF!</v>
      </c>
      <c r="O38" s="185" t="e">
        <f t="shared" ca="1" si="53"/>
        <v>#REF!</v>
      </c>
      <c r="P38" s="189" t="e">
        <f t="shared" ca="1" si="53"/>
        <v>#REF!</v>
      </c>
      <c r="Q38" s="189" t="e">
        <f t="shared" ca="1" si="53"/>
        <v>#REF!</v>
      </c>
      <c r="R38" s="189" t="e">
        <f t="shared" ca="1" si="53"/>
        <v>#REF!</v>
      </c>
      <c r="S38" s="189">
        <f>SUM(S39:S55)</f>
        <v>0</v>
      </c>
      <c r="T38" s="185" t="e">
        <f ca="1">SUM(T39:T55)</f>
        <v>#REF!</v>
      </c>
      <c r="U38" s="185" t="e">
        <f t="shared" ref="U38:BK38" ca="1" si="54">SUM(U39:U55)</f>
        <v>#REF!</v>
      </c>
      <c r="V38" s="185" t="e">
        <f t="shared" ca="1" si="54"/>
        <v>#REF!</v>
      </c>
      <c r="W38" s="185" t="e">
        <f t="shared" ca="1" si="54"/>
        <v>#REF!</v>
      </c>
      <c r="X38" s="185" t="e">
        <f t="shared" ca="1" si="54"/>
        <v>#REF!</v>
      </c>
      <c r="Y38" s="185" t="e">
        <f t="shared" ca="1" si="54"/>
        <v>#REF!</v>
      </c>
      <c r="Z38" s="185" t="e">
        <f t="shared" ca="1" si="54"/>
        <v>#REF!</v>
      </c>
      <c r="AA38" s="185" t="e">
        <f t="shared" ca="1" si="54"/>
        <v>#REF!</v>
      </c>
      <c r="AB38" s="185" t="e">
        <f t="shared" ca="1" si="54"/>
        <v>#REF!</v>
      </c>
      <c r="AC38" s="185" t="e">
        <f t="shared" ca="1" si="54"/>
        <v>#REF!</v>
      </c>
      <c r="AD38" s="185" t="e">
        <f t="shared" ca="1" si="54"/>
        <v>#REF!</v>
      </c>
      <c r="AE38" s="185" t="e">
        <f t="shared" ca="1" si="54"/>
        <v>#REF!</v>
      </c>
      <c r="AF38" s="185" t="e">
        <f t="shared" ca="1" si="54"/>
        <v>#REF!</v>
      </c>
      <c r="AG38" s="185" t="e">
        <f t="shared" ca="1" si="54"/>
        <v>#REF!</v>
      </c>
      <c r="AH38" s="185" t="e">
        <f t="shared" ca="1" si="54"/>
        <v>#REF!</v>
      </c>
      <c r="AI38" s="185" t="e">
        <f t="shared" ca="1" si="54"/>
        <v>#REF!</v>
      </c>
      <c r="AJ38" s="185" t="e">
        <f t="shared" ca="1" si="54"/>
        <v>#REF!</v>
      </c>
      <c r="AK38" s="185" t="e">
        <f t="shared" ca="1" si="54"/>
        <v>#REF!</v>
      </c>
      <c r="AL38" s="185" t="e">
        <f t="shared" ca="1" si="54"/>
        <v>#REF!</v>
      </c>
      <c r="AM38" s="185" t="e">
        <f t="shared" ca="1" si="54"/>
        <v>#REF!</v>
      </c>
      <c r="AN38" s="185" t="e">
        <f t="shared" ca="1" si="54"/>
        <v>#REF!</v>
      </c>
      <c r="AO38" s="185" t="e">
        <f t="shared" ca="1" si="54"/>
        <v>#REF!</v>
      </c>
      <c r="AP38" s="185" t="e">
        <f t="shared" ca="1" si="54"/>
        <v>#REF!</v>
      </c>
      <c r="AQ38" s="189" t="e">
        <f t="shared" ca="1" si="54"/>
        <v>#REF!</v>
      </c>
      <c r="AR38" s="189" t="e">
        <f t="shared" si="54"/>
        <v>#REF!</v>
      </c>
      <c r="AS38" s="189" t="e">
        <f t="shared" si="54"/>
        <v>#REF!</v>
      </c>
      <c r="AT38" s="189" t="e">
        <f t="shared" si="54"/>
        <v>#REF!</v>
      </c>
      <c r="AU38" s="189" t="e">
        <f t="shared" si="54"/>
        <v>#REF!</v>
      </c>
      <c r="AV38" s="189" t="e">
        <f t="shared" si="54"/>
        <v>#REF!</v>
      </c>
      <c r="AW38" s="189" t="e">
        <f t="shared" ca="1" si="54"/>
        <v>#REF!</v>
      </c>
      <c r="AX38" s="189" t="e">
        <f t="shared" ca="1" si="54"/>
        <v>#REF!</v>
      </c>
      <c r="AY38" s="189" t="e">
        <f t="shared" ca="1" si="54"/>
        <v>#REF!</v>
      </c>
      <c r="AZ38" s="189" t="e">
        <f t="shared" si="54"/>
        <v>#REF!</v>
      </c>
      <c r="BA38" s="189" t="e">
        <f t="shared" ca="1" si="54"/>
        <v>#REF!</v>
      </c>
      <c r="BB38" s="189">
        <f t="shared" si="54"/>
        <v>0</v>
      </c>
      <c r="BC38" s="189">
        <f t="shared" si="54"/>
        <v>0</v>
      </c>
      <c r="BD38" s="189" t="e">
        <f t="shared" si="54"/>
        <v>#REF!</v>
      </c>
      <c r="BE38" s="189">
        <f t="shared" si="54"/>
        <v>0</v>
      </c>
      <c r="BF38" s="189" t="e">
        <f t="shared" si="54"/>
        <v>#REF!</v>
      </c>
      <c r="BG38" s="189">
        <f t="shared" si="54"/>
        <v>0</v>
      </c>
      <c r="BH38" s="189">
        <f t="shared" si="54"/>
        <v>0</v>
      </c>
      <c r="BI38" s="189">
        <f t="shared" si="54"/>
        <v>0</v>
      </c>
      <c r="BJ38" s="189" t="e">
        <f t="shared" si="54"/>
        <v>#REF!</v>
      </c>
      <c r="BK38" s="189" t="e">
        <f t="shared" si="54"/>
        <v>#REF!</v>
      </c>
      <c r="BL38" s="189">
        <f>SUM(BL39:BL55)</f>
        <v>0</v>
      </c>
      <c r="BM38" s="192" t="e">
        <f t="shared" ca="1" si="8"/>
        <v>#REF!</v>
      </c>
    </row>
    <row r="39" spans="1:65">
      <c r="A39" s="131" t="s">
        <v>366</v>
      </c>
      <c r="B39" s="173" t="s">
        <v>367</v>
      </c>
      <c r="C39" s="132" t="s">
        <v>461</v>
      </c>
      <c r="D39" s="141" t="e">
        <f t="shared" ref="D39:D56" si="55">MATCH(C39,CFHeadings,0)</f>
        <v>#REF!</v>
      </c>
      <c r="E39" s="174" t="e">
        <f t="shared" ref="E39:N48" ca="1" si="56">-VLOOKUP($B39,RawData2,E$6,FALSE)*VLOOKUP(E$5,ConversionFactors2,$D39,FALSE)/MJ_per_toe</f>
        <v>#REF!</v>
      </c>
      <c r="F39" s="174" t="e">
        <f t="shared" ca="1" si="56"/>
        <v>#REF!</v>
      </c>
      <c r="G39" s="174" t="e">
        <f t="shared" ca="1" si="56"/>
        <v>#REF!</v>
      </c>
      <c r="H39" s="174" t="e">
        <f t="shared" ca="1" si="56"/>
        <v>#REF!</v>
      </c>
      <c r="I39" s="174" t="e">
        <f t="shared" ca="1" si="56"/>
        <v>#REF!</v>
      </c>
      <c r="J39" s="174" t="e">
        <f t="shared" ca="1" si="56"/>
        <v>#REF!</v>
      </c>
      <c r="K39" s="174" t="e">
        <f t="shared" ca="1" si="56"/>
        <v>#REF!</v>
      </c>
      <c r="L39" s="174" t="e">
        <f t="shared" ca="1" si="56"/>
        <v>#REF!</v>
      </c>
      <c r="M39" s="174" t="e">
        <f t="shared" ca="1" si="56"/>
        <v>#REF!</v>
      </c>
      <c r="N39" s="174" t="e">
        <f t="shared" ca="1" si="56"/>
        <v>#REF!</v>
      </c>
      <c r="O39" s="174" t="e">
        <f t="shared" ref="O39:R56" ca="1" si="57">-VLOOKUP($B39,RawData2,O$6,FALSE)*VLOOKUP(O$5,ConversionFactors2,2,FALSE)</f>
        <v>#REF!</v>
      </c>
      <c r="P39" s="174" t="e">
        <f t="shared" ca="1" si="57"/>
        <v>#REF!</v>
      </c>
      <c r="Q39" s="174" t="e">
        <f t="shared" ca="1" si="57"/>
        <v>#REF!</v>
      </c>
      <c r="R39" s="174" t="e">
        <f t="shared" ca="1" si="57"/>
        <v>#REF!</v>
      </c>
      <c r="S39" s="174">
        <v>0</v>
      </c>
      <c r="T39" s="174" t="e">
        <f t="shared" ref="T39:T56" ca="1" si="58">-VLOOKUP($B39,RawData2,T$6,FALSE)*VLOOKUP(T$5,ConversionFactors2,$D39,FALSE)/MJ_per_toe</f>
        <v>#REF!</v>
      </c>
      <c r="U39" s="175" t="e">
        <f t="shared" ref="U39:AD48" ca="1" si="59">-VLOOKUP($B39,RawData2,U$6,FALSE)*VLOOKUP(U$5,ConversionFactors2,2,FALSE)/MJ_per_toe</f>
        <v>#REF!</v>
      </c>
      <c r="V39" s="175" t="e">
        <f t="shared" ca="1" si="59"/>
        <v>#REF!</v>
      </c>
      <c r="W39" s="175" t="e">
        <f t="shared" ca="1" si="59"/>
        <v>#REF!</v>
      </c>
      <c r="X39" s="175" t="e">
        <f t="shared" ca="1" si="59"/>
        <v>#REF!</v>
      </c>
      <c r="Y39" s="175" t="e">
        <f t="shared" ca="1" si="59"/>
        <v>#REF!</v>
      </c>
      <c r="Z39" s="175" t="e">
        <f t="shared" ca="1" si="59"/>
        <v>#REF!</v>
      </c>
      <c r="AA39" s="175" t="e">
        <f t="shared" ca="1" si="59"/>
        <v>#REF!</v>
      </c>
      <c r="AB39" s="175" t="e">
        <f t="shared" ca="1" si="59"/>
        <v>#REF!</v>
      </c>
      <c r="AC39" s="175" t="e">
        <f t="shared" ca="1" si="59"/>
        <v>#REF!</v>
      </c>
      <c r="AD39" s="175" t="e">
        <f t="shared" ca="1" si="59"/>
        <v>#REF!</v>
      </c>
      <c r="AE39" s="175" t="e">
        <f t="shared" ref="AE39:AP48" ca="1" si="60">-VLOOKUP($B39,RawData2,AE$6,FALSE)*VLOOKUP(AE$5,ConversionFactors2,2,FALSE)/MJ_per_toe</f>
        <v>#REF!</v>
      </c>
      <c r="AF39" s="175" t="e">
        <f t="shared" ca="1" si="60"/>
        <v>#REF!</v>
      </c>
      <c r="AG39" s="175" t="e">
        <f t="shared" ca="1" si="60"/>
        <v>#REF!</v>
      </c>
      <c r="AH39" s="175" t="e">
        <f t="shared" ca="1" si="60"/>
        <v>#REF!</v>
      </c>
      <c r="AI39" s="175" t="e">
        <f t="shared" ca="1" si="60"/>
        <v>#REF!</v>
      </c>
      <c r="AJ39" s="175" t="e">
        <f t="shared" ca="1" si="60"/>
        <v>#REF!</v>
      </c>
      <c r="AK39" s="175" t="e">
        <f t="shared" ca="1" si="60"/>
        <v>#REF!</v>
      </c>
      <c r="AL39" s="175" t="e">
        <f t="shared" ca="1" si="60"/>
        <v>#REF!</v>
      </c>
      <c r="AM39" s="175" t="e">
        <f t="shared" ca="1" si="60"/>
        <v>#REF!</v>
      </c>
      <c r="AN39" s="175" t="e">
        <f t="shared" ca="1" si="60"/>
        <v>#REF!</v>
      </c>
      <c r="AO39" s="175" t="e">
        <f t="shared" ca="1" si="60"/>
        <v>#REF!</v>
      </c>
      <c r="AP39" s="175" t="e">
        <f t="shared" ca="1" si="60"/>
        <v>#REF!</v>
      </c>
      <c r="AQ39" s="176" t="e">
        <f t="shared" ref="AQ39:AQ56" ca="1" si="61">-VLOOKUP($B39,RawData2,AQ$6,FALSE)*VLOOKUP(AQ$5,ConversionFactors2,2,FALSE)</f>
        <v>#REF!</v>
      </c>
      <c r="AR39" s="177" t="e">
        <f t="shared" ref="AR39:AV48" si="62">-VLOOKUP($B39,RawData2,AR$6,FALSE)*0.02388</f>
        <v>#REF!</v>
      </c>
      <c r="AS39" s="177" t="e">
        <f t="shared" si="62"/>
        <v>#REF!</v>
      </c>
      <c r="AT39" s="177" t="e">
        <f t="shared" si="62"/>
        <v>#REF!</v>
      </c>
      <c r="AU39" s="177" t="e">
        <f t="shared" si="62"/>
        <v>#REF!</v>
      </c>
      <c r="AV39" s="177" t="e">
        <f t="shared" si="62"/>
        <v>#REF!</v>
      </c>
      <c r="AW39" s="177" t="e">
        <f t="shared" ref="AW39:AY56" ca="1" si="63">-VLOOKUP($B39,RawData2,AW$6,FALSE)*VLOOKUP(AW$5,ConversionFactors2,2,FALSE)/MJ_per_toe</f>
        <v>#REF!</v>
      </c>
      <c r="AX39" s="177" t="e">
        <f t="shared" ca="1" si="63"/>
        <v>#REF!</v>
      </c>
      <c r="AY39" s="177" t="e">
        <f t="shared" ca="1" si="63"/>
        <v>#REF!</v>
      </c>
      <c r="AZ39" s="177" t="e">
        <f t="shared" ref="AZ39:AZ56" si="64">-VLOOKUP($B39,RawData2,AZ$6,FALSE)*0.02388</f>
        <v>#REF!</v>
      </c>
      <c r="BA39" s="177" t="e">
        <f t="shared" ref="BA39:BA56" ca="1" si="65">-VLOOKUP($B39,RawData2,BA$6,FALSE)*VLOOKUP(BA$5,ConversionFactors2,2,FALSE)/MJ_per_toe</f>
        <v>#REF!</v>
      </c>
      <c r="BB39" s="178">
        <v>0</v>
      </c>
      <c r="BC39" s="178">
        <v>0</v>
      </c>
      <c r="BD39" s="178" t="e">
        <f t="shared" ref="BD39:BD56" si="66">-VLOOKUP($B39,RawData2,BD$6,FALSE)*0.02388</f>
        <v>#REF!</v>
      </c>
      <c r="BE39" s="178">
        <v>0</v>
      </c>
      <c r="BF39" s="178" t="e">
        <f t="shared" ref="BF39:BF56" si="67">-VLOOKUP($B39,RawData2,BF$6,FALSE)*0.02388</f>
        <v>#REF!</v>
      </c>
      <c r="BG39" s="178">
        <v>0</v>
      </c>
      <c r="BH39" s="178">
        <v>0</v>
      </c>
      <c r="BI39" s="178">
        <v>0</v>
      </c>
      <c r="BJ39" s="178" t="e">
        <f t="shared" ref="BJ39:BJ51" si="68">-VLOOKUP($B39,RawData2,BJ$6,FALSE)*0.086</f>
        <v>#REF!</v>
      </c>
      <c r="BK39" s="178" t="e">
        <f t="shared" ref="BK39:BK56" si="69">-VLOOKUP($B39,RawData2,BK$6,FALSE)*0.02388</f>
        <v>#REF!</v>
      </c>
      <c r="BL39" s="178">
        <v>0</v>
      </c>
      <c r="BM39" s="179" t="e">
        <f t="shared" ca="1" si="8"/>
        <v>#REF!</v>
      </c>
    </row>
    <row r="40" spans="1:65">
      <c r="A40" s="131" t="s">
        <v>368</v>
      </c>
      <c r="B40" s="173" t="s">
        <v>369</v>
      </c>
      <c r="C40" s="132" t="s">
        <v>461</v>
      </c>
      <c r="D40" s="141" t="e">
        <f t="shared" si="55"/>
        <v>#REF!</v>
      </c>
      <c r="E40" s="174" t="e">
        <f t="shared" ca="1" si="56"/>
        <v>#REF!</v>
      </c>
      <c r="F40" s="174" t="e">
        <f t="shared" ca="1" si="56"/>
        <v>#REF!</v>
      </c>
      <c r="G40" s="174" t="e">
        <f t="shared" ca="1" si="56"/>
        <v>#REF!</v>
      </c>
      <c r="H40" s="174" t="e">
        <f t="shared" ca="1" si="56"/>
        <v>#REF!</v>
      </c>
      <c r="I40" s="174" t="e">
        <f t="shared" ca="1" si="56"/>
        <v>#REF!</v>
      </c>
      <c r="J40" s="174" t="e">
        <f t="shared" ca="1" si="56"/>
        <v>#REF!</v>
      </c>
      <c r="K40" s="174" t="e">
        <f t="shared" ca="1" si="56"/>
        <v>#REF!</v>
      </c>
      <c r="L40" s="174" t="e">
        <f t="shared" ca="1" si="56"/>
        <v>#REF!</v>
      </c>
      <c r="M40" s="174" t="e">
        <f t="shared" ca="1" si="56"/>
        <v>#REF!</v>
      </c>
      <c r="N40" s="174" t="e">
        <f t="shared" ca="1" si="56"/>
        <v>#REF!</v>
      </c>
      <c r="O40" s="174" t="e">
        <f t="shared" ca="1" si="57"/>
        <v>#REF!</v>
      </c>
      <c r="P40" s="174" t="e">
        <f t="shared" ca="1" si="57"/>
        <v>#REF!</v>
      </c>
      <c r="Q40" s="174" t="e">
        <f t="shared" ca="1" si="57"/>
        <v>#REF!</v>
      </c>
      <c r="R40" s="174" t="e">
        <f t="shared" ca="1" si="57"/>
        <v>#REF!</v>
      </c>
      <c r="S40" s="174">
        <v>0</v>
      </c>
      <c r="T40" s="174" t="e">
        <f t="shared" ca="1" si="58"/>
        <v>#REF!</v>
      </c>
      <c r="U40" s="175" t="e">
        <f t="shared" ca="1" si="59"/>
        <v>#REF!</v>
      </c>
      <c r="V40" s="175" t="e">
        <f t="shared" ca="1" si="59"/>
        <v>#REF!</v>
      </c>
      <c r="W40" s="175" t="e">
        <f t="shared" ca="1" si="59"/>
        <v>#REF!</v>
      </c>
      <c r="X40" s="175" t="e">
        <f t="shared" ca="1" si="59"/>
        <v>#REF!</v>
      </c>
      <c r="Y40" s="175" t="e">
        <f t="shared" ca="1" si="59"/>
        <v>#REF!</v>
      </c>
      <c r="Z40" s="175" t="e">
        <f t="shared" ca="1" si="59"/>
        <v>#REF!</v>
      </c>
      <c r="AA40" s="175" t="e">
        <f t="shared" ca="1" si="59"/>
        <v>#REF!</v>
      </c>
      <c r="AB40" s="175" t="e">
        <f t="shared" ca="1" si="59"/>
        <v>#REF!</v>
      </c>
      <c r="AC40" s="175" t="e">
        <f t="shared" ca="1" si="59"/>
        <v>#REF!</v>
      </c>
      <c r="AD40" s="175" t="e">
        <f t="shared" ca="1" si="59"/>
        <v>#REF!</v>
      </c>
      <c r="AE40" s="175" t="e">
        <f t="shared" ca="1" si="60"/>
        <v>#REF!</v>
      </c>
      <c r="AF40" s="175" t="e">
        <f t="shared" ca="1" si="60"/>
        <v>#REF!</v>
      </c>
      <c r="AG40" s="175" t="e">
        <f t="shared" ca="1" si="60"/>
        <v>#REF!</v>
      </c>
      <c r="AH40" s="175" t="e">
        <f t="shared" ca="1" si="60"/>
        <v>#REF!</v>
      </c>
      <c r="AI40" s="175" t="e">
        <f t="shared" ca="1" si="60"/>
        <v>#REF!</v>
      </c>
      <c r="AJ40" s="175" t="e">
        <f t="shared" ca="1" si="60"/>
        <v>#REF!</v>
      </c>
      <c r="AK40" s="175" t="e">
        <f t="shared" ca="1" si="60"/>
        <v>#REF!</v>
      </c>
      <c r="AL40" s="175" t="e">
        <f t="shared" ca="1" si="60"/>
        <v>#REF!</v>
      </c>
      <c r="AM40" s="175" t="e">
        <f t="shared" ca="1" si="60"/>
        <v>#REF!</v>
      </c>
      <c r="AN40" s="175" t="e">
        <f t="shared" ca="1" si="60"/>
        <v>#REF!</v>
      </c>
      <c r="AO40" s="175" t="e">
        <f t="shared" ca="1" si="60"/>
        <v>#REF!</v>
      </c>
      <c r="AP40" s="175" t="e">
        <f t="shared" ca="1" si="60"/>
        <v>#REF!</v>
      </c>
      <c r="AQ40" s="176" t="e">
        <f t="shared" ca="1" si="61"/>
        <v>#REF!</v>
      </c>
      <c r="AR40" s="177" t="e">
        <f t="shared" si="62"/>
        <v>#REF!</v>
      </c>
      <c r="AS40" s="177" t="e">
        <f t="shared" si="62"/>
        <v>#REF!</v>
      </c>
      <c r="AT40" s="177" t="e">
        <f t="shared" si="62"/>
        <v>#REF!</v>
      </c>
      <c r="AU40" s="177" t="e">
        <f t="shared" si="62"/>
        <v>#REF!</v>
      </c>
      <c r="AV40" s="177" t="e">
        <f t="shared" si="62"/>
        <v>#REF!</v>
      </c>
      <c r="AW40" s="177" t="e">
        <f t="shared" ca="1" si="63"/>
        <v>#REF!</v>
      </c>
      <c r="AX40" s="177" t="e">
        <f t="shared" ca="1" si="63"/>
        <v>#REF!</v>
      </c>
      <c r="AY40" s="177" t="e">
        <f t="shared" ca="1" si="63"/>
        <v>#REF!</v>
      </c>
      <c r="AZ40" s="177" t="e">
        <f t="shared" si="64"/>
        <v>#REF!</v>
      </c>
      <c r="BA40" s="177" t="e">
        <f t="shared" ca="1" si="65"/>
        <v>#REF!</v>
      </c>
      <c r="BB40" s="178">
        <v>0</v>
      </c>
      <c r="BC40" s="178">
        <v>0</v>
      </c>
      <c r="BD40" s="178" t="e">
        <f t="shared" si="66"/>
        <v>#REF!</v>
      </c>
      <c r="BE40" s="178">
        <v>0</v>
      </c>
      <c r="BF40" s="178" t="e">
        <f t="shared" si="67"/>
        <v>#REF!</v>
      </c>
      <c r="BG40" s="178">
        <v>0</v>
      </c>
      <c r="BH40" s="178">
        <v>0</v>
      </c>
      <c r="BI40" s="178">
        <v>0</v>
      </c>
      <c r="BJ40" s="178" t="e">
        <f t="shared" si="68"/>
        <v>#REF!</v>
      </c>
      <c r="BK40" s="178" t="e">
        <f t="shared" si="69"/>
        <v>#REF!</v>
      </c>
      <c r="BL40" s="178">
        <v>0</v>
      </c>
      <c r="BM40" s="179" t="e">
        <f t="shared" ref="BM40:BM99" ca="1" si="70">SUM(E40:BL40)</f>
        <v>#REF!</v>
      </c>
    </row>
    <row r="41" spans="1:65">
      <c r="A41" s="131" t="s">
        <v>343</v>
      </c>
      <c r="B41" s="173" t="s">
        <v>370</v>
      </c>
      <c r="C41" s="132" t="s">
        <v>461</v>
      </c>
      <c r="D41" s="141" t="e">
        <f t="shared" si="55"/>
        <v>#REF!</v>
      </c>
      <c r="E41" s="174" t="e">
        <f t="shared" ca="1" si="56"/>
        <v>#REF!</v>
      </c>
      <c r="F41" s="174" t="e">
        <f t="shared" ca="1" si="56"/>
        <v>#REF!</v>
      </c>
      <c r="G41" s="174" t="e">
        <f t="shared" ca="1" si="56"/>
        <v>#REF!</v>
      </c>
      <c r="H41" s="174" t="e">
        <f t="shared" ca="1" si="56"/>
        <v>#REF!</v>
      </c>
      <c r="I41" s="174" t="e">
        <f t="shared" ca="1" si="56"/>
        <v>#REF!</v>
      </c>
      <c r="J41" s="174" t="e">
        <f t="shared" ca="1" si="56"/>
        <v>#REF!</v>
      </c>
      <c r="K41" s="174" t="e">
        <f t="shared" ca="1" si="56"/>
        <v>#REF!</v>
      </c>
      <c r="L41" s="174" t="e">
        <f t="shared" ca="1" si="56"/>
        <v>#REF!</v>
      </c>
      <c r="M41" s="174" t="e">
        <f t="shared" ca="1" si="56"/>
        <v>#REF!</v>
      </c>
      <c r="N41" s="174" t="e">
        <f t="shared" ca="1" si="56"/>
        <v>#REF!</v>
      </c>
      <c r="O41" s="174" t="e">
        <f t="shared" ca="1" si="57"/>
        <v>#REF!</v>
      </c>
      <c r="P41" s="174" t="e">
        <f t="shared" ca="1" si="57"/>
        <v>#REF!</v>
      </c>
      <c r="Q41" s="174" t="e">
        <f t="shared" ca="1" si="57"/>
        <v>#REF!</v>
      </c>
      <c r="R41" s="174" t="e">
        <f t="shared" ca="1" si="57"/>
        <v>#REF!</v>
      </c>
      <c r="S41" s="174">
        <v>0</v>
      </c>
      <c r="T41" s="174" t="e">
        <f t="shared" ca="1" si="58"/>
        <v>#REF!</v>
      </c>
      <c r="U41" s="175" t="e">
        <f t="shared" ca="1" si="59"/>
        <v>#REF!</v>
      </c>
      <c r="V41" s="175" t="e">
        <f t="shared" ca="1" si="59"/>
        <v>#REF!</v>
      </c>
      <c r="W41" s="175" t="e">
        <f t="shared" ca="1" si="59"/>
        <v>#REF!</v>
      </c>
      <c r="X41" s="175" t="e">
        <f t="shared" ca="1" si="59"/>
        <v>#REF!</v>
      </c>
      <c r="Y41" s="175" t="e">
        <f t="shared" ca="1" si="59"/>
        <v>#REF!</v>
      </c>
      <c r="Z41" s="175" t="e">
        <f t="shared" ca="1" si="59"/>
        <v>#REF!</v>
      </c>
      <c r="AA41" s="175" t="e">
        <f t="shared" ca="1" si="59"/>
        <v>#REF!</v>
      </c>
      <c r="AB41" s="175" t="e">
        <f t="shared" ca="1" si="59"/>
        <v>#REF!</v>
      </c>
      <c r="AC41" s="175" t="e">
        <f t="shared" ca="1" si="59"/>
        <v>#REF!</v>
      </c>
      <c r="AD41" s="175" t="e">
        <f t="shared" ca="1" si="59"/>
        <v>#REF!</v>
      </c>
      <c r="AE41" s="175" t="e">
        <f t="shared" ca="1" si="60"/>
        <v>#REF!</v>
      </c>
      <c r="AF41" s="175" t="e">
        <f t="shared" ca="1" si="60"/>
        <v>#REF!</v>
      </c>
      <c r="AG41" s="175" t="e">
        <f t="shared" ca="1" si="60"/>
        <v>#REF!</v>
      </c>
      <c r="AH41" s="175" t="e">
        <f t="shared" ca="1" si="60"/>
        <v>#REF!</v>
      </c>
      <c r="AI41" s="175" t="e">
        <f t="shared" ca="1" si="60"/>
        <v>#REF!</v>
      </c>
      <c r="AJ41" s="175" t="e">
        <f t="shared" ca="1" si="60"/>
        <v>#REF!</v>
      </c>
      <c r="AK41" s="175" t="e">
        <f t="shared" ca="1" si="60"/>
        <v>#REF!</v>
      </c>
      <c r="AL41" s="175" t="e">
        <f t="shared" ca="1" si="60"/>
        <v>#REF!</v>
      </c>
      <c r="AM41" s="175" t="e">
        <f t="shared" ca="1" si="60"/>
        <v>#REF!</v>
      </c>
      <c r="AN41" s="175" t="e">
        <f t="shared" ca="1" si="60"/>
        <v>#REF!</v>
      </c>
      <c r="AO41" s="175" t="e">
        <f t="shared" ca="1" si="60"/>
        <v>#REF!</v>
      </c>
      <c r="AP41" s="175" t="e">
        <f t="shared" ca="1" si="60"/>
        <v>#REF!</v>
      </c>
      <c r="AQ41" s="176" t="e">
        <f t="shared" ca="1" si="61"/>
        <v>#REF!</v>
      </c>
      <c r="AR41" s="177" t="e">
        <f t="shared" si="62"/>
        <v>#REF!</v>
      </c>
      <c r="AS41" s="177" t="e">
        <f t="shared" si="62"/>
        <v>#REF!</v>
      </c>
      <c r="AT41" s="177" t="e">
        <f t="shared" si="62"/>
        <v>#REF!</v>
      </c>
      <c r="AU41" s="177" t="e">
        <f t="shared" si="62"/>
        <v>#REF!</v>
      </c>
      <c r="AV41" s="177" t="e">
        <f t="shared" si="62"/>
        <v>#REF!</v>
      </c>
      <c r="AW41" s="177" t="e">
        <f t="shared" ca="1" si="63"/>
        <v>#REF!</v>
      </c>
      <c r="AX41" s="177" t="e">
        <f t="shared" ca="1" si="63"/>
        <v>#REF!</v>
      </c>
      <c r="AY41" s="177" t="e">
        <f t="shared" ca="1" si="63"/>
        <v>#REF!</v>
      </c>
      <c r="AZ41" s="177" t="e">
        <f t="shared" si="64"/>
        <v>#REF!</v>
      </c>
      <c r="BA41" s="177" t="e">
        <f t="shared" ca="1" si="65"/>
        <v>#REF!</v>
      </c>
      <c r="BB41" s="178">
        <v>0</v>
      </c>
      <c r="BC41" s="178">
        <v>0</v>
      </c>
      <c r="BD41" s="178" t="e">
        <f t="shared" si="66"/>
        <v>#REF!</v>
      </c>
      <c r="BE41" s="178">
        <v>0</v>
      </c>
      <c r="BF41" s="178" t="e">
        <f t="shared" si="67"/>
        <v>#REF!</v>
      </c>
      <c r="BG41" s="178">
        <v>0</v>
      </c>
      <c r="BH41" s="178">
        <v>0</v>
      </c>
      <c r="BI41" s="178">
        <v>0</v>
      </c>
      <c r="BJ41" s="178" t="e">
        <f t="shared" si="68"/>
        <v>#REF!</v>
      </c>
      <c r="BK41" s="178" t="e">
        <f t="shared" si="69"/>
        <v>#REF!</v>
      </c>
      <c r="BL41" s="178">
        <v>0</v>
      </c>
      <c r="BM41" s="179" t="e">
        <f t="shared" ca="1" si="70"/>
        <v>#REF!</v>
      </c>
    </row>
    <row r="42" spans="1:65">
      <c r="A42" s="131" t="s">
        <v>345</v>
      </c>
      <c r="B42" s="173" t="s">
        <v>371</v>
      </c>
      <c r="C42" s="132" t="s">
        <v>452</v>
      </c>
      <c r="D42" s="141" t="e">
        <f t="shared" si="55"/>
        <v>#REF!</v>
      </c>
      <c r="E42" s="174" t="e">
        <f t="shared" ca="1" si="56"/>
        <v>#REF!</v>
      </c>
      <c r="F42" s="174" t="e">
        <f t="shared" ca="1" si="56"/>
        <v>#REF!</v>
      </c>
      <c r="G42" s="174" t="e">
        <f t="shared" ca="1" si="56"/>
        <v>#REF!</v>
      </c>
      <c r="H42" s="174" t="e">
        <f t="shared" ca="1" si="56"/>
        <v>#REF!</v>
      </c>
      <c r="I42" s="174" t="e">
        <f t="shared" ca="1" si="56"/>
        <v>#REF!</v>
      </c>
      <c r="J42" s="174" t="e">
        <f t="shared" ca="1" si="56"/>
        <v>#REF!</v>
      </c>
      <c r="K42" s="174" t="e">
        <f t="shared" ca="1" si="56"/>
        <v>#REF!</v>
      </c>
      <c r="L42" s="174" t="e">
        <f t="shared" ca="1" si="56"/>
        <v>#REF!</v>
      </c>
      <c r="M42" s="174" t="e">
        <f t="shared" ca="1" si="56"/>
        <v>#REF!</v>
      </c>
      <c r="N42" s="174" t="e">
        <f t="shared" ca="1" si="56"/>
        <v>#REF!</v>
      </c>
      <c r="O42" s="174" t="e">
        <f t="shared" ca="1" si="57"/>
        <v>#REF!</v>
      </c>
      <c r="P42" s="174" t="e">
        <f t="shared" ca="1" si="57"/>
        <v>#REF!</v>
      </c>
      <c r="Q42" s="174" t="e">
        <f t="shared" ca="1" si="57"/>
        <v>#REF!</v>
      </c>
      <c r="R42" s="174" t="e">
        <f t="shared" ca="1" si="57"/>
        <v>#REF!</v>
      </c>
      <c r="S42" s="174">
        <v>0</v>
      </c>
      <c r="T42" s="174" t="e">
        <f t="shared" ca="1" si="58"/>
        <v>#REF!</v>
      </c>
      <c r="U42" s="175" t="e">
        <f t="shared" ca="1" si="59"/>
        <v>#REF!</v>
      </c>
      <c r="V42" s="175" t="e">
        <f t="shared" ca="1" si="59"/>
        <v>#REF!</v>
      </c>
      <c r="W42" s="175" t="e">
        <f t="shared" ca="1" si="59"/>
        <v>#REF!</v>
      </c>
      <c r="X42" s="175" t="e">
        <f t="shared" ca="1" si="59"/>
        <v>#REF!</v>
      </c>
      <c r="Y42" s="175" t="e">
        <f t="shared" ca="1" si="59"/>
        <v>#REF!</v>
      </c>
      <c r="Z42" s="175" t="e">
        <f t="shared" ca="1" si="59"/>
        <v>#REF!</v>
      </c>
      <c r="AA42" s="175" t="e">
        <f t="shared" ca="1" si="59"/>
        <v>#REF!</v>
      </c>
      <c r="AB42" s="175" t="e">
        <f t="shared" ca="1" si="59"/>
        <v>#REF!</v>
      </c>
      <c r="AC42" s="175" t="e">
        <f t="shared" ca="1" si="59"/>
        <v>#REF!</v>
      </c>
      <c r="AD42" s="175" t="e">
        <f t="shared" ca="1" si="59"/>
        <v>#REF!</v>
      </c>
      <c r="AE42" s="175" t="e">
        <f t="shared" ca="1" si="60"/>
        <v>#REF!</v>
      </c>
      <c r="AF42" s="175" t="e">
        <f t="shared" ca="1" si="60"/>
        <v>#REF!</v>
      </c>
      <c r="AG42" s="175" t="e">
        <f t="shared" ca="1" si="60"/>
        <v>#REF!</v>
      </c>
      <c r="AH42" s="175" t="e">
        <f t="shared" ca="1" si="60"/>
        <v>#REF!</v>
      </c>
      <c r="AI42" s="175" t="e">
        <f t="shared" ca="1" si="60"/>
        <v>#REF!</v>
      </c>
      <c r="AJ42" s="175" t="e">
        <f t="shared" ca="1" si="60"/>
        <v>#REF!</v>
      </c>
      <c r="AK42" s="175" t="e">
        <f t="shared" ca="1" si="60"/>
        <v>#REF!</v>
      </c>
      <c r="AL42" s="175" t="e">
        <f t="shared" ca="1" si="60"/>
        <v>#REF!</v>
      </c>
      <c r="AM42" s="175" t="e">
        <f t="shared" ca="1" si="60"/>
        <v>#REF!</v>
      </c>
      <c r="AN42" s="175" t="e">
        <f t="shared" ca="1" si="60"/>
        <v>#REF!</v>
      </c>
      <c r="AO42" s="175" t="e">
        <f t="shared" ca="1" si="60"/>
        <v>#REF!</v>
      </c>
      <c r="AP42" s="175" t="e">
        <f t="shared" ca="1" si="60"/>
        <v>#REF!</v>
      </c>
      <c r="AQ42" s="176" t="e">
        <f t="shared" ca="1" si="61"/>
        <v>#REF!</v>
      </c>
      <c r="AR42" s="177" t="e">
        <f t="shared" si="62"/>
        <v>#REF!</v>
      </c>
      <c r="AS42" s="177" t="e">
        <f t="shared" si="62"/>
        <v>#REF!</v>
      </c>
      <c r="AT42" s="177" t="e">
        <f t="shared" si="62"/>
        <v>#REF!</v>
      </c>
      <c r="AU42" s="177" t="e">
        <f t="shared" si="62"/>
        <v>#REF!</v>
      </c>
      <c r="AV42" s="177" t="e">
        <f t="shared" si="62"/>
        <v>#REF!</v>
      </c>
      <c r="AW42" s="177" t="e">
        <f t="shared" ca="1" si="63"/>
        <v>#REF!</v>
      </c>
      <c r="AX42" s="177" t="e">
        <f t="shared" ca="1" si="63"/>
        <v>#REF!</v>
      </c>
      <c r="AY42" s="177" t="e">
        <f t="shared" ca="1" si="63"/>
        <v>#REF!</v>
      </c>
      <c r="AZ42" s="177" t="e">
        <f t="shared" si="64"/>
        <v>#REF!</v>
      </c>
      <c r="BA42" s="177" t="e">
        <f t="shared" ca="1" si="65"/>
        <v>#REF!</v>
      </c>
      <c r="BB42" s="178">
        <v>0</v>
      </c>
      <c r="BC42" s="178">
        <v>0</v>
      </c>
      <c r="BD42" s="178" t="e">
        <f t="shared" si="66"/>
        <v>#REF!</v>
      </c>
      <c r="BE42" s="178">
        <v>0</v>
      </c>
      <c r="BF42" s="178" t="e">
        <f t="shared" si="67"/>
        <v>#REF!</v>
      </c>
      <c r="BG42" s="178">
        <v>0</v>
      </c>
      <c r="BH42" s="178">
        <v>0</v>
      </c>
      <c r="BI42" s="178">
        <v>0</v>
      </c>
      <c r="BJ42" s="178" t="e">
        <f t="shared" si="68"/>
        <v>#REF!</v>
      </c>
      <c r="BK42" s="178" t="e">
        <f t="shared" si="69"/>
        <v>#REF!</v>
      </c>
      <c r="BL42" s="178">
        <v>0</v>
      </c>
      <c r="BM42" s="179" t="e">
        <f t="shared" ca="1" si="70"/>
        <v>#REF!</v>
      </c>
    </row>
    <row r="43" spans="1:65">
      <c r="A43" s="131" t="s">
        <v>347</v>
      </c>
      <c r="B43" s="173" t="s">
        <v>372</v>
      </c>
      <c r="C43" s="132" t="s">
        <v>461</v>
      </c>
      <c r="D43" s="141" t="e">
        <f t="shared" si="55"/>
        <v>#REF!</v>
      </c>
      <c r="E43" s="174" t="e">
        <f t="shared" ca="1" si="56"/>
        <v>#REF!</v>
      </c>
      <c r="F43" s="174" t="e">
        <f t="shared" ca="1" si="56"/>
        <v>#REF!</v>
      </c>
      <c r="G43" s="174" t="e">
        <f t="shared" ca="1" si="56"/>
        <v>#REF!</v>
      </c>
      <c r="H43" s="174" t="e">
        <f t="shared" ca="1" si="56"/>
        <v>#REF!</v>
      </c>
      <c r="I43" s="174" t="e">
        <f t="shared" ca="1" si="56"/>
        <v>#REF!</v>
      </c>
      <c r="J43" s="174" t="e">
        <f t="shared" ca="1" si="56"/>
        <v>#REF!</v>
      </c>
      <c r="K43" s="174" t="e">
        <f t="shared" ca="1" si="56"/>
        <v>#REF!</v>
      </c>
      <c r="L43" s="174" t="e">
        <f t="shared" ca="1" si="56"/>
        <v>#REF!</v>
      </c>
      <c r="M43" s="174" t="e">
        <f t="shared" ca="1" si="56"/>
        <v>#REF!</v>
      </c>
      <c r="N43" s="174" t="e">
        <f t="shared" ca="1" si="56"/>
        <v>#REF!</v>
      </c>
      <c r="O43" s="174" t="e">
        <f t="shared" ca="1" si="57"/>
        <v>#REF!</v>
      </c>
      <c r="P43" s="174" t="e">
        <f t="shared" ca="1" si="57"/>
        <v>#REF!</v>
      </c>
      <c r="Q43" s="174" t="e">
        <f t="shared" ca="1" si="57"/>
        <v>#REF!</v>
      </c>
      <c r="R43" s="174" t="e">
        <f t="shared" ca="1" si="57"/>
        <v>#REF!</v>
      </c>
      <c r="S43" s="174">
        <v>0</v>
      </c>
      <c r="T43" s="174" t="e">
        <f t="shared" ca="1" si="58"/>
        <v>#REF!</v>
      </c>
      <c r="U43" s="175" t="e">
        <f t="shared" ca="1" si="59"/>
        <v>#REF!</v>
      </c>
      <c r="V43" s="175" t="e">
        <f t="shared" ca="1" si="59"/>
        <v>#REF!</v>
      </c>
      <c r="W43" s="175" t="e">
        <f t="shared" ca="1" si="59"/>
        <v>#REF!</v>
      </c>
      <c r="X43" s="175" t="e">
        <f t="shared" ca="1" si="59"/>
        <v>#REF!</v>
      </c>
      <c r="Y43" s="175" t="e">
        <f t="shared" ca="1" si="59"/>
        <v>#REF!</v>
      </c>
      <c r="Z43" s="175" t="e">
        <f t="shared" ca="1" si="59"/>
        <v>#REF!</v>
      </c>
      <c r="AA43" s="175" t="e">
        <f t="shared" ca="1" si="59"/>
        <v>#REF!</v>
      </c>
      <c r="AB43" s="175" t="e">
        <f t="shared" ca="1" si="59"/>
        <v>#REF!</v>
      </c>
      <c r="AC43" s="175" t="e">
        <f t="shared" ca="1" si="59"/>
        <v>#REF!</v>
      </c>
      <c r="AD43" s="175" t="e">
        <f t="shared" ca="1" si="59"/>
        <v>#REF!</v>
      </c>
      <c r="AE43" s="175" t="e">
        <f t="shared" ca="1" si="60"/>
        <v>#REF!</v>
      </c>
      <c r="AF43" s="175" t="e">
        <f t="shared" ca="1" si="60"/>
        <v>#REF!</v>
      </c>
      <c r="AG43" s="175" t="e">
        <f t="shared" ca="1" si="60"/>
        <v>#REF!</v>
      </c>
      <c r="AH43" s="175" t="e">
        <f t="shared" ca="1" si="60"/>
        <v>#REF!</v>
      </c>
      <c r="AI43" s="175" t="e">
        <f t="shared" ca="1" si="60"/>
        <v>#REF!</v>
      </c>
      <c r="AJ43" s="175" t="e">
        <f t="shared" ca="1" si="60"/>
        <v>#REF!</v>
      </c>
      <c r="AK43" s="175" t="e">
        <f t="shared" ca="1" si="60"/>
        <v>#REF!</v>
      </c>
      <c r="AL43" s="175" t="e">
        <f t="shared" ca="1" si="60"/>
        <v>#REF!</v>
      </c>
      <c r="AM43" s="175" t="e">
        <f t="shared" ca="1" si="60"/>
        <v>#REF!</v>
      </c>
      <c r="AN43" s="175" t="e">
        <f t="shared" ca="1" si="60"/>
        <v>#REF!</v>
      </c>
      <c r="AO43" s="175" t="e">
        <f t="shared" ca="1" si="60"/>
        <v>#REF!</v>
      </c>
      <c r="AP43" s="175" t="e">
        <f t="shared" ca="1" si="60"/>
        <v>#REF!</v>
      </c>
      <c r="AQ43" s="176" t="e">
        <f t="shared" ca="1" si="61"/>
        <v>#REF!</v>
      </c>
      <c r="AR43" s="177" t="e">
        <f t="shared" si="62"/>
        <v>#REF!</v>
      </c>
      <c r="AS43" s="177" t="e">
        <f t="shared" si="62"/>
        <v>#REF!</v>
      </c>
      <c r="AT43" s="177" t="e">
        <f t="shared" si="62"/>
        <v>#REF!</v>
      </c>
      <c r="AU43" s="177" t="e">
        <f t="shared" si="62"/>
        <v>#REF!</v>
      </c>
      <c r="AV43" s="177" t="e">
        <f t="shared" si="62"/>
        <v>#REF!</v>
      </c>
      <c r="AW43" s="177" t="e">
        <f t="shared" ca="1" si="63"/>
        <v>#REF!</v>
      </c>
      <c r="AX43" s="177" t="e">
        <f t="shared" ca="1" si="63"/>
        <v>#REF!</v>
      </c>
      <c r="AY43" s="177" t="e">
        <f t="shared" ca="1" si="63"/>
        <v>#REF!</v>
      </c>
      <c r="AZ43" s="177" t="e">
        <f t="shared" si="64"/>
        <v>#REF!</v>
      </c>
      <c r="BA43" s="177" t="e">
        <f t="shared" ca="1" si="65"/>
        <v>#REF!</v>
      </c>
      <c r="BB43" s="178">
        <v>0</v>
      </c>
      <c r="BC43" s="178">
        <v>0</v>
      </c>
      <c r="BD43" s="178" t="e">
        <f t="shared" si="66"/>
        <v>#REF!</v>
      </c>
      <c r="BE43" s="178">
        <v>0</v>
      </c>
      <c r="BF43" s="178" t="e">
        <f t="shared" si="67"/>
        <v>#REF!</v>
      </c>
      <c r="BG43" s="178">
        <v>0</v>
      </c>
      <c r="BH43" s="178">
        <v>0</v>
      </c>
      <c r="BI43" s="178">
        <v>0</v>
      </c>
      <c r="BJ43" s="178" t="e">
        <f t="shared" si="68"/>
        <v>#REF!</v>
      </c>
      <c r="BK43" s="178" t="e">
        <f t="shared" si="69"/>
        <v>#REF!</v>
      </c>
      <c r="BL43" s="178">
        <v>0</v>
      </c>
      <c r="BM43" s="179" t="e">
        <f t="shared" ca="1" si="70"/>
        <v>#REF!</v>
      </c>
    </row>
    <row r="44" spans="1:65">
      <c r="A44" s="131" t="s">
        <v>514</v>
      </c>
      <c r="B44" s="173" t="s">
        <v>373</v>
      </c>
      <c r="C44" s="132" t="s">
        <v>461</v>
      </c>
      <c r="D44" s="141" t="e">
        <f t="shared" si="55"/>
        <v>#REF!</v>
      </c>
      <c r="E44" s="174" t="e">
        <f t="shared" ca="1" si="56"/>
        <v>#REF!</v>
      </c>
      <c r="F44" s="174" t="e">
        <f t="shared" ca="1" si="56"/>
        <v>#REF!</v>
      </c>
      <c r="G44" s="174" t="e">
        <f t="shared" ca="1" si="56"/>
        <v>#REF!</v>
      </c>
      <c r="H44" s="174" t="e">
        <f t="shared" ca="1" si="56"/>
        <v>#REF!</v>
      </c>
      <c r="I44" s="174" t="e">
        <f t="shared" ca="1" si="56"/>
        <v>#REF!</v>
      </c>
      <c r="J44" s="174" t="e">
        <f t="shared" ca="1" si="56"/>
        <v>#REF!</v>
      </c>
      <c r="K44" s="174" t="e">
        <f t="shared" ca="1" si="56"/>
        <v>#REF!</v>
      </c>
      <c r="L44" s="174" t="e">
        <f t="shared" ca="1" si="56"/>
        <v>#REF!</v>
      </c>
      <c r="M44" s="174" t="e">
        <f t="shared" ca="1" si="56"/>
        <v>#REF!</v>
      </c>
      <c r="N44" s="174" t="e">
        <f t="shared" ca="1" si="56"/>
        <v>#REF!</v>
      </c>
      <c r="O44" s="174" t="e">
        <f t="shared" ca="1" si="57"/>
        <v>#REF!</v>
      </c>
      <c r="P44" s="174" t="e">
        <f t="shared" ca="1" si="57"/>
        <v>#REF!</v>
      </c>
      <c r="Q44" s="174" t="e">
        <f t="shared" ca="1" si="57"/>
        <v>#REF!</v>
      </c>
      <c r="R44" s="174" t="e">
        <f t="shared" ca="1" si="57"/>
        <v>#REF!</v>
      </c>
      <c r="S44" s="174">
        <v>0</v>
      </c>
      <c r="T44" s="174" t="e">
        <f t="shared" ca="1" si="58"/>
        <v>#REF!</v>
      </c>
      <c r="U44" s="175" t="e">
        <f t="shared" ca="1" si="59"/>
        <v>#REF!</v>
      </c>
      <c r="V44" s="175" t="e">
        <f t="shared" ca="1" si="59"/>
        <v>#REF!</v>
      </c>
      <c r="W44" s="175" t="e">
        <f t="shared" ca="1" si="59"/>
        <v>#REF!</v>
      </c>
      <c r="X44" s="175" t="e">
        <f t="shared" ca="1" si="59"/>
        <v>#REF!</v>
      </c>
      <c r="Y44" s="175" t="e">
        <f t="shared" ca="1" si="59"/>
        <v>#REF!</v>
      </c>
      <c r="Z44" s="175" t="e">
        <f t="shared" ca="1" si="59"/>
        <v>#REF!</v>
      </c>
      <c r="AA44" s="175" t="e">
        <f t="shared" ca="1" si="59"/>
        <v>#REF!</v>
      </c>
      <c r="AB44" s="175" t="e">
        <f t="shared" ca="1" si="59"/>
        <v>#REF!</v>
      </c>
      <c r="AC44" s="175" t="e">
        <f t="shared" ca="1" si="59"/>
        <v>#REF!</v>
      </c>
      <c r="AD44" s="175" t="e">
        <f t="shared" ca="1" si="59"/>
        <v>#REF!</v>
      </c>
      <c r="AE44" s="175" t="e">
        <f t="shared" ca="1" si="60"/>
        <v>#REF!</v>
      </c>
      <c r="AF44" s="175" t="e">
        <f t="shared" ca="1" si="60"/>
        <v>#REF!</v>
      </c>
      <c r="AG44" s="175" t="e">
        <f t="shared" ca="1" si="60"/>
        <v>#REF!</v>
      </c>
      <c r="AH44" s="175" t="e">
        <f t="shared" ca="1" si="60"/>
        <v>#REF!</v>
      </c>
      <c r="AI44" s="175" t="e">
        <f t="shared" ca="1" si="60"/>
        <v>#REF!</v>
      </c>
      <c r="AJ44" s="175" t="e">
        <f t="shared" ca="1" si="60"/>
        <v>#REF!</v>
      </c>
      <c r="AK44" s="175" t="e">
        <f t="shared" ca="1" si="60"/>
        <v>#REF!</v>
      </c>
      <c r="AL44" s="175" t="e">
        <f t="shared" ca="1" si="60"/>
        <v>#REF!</v>
      </c>
      <c r="AM44" s="175" t="e">
        <f t="shared" ca="1" si="60"/>
        <v>#REF!</v>
      </c>
      <c r="AN44" s="175" t="e">
        <f t="shared" ca="1" si="60"/>
        <v>#REF!</v>
      </c>
      <c r="AO44" s="175" t="e">
        <f t="shared" ca="1" si="60"/>
        <v>#REF!</v>
      </c>
      <c r="AP44" s="175" t="e">
        <f t="shared" ca="1" si="60"/>
        <v>#REF!</v>
      </c>
      <c r="AQ44" s="176" t="e">
        <f t="shared" ca="1" si="61"/>
        <v>#REF!</v>
      </c>
      <c r="AR44" s="177" t="e">
        <f t="shared" si="62"/>
        <v>#REF!</v>
      </c>
      <c r="AS44" s="177" t="e">
        <f t="shared" si="62"/>
        <v>#REF!</v>
      </c>
      <c r="AT44" s="177" t="e">
        <f t="shared" si="62"/>
        <v>#REF!</v>
      </c>
      <c r="AU44" s="177" t="e">
        <f t="shared" si="62"/>
        <v>#REF!</v>
      </c>
      <c r="AV44" s="177" t="e">
        <f t="shared" si="62"/>
        <v>#REF!</v>
      </c>
      <c r="AW44" s="177" t="e">
        <f t="shared" ca="1" si="63"/>
        <v>#REF!</v>
      </c>
      <c r="AX44" s="177" t="e">
        <f t="shared" ca="1" si="63"/>
        <v>#REF!</v>
      </c>
      <c r="AY44" s="177" t="e">
        <f t="shared" ca="1" si="63"/>
        <v>#REF!</v>
      </c>
      <c r="AZ44" s="177" t="e">
        <f t="shared" si="64"/>
        <v>#REF!</v>
      </c>
      <c r="BA44" s="177" t="e">
        <f t="shared" ca="1" si="65"/>
        <v>#REF!</v>
      </c>
      <c r="BB44" s="178">
        <v>0</v>
      </c>
      <c r="BC44" s="178">
        <v>0</v>
      </c>
      <c r="BD44" s="178" t="e">
        <f t="shared" si="66"/>
        <v>#REF!</v>
      </c>
      <c r="BE44" s="178">
        <v>0</v>
      </c>
      <c r="BF44" s="178" t="e">
        <f t="shared" si="67"/>
        <v>#REF!</v>
      </c>
      <c r="BG44" s="178">
        <v>0</v>
      </c>
      <c r="BH44" s="178">
        <v>0</v>
      </c>
      <c r="BI44" s="178">
        <v>0</v>
      </c>
      <c r="BJ44" s="178" t="e">
        <f t="shared" si="68"/>
        <v>#REF!</v>
      </c>
      <c r="BK44" s="178" t="e">
        <f t="shared" si="69"/>
        <v>#REF!</v>
      </c>
      <c r="BL44" s="178">
        <v>0</v>
      </c>
      <c r="BM44" s="179" t="e">
        <f t="shared" ca="1" si="70"/>
        <v>#REF!</v>
      </c>
    </row>
    <row r="45" spans="1:65">
      <c r="A45" s="131" t="s">
        <v>349</v>
      </c>
      <c r="B45" s="173" t="s">
        <v>374</v>
      </c>
      <c r="C45" s="132" t="s">
        <v>453</v>
      </c>
      <c r="D45" s="141" t="e">
        <f t="shared" si="55"/>
        <v>#REF!</v>
      </c>
      <c r="E45" s="174" t="e">
        <f t="shared" ca="1" si="56"/>
        <v>#REF!</v>
      </c>
      <c r="F45" s="174" t="e">
        <f t="shared" ca="1" si="56"/>
        <v>#REF!</v>
      </c>
      <c r="G45" s="174" t="e">
        <f t="shared" ca="1" si="56"/>
        <v>#REF!</v>
      </c>
      <c r="H45" s="174" t="e">
        <f t="shared" ca="1" si="56"/>
        <v>#REF!</v>
      </c>
      <c r="I45" s="174" t="e">
        <f t="shared" ca="1" si="56"/>
        <v>#REF!</v>
      </c>
      <c r="J45" s="174" t="e">
        <f t="shared" ca="1" si="56"/>
        <v>#REF!</v>
      </c>
      <c r="K45" s="174" t="e">
        <f t="shared" ca="1" si="56"/>
        <v>#REF!</v>
      </c>
      <c r="L45" s="174" t="e">
        <f t="shared" ca="1" si="56"/>
        <v>#REF!</v>
      </c>
      <c r="M45" s="174" t="e">
        <f t="shared" ca="1" si="56"/>
        <v>#REF!</v>
      </c>
      <c r="N45" s="174" t="e">
        <f t="shared" ca="1" si="56"/>
        <v>#REF!</v>
      </c>
      <c r="O45" s="174" t="e">
        <f t="shared" ca="1" si="57"/>
        <v>#REF!</v>
      </c>
      <c r="P45" s="174" t="e">
        <f t="shared" ca="1" si="57"/>
        <v>#REF!</v>
      </c>
      <c r="Q45" s="174" t="e">
        <f t="shared" ca="1" si="57"/>
        <v>#REF!</v>
      </c>
      <c r="R45" s="174" t="e">
        <f t="shared" ca="1" si="57"/>
        <v>#REF!</v>
      </c>
      <c r="S45" s="174">
        <v>0</v>
      </c>
      <c r="T45" s="174" t="e">
        <f t="shared" ca="1" si="58"/>
        <v>#REF!</v>
      </c>
      <c r="U45" s="175" t="e">
        <f t="shared" ca="1" si="59"/>
        <v>#REF!</v>
      </c>
      <c r="V45" s="175" t="e">
        <f t="shared" ca="1" si="59"/>
        <v>#REF!</v>
      </c>
      <c r="W45" s="175" t="e">
        <f t="shared" ca="1" si="59"/>
        <v>#REF!</v>
      </c>
      <c r="X45" s="175" t="e">
        <f t="shared" ca="1" si="59"/>
        <v>#REF!</v>
      </c>
      <c r="Y45" s="175" t="e">
        <f t="shared" ca="1" si="59"/>
        <v>#REF!</v>
      </c>
      <c r="Z45" s="175" t="e">
        <f t="shared" ca="1" si="59"/>
        <v>#REF!</v>
      </c>
      <c r="AA45" s="175" t="e">
        <f t="shared" ca="1" si="59"/>
        <v>#REF!</v>
      </c>
      <c r="AB45" s="175" t="e">
        <f t="shared" ca="1" si="59"/>
        <v>#REF!</v>
      </c>
      <c r="AC45" s="175" t="e">
        <f t="shared" ca="1" si="59"/>
        <v>#REF!</v>
      </c>
      <c r="AD45" s="175" t="e">
        <f t="shared" ca="1" si="59"/>
        <v>#REF!</v>
      </c>
      <c r="AE45" s="175" t="e">
        <f t="shared" ca="1" si="60"/>
        <v>#REF!</v>
      </c>
      <c r="AF45" s="175" t="e">
        <f t="shared" ca="1" si="60"/>
        <v>#REF!</v>
      </c>
      <c r="AG45" s="175" t="e">
        <f t="shared" ca="1" si="60"/>
        <v>#REF!</v>
      </c>
      <c r="AH45" s="175" t="e">
        <f t="shared" ca="1" si="60"/>
        <v>#REF!</v>
      </c>
      <c r="AI45" s="175" t="e">
        <f t="shared" ca="1" si="60"/>
        <v>#REF!</v>
      </c>
      <c r="AJ45" s="175" t="e">
        <f t="shared" ca="1" si="60"/>
        <v>#REF!</v>
      </c>
      <c r="AK45" s="175" t="e">
        <f t="shared" ca="1" si="60"/>
        <v>#REF!</v>
      </c>
      <c r="AL45" s="175" t="e">
        <f t="shared" ca="1" si="60"/>
        <v>#REF!</v>
      </c>
      <c r="AM45" s="175" t="e">
        <f t="shared" ca="1" si="60"/>
        <v>#REF!</v>
      </c>
      <c r="AN45" s="175" t="e">
        <f t="shared" ca="1" si="60"/>
        <v>#REF!</v>
      </c>
      <c r="AO45" s="175" t="e">
        <f t="shared" ca="1" si="60"/>
        <v>#REF!</v>
      </c>
      <c r="AP45" s="175" t="e">
        <f t="shared" ca="1" si="60"/>
        <v>#REF!</v>
      </c>
      <c r="AQ45" s="176" t="e">
        <f t="shared" ca="1" si="61"/>
        <v>#REF!</v>
      </c>
      <c r="AR45" s="177" t="e">
        <f t="shared" si="62"/>
        <v>#REF!</v>
      </c>
      <c r="AS45" s="177" t="e">
        <f t="shared" si="62"/>
        <v>#REF!</v>
      </c>
      <c r="AT45" s="177" t="e">
        <f t="shared" si="62"/>
        <v>#REF!</v>
      </c>
      <c r="AU45" s="177" t="e">
        <f t="shared" si="62"/>
        <v>#REF!</v>
      </c>
      <c r="AV45" s="177" t="e">
        <f t="shared" si="62"/>
        <v>#REF!</v>
      </c>
      <c r="AW45" s="177" t="e">
        <f t="shared" ca="1" si="63"/>
        <v>#REF!</v>
      </c>
      <c r="AX45" s="177" t="e">
        <f t="shared" ca="1" si="63"/>
        <v>#REF!</v>
      </c>
      <c r="AY45" s="177" t="e">
        <f t="shared" ca="1" si="63"/>
        <v>#REF!</v>
      </c>
      <c r="AZ45" s="177" t="e">
        <f t="shared" si="64"/>
        <v>#REF!</v>
      </c>
      <c r="BA45" s="177" t="e">
        <f t="shared" ca="1" si="65"/>
        <v>#REF!</v>
      </c>
      <c r="BB45" s="178">
        <v>0</v>
      </c>
      <c r="BC45" s="178">
        <v>0</v>
      </c>
      <c r="BD45" s="178" t="e">
        <f t="shared" si="66"/>
        <v>#REF!</v>
      </c>
      <c r="BE45" s="178">
        <v>0</v>
      </c>
      <c r="BF45" s="178" t="e">
        <f t="shared" si="67"/>
        <v>#REF!</v>
      </c>
      <c r="BG45" s="178">
        <v>0</v>
      </c>
      <c r="BH45" s="178">
        <v>0</v>
      </c>
      <c r="BI45" s="178">
        <v>0</v>
      </c>
      <c r="BJ45" s="178" t="e">
        <f t="shared" si="68"/>
        <v>#REF!</v>
      </c>
      <c r="BK45" s="178" t="e">
        <f t="shared" si="69"/>
        <v>#REF!</v>
      </c>
      <c r="BL45" s="178">
        <v>0</v>
      </c>
      <c r="BM45" s="179" t="e">
        <f t="shared" ca="1" si="70"/>
        <v>#REF!</v>
      </c>
    </row>
    <row r="46" spans="1:65">
      <c r="A46" s="131" t="s">
        <v>352</v>
      </c>
      <c r="B46" s="173" t="s">
        <v>375</v>
      </c>
      <c r="C46" s="132" t="s">
        <v>461</v>
      </c>
      <c r="D46" s="141" t="e">
        <f t="shared" si="55"/>
        <v>#REF!</v>
      </c>
      <c r="E46" s="174" t="e">
        <f t="shared" ca="1" si="56"/>
        <v>#REF!</v>
      </c>
      <c r="F46" s="174" t="e">
        <f t="shared" ca="1" si="56"/>
        <v>#REF!</v>
      </c>
      <c r="G46" s="174" t="e">
        <f t="shared" ca="1" si="56"/>
        <v>#REF!</v>
      </c>
      <c r="H46" s="174" t="e">
        <f t="shared" ca="1" si="56"/>
        <v>#REF!</v>
      </c>
      <c r="I46" s="174" t="e">
        <f t="shared" ca="1" si="56"/>
        <v>#REF!</v>
      </c>
      <c r="J46" s="174" t="e">
        <f t="shared" ca="1" si="56"/>
        <v>#REF!</v>
      </c>
      <c r="K46" s="174" t="e">
        <f t="shared" ca="1" si="56"/>
        <v>#REF!</v>
      </c>
      <c r="L46" s="174" t="e">
        <f t="shared" ca="1" si="56"/>
        <v>#REF!</v>
      </c>
      <c r="M46" s="174" t="e">
        <f t="shared" ca="1" si="56"/>
        <v>#REF!</v>
      </c>
      <c r="N46" s="174" t="e">
        <f t="shared" ca="1" si="56"/>
        <v>#REF!</v>
      </c>
      <c r="O46" s="174" t="e">
        <f t="shared" ca="1" si="57"/>
        <v>#REF!</v>
      </c>
      <c r="P46" s="174" t="e">
        <f t="shared" ca="1" si="57"/>
        <v>#REF!</v>
      </c>
      <c r="Q46" s="174" t="e">
        <f t="shared" ca="1" si="57"/>
        <v>#REF!</v>
      </c>
      <c r="R46" s="174" t="e">
        <f t="shared" ca="1" si="57"/>
        <v>#REF!</v>
      </c>
      <c r="S46" s="174">
        <v>0</v>
      </c>
      <c r="T46" s="174" t="e">
        <f t="shared" ca="1" si="58"/>
        <v>#REF!</v>
      </c>
      <c r="U46" s="175" t="e">
        <f t="shared" ca="1" si="59"/>
        <v>#REF!</v>
      </c>
      <c r="V46" s="175" t="e">
        <f t="shared" ca="1" si="59"/>
        <v>#REF!</v>
      </c>
      <c r="W46" s="175" t="e">
        <f t="shared" ca="1" si="59"/>
        <v>#REF!</v>
      </c>
      <c r="X46" s="175" t="e">
        <f t="shared" ca="1" si="59"/>
        <v>#REF!</v>
      </c>
      <c r="Y46" s="175" t="e">
        <f t="shared" ca="1" si="59"/>
        <v>#REF!</v>
      </c>
      <c r="Z46" s="175" t="e">
        <f t="shared" ca="1" si="59"/>
        <v>#REF!</v>
      </c>
      <c r="AA46" s="175" t="e">
        <f t="shared" ca="1" si="59"/>
        <v>#REF!</v>
      </c>
      <c r="AB46" s="175" t="e">
        <f t="shared" ca="1" si="59"/>
        <v>#REF!</v>
      </c>
      <c r="AC46" s="175" t="e">
        <f t="shared" ca="1" si="59"/>
        <v>#REF!</v>
      </c>
      <c r="AD46" s="175" t="e">
        <f t="shared" ca="1" si="59"/>
        <v>#REF!</v>
      </c>
      <c r="AE46" s="175" t="e">
        <f t="shared" ca="1" si="60"/>
        <v>#REF!</v>
      </c>
      <c r="AF46" s="175" t="e">
        <f t="shared" ca="1" si="60"/>
        <v>#REF!</v>
      </c>
      <c r="AG46" s="175" t="e">
        <f t="shared" ca="1" si="60"/>
        <v>#REF!</v>
      </c>
      <c r="AH46" s="175" t="e">
        <f t="shared" ca="1" si="60"/>
        <v>#REF!</v>
      </c>
      <c r="AI46" s="175" t="e">
        <f t="shared" ca="1" si="60"/>
        <v>#REF!</v>
      </c>
      <c r="AJ46" s="175" t="e">
        <f t="shared" ca="1" si="60"/>
        <v>#REF!</v>
      </c>
      <c r="AK46" s="175" t="e">
        <f t="shared" ca="1" si="60"/>
        <v>#REF!</v>
      </c>
      <c r="AL46" s="175" t="e">
        <f t="shared" ca="1" si="60"/>
        <v>#REF!</v>
      </c>
      <c r="AM46" s="175" t="e">
        <f t="shared" ca="1" si="60"/>
        <v>#REF!</v>
      </c>
      <c r="AN46" s="175" t="e">
        <f t="shared" ca="1" si="60"/>
        <v>#REF!</v>
      </c>
      <c r="AO46" s="175" t="e">
        <f t="shared" ca="1" si="60"/>
        <v>#REF!</v>
      </c>
      <c r="AP46" s="175" t="e">
        <f t="shared" ca="1" si="60"/>
        <v>#REF!</v>
      </c>
      <c r="AQ46" s="176" t="e">
        <f t="shared" ca="1" si="61"/>
        <v>#REF!</v>
      </c>
      <c r="AR46" s="177" t="e">
        <f t="shared" si="62"/>
        <v>#REF!</v>
      </c>
      <c r="AS46" s="177" t="e">
        <f t="shared" si="62"/>
        <v>#REF!</v>
      </c>
      <c r="AT46" s="177" t="e">
        <f t="shared" si="62"/>
        <v>#REF!</v>
      </c>
      <c r="AU46" s="177" t="e">
        <f t="shared" si="62"/>
        <v>#REF!</v>
      </c>
      <c r="AV46" s="177" t="e">
        <f t="shared" si="62"/>
        <v>#REF!</v>
      </c>
      <c r="AW46" s="177" t="e">
        <f t="shared" ca="1" si="63"/>
        <v>#REF!</v>
      </c>
      <c r="AX46" s="177" t="e">
        <f t="shared" ca="1" si="63"/>
        <v>#REF!</v>
      </c>
      <c r="AY46" s="177" t="e">
        <f t="shared" ca="1" si="63"/>
        <v>#REF!</v>
      </c>
      <c r="AZ46" s="177" t="e">
        <f t="shared" si="64"/>
        <v>#REF!</v>
      </c>
      <c r="BA46" s="177" t="e">
        <f t="shared" ca="1" si="65"/>
        <v>#REF!</v>
      </c>
      <c r="BB46" s="178">
        <v>0</v>
      </c>
      <c r="BC46" s="178">
        <v>0</v>
      </c>
      <c r="BD46" s="178" t="e">
        <f t="shared" si="66"/>
        <v>#REF!</v>
      </c>
      <c r="BE46" s="178">
        <v>0</v>
      </c>
      <c r="BF46" s="178" t="e">
        <f t="shared" si="67"/>
        <v>#REF!</v>
      </c>
      <c r="BG46" s="178">
        <v>0</v>
      </c>
      <c r="BH46" s="178">
        <v>0</v>
      </c>
      <c r="BI46" s="178">
        <v>0</v>
      </c>
      <c r="BJ46" s="178" t="e">
        <f t="shared" si="68"/>
        <v>#REF!</v>
      </c>
      <c r="BK46" s="178" t="e">
        <f t="shared" si="69"/>
        <v>#REF!</v>
      </c>
      <c r="BL46" s="178">
        <v>0</v>
      </c>
      <c r="BM46" s="179" t="e">
        <f t="shared" ca="1" si="70"/>
        <v>#REF!</v>
      </c>
    </row>
    <row r="47" spans="1:65">
      <c r="A47" s="131" t="s">
        <v>354</v>
      </c>
      <c r="B47" s="173" t="s">
        <v>376</v>
      </c>
      <c r="C47" s="132" t="s">
        <v>461</v>
      </c>
      <c r="D47" s="141" t="e">
        <f t="shared" si="55"/>
        <v>#REF!</v>
      </c>
      <c r="E47" s="174" t="e">
        <f t="shared" ca="1" si="56"/>
        <v>#REF!</v>
      </c>
      <c r="F47" s="174" t="e">
        <f t="shared" ca="1" si="56"/>
        <v>#REF!</v>
      </c>
      <c r="G47" s="174" t="e">
        <f t="shared" ca="1" si="56"/>
        <v>#REF!</v>
      </c>
      <c r="H47" s="174" t="e">
        <f t="shared" ca="1" si="56"/>
        <v>#REF!</v>
      </c>
      <c r="I47" s="174" t="e">
        <f t="shared" ca="1" si="56"/>
        <v>#REF!</v>
      </c>
      <c r="J47" s="174" t="e">
        <f t="shared" ca="1" si="56"/>
        <v>#REF!</v>
      </c>
      <c r="K47" s="174" t="e">
        <f t="shared" ca="1" si="56"/>
        <v>#REF!</v>
      </c>
      <c r="L47" s="174" t="e">
        <f t="shared" ca="1" si="56"/>
        <v>#REF!</v>
      </c>
      <c r="M47" s="174" t="e">
        <f t="shared" ca="1" si="56"/>
        <v>#REF!</v>
      </c>
      <c r="N47" s="174" t="e">
        <f t="shared" ca="1" si="56"/>
        <v>#REF!</v>
      </c>
      <c r="O47" s="174" t="e">
        <f t="shared" ca="1" si="57"/>
        <v>#REF!</v>
      </c>
      <c r="P47" s="174" t="e">
        <f t="shared" ca="1" si="57"/>
        <v>#REF!</v>
      </c>
      <c r="Q47" s="174" t="e">
        <f t="shared" ca="1" si="57"/>
        <v>#REF!</v>
      </c>
      <c r="R47" s="174" t="e">
        <f t="shared" ca="1" si="57"/>
        <v>#REF!</v>
      </c>
      <c r="S47" s="174">
        <v>0</v>
      </c>
      <c r="T47" s="174" t="e">
        <f t="shared" ca="1" si="58"/>
        <v>#REF!</v>
      </c>
      <c r="U47" s="175" t="e">
        <f t="shared" ca="1" si="59"/>
        <v>#REF!</v>
      </c>
      <c r="V47" s="175" t="e">
        <f t="shared" ca="1" si="59"/>
        <v>#REF!</v>
      </c>
      <c r="W47" s="175" t="e">
        <f t="shared" ca="1" si="59"/>
        <v>#REF!</v>
      </c>
      <c r="X47" s="175" t="e">
        <f t="shared" ca="1" si="59"/>
        <v>#REF!</v>
      </c>
      <c r="Y47" s="175" t="e">
        <f t="shared" ca="1" si="59"/>
        <v>#REF!</v>
      </c>
      <c r="Z47" s="175" t="e">
        <f t="shared" ca="1" si="59"/>
        <v>#REF!</v>
      </c>
      <c r="AA47" s="175" t="e">
        <f t="shared" ca="1" si="59"/>
        <v>#REF!</v>
      </c>
      <c r="AB47" s="175" t="e">
        <f t="shared" ca="1" si="59"/>
        <v>#REF!</v>
      </c>
      <c r="AC47" s="175" t="e">
        <f t="shared" ca="1" si="59"/>
        <v>#REF!</v>
      </c>
      <c r="AD47" s="175" t="e">
        <f t="shared" ca="1" si="59"/>
        <v>#REF!</v>
      </c>
      <c r="AE47" s="175" t="e">
        <f t="shared" ca="1" si="60"/>
        <v>#REF!</v>
      </c>
      <c r="AF47" s="175" t="e">
        <f t="shared" ca="1" si="60"/>
        <v>#REF!</v>
      </c>
      <c r="AG47" s="175" t="e">
        <f t="shared" ca="1" si="60"/>
        <v>#REF!</v>
      </c>
      <c r="AH47" s="175" t="e">
        <f t="shared" ca="1" si="60"/>
        <v>#REF!</v>
      </c>
      <c r="AI47" s="175" t="e">
        <f t="shared" ca="1" si="60"/>
        <v>#REF!</v>
      </c>
      <c r="AJ47" s="175" t="e">
        <f t="shared" ca="1" si="60"/>
        <v>#REF!</v>
      </c>
      <c r="AK47" s="175" t="e">
        <f t="shared" ca="1" si="60"/>
        <v>#REF!</v>
      </c>
      <c r="AL47" s="175" t="e">
        <f t="shared" ca="1" si="60"/>
        <v>#REF!</v>
      </c>
      <c r="AM47" s="175" t="e">
        <f t="shared" ca="1" si="60"/>
        <v>#REF!</v>
      </c>
      <c r="AN47" s="175" t="e">
        <f t="shared" ca="1" si="60"/>
        <v>#REF!</v>
      </c>
      <c r="AO47" s="175" t="e">
        <f t="shared" ca="1" si="60"/>
        <v>#REF!</v>
      </c>
      <c r="AP47" s="175" t="e">
        <f t="shared" ca="1" si="60"/>
        <v>#REF!</v>
      </c>
      <c r="AQ47" s="176" t="e">
        <f t="shared" ca="1" si="61"/>
        <v>#REF!</v>
      </c>
      <c r="AR47" s="177" t="e">
        <f t="shared" si="62"/>
        <v>#REF!</v>
      </c>
      <c r="AS47" s="177" t="e">
        <f t="shared" si="62"/>
        <v>#REF!</v>
      </c>
      <c r="AT47" s="177" t="e">
        <f t="shared" si="62"/>
        <v>#REF!</v>
      </c>
      <c r="AU47" s="177" t="e">
        <f t="shared" si="62"/>
        <v>#REF!</v>
      </c>
      <c r="AV47" s="177" t="e">
        <f t="shared" si="62"/>
        <v>#REF!</v>
      </c>
      <c r="AW47" s="177" t="e">
        <f t="shared" ca="1" si="63"/>
        <v>#REF!</v>
      </c>
      <c r="AX47" s="177" t="e">
        <f t="shared" ca="1" si="63"/>
        <v>#REF!</v>
      </c>
      <c r="AY47" s="177" t="e">
        <f t="shared" ca="1" si="63"/>
        <v>#REF!</v>
      </c>
      <c r="AZ47" s="177" t="e">
        <f t="shared" si="64"/>
        <v>#REF!</v>
      </c>
      <c r="BA47" s="177" t="e">
        <f t="shared" ca="1" si="65"/>
        <v>#REF!</v>
      </c>
      <c r="BB47" s="178">
        <v>0</v>
      </c>
      <c r="BC47" s="178">
        <v>0</v>
      </c>
      <c r="BD47" s="178" t="e">
        <f t="shared" si="66"/>
        <v>#REF!</v>
      </c>
      <c r="BE47" s="178">
        <v>0</v>
      </c>
      <c r="BF47" s="178" t="e">
        <f t="shared" si="67"/>
        <v>#REF!</v>
      </c>
      <c r="BG47" s="178">
        <v>0</v>
      </c>
      <c r="BH47" s="178">
        <v>0</v>
      </c>
      <c r="BI47" s="178">
        <v>0</v>
      </c>
      <c r="BJ47" s="178" t="e">
        <f t="shared" si="68"/>
        <v>#REF!</v>
      </c>
      <c r="BK47" s="178" t="e">
        <f t="shared" si="69"/>
        <v>#REF!</v>
      </c>
      <c r="BL47" s="178">
        <v>0</v>
      </c>
      <c r="BM47" s="179" t="e">
        <f t="shared" ca="1" si="70"/>
        <v>#REF!</v>
      </c>
    </row>
    <row r="48" spans="1:65">
      <c r="A48" s="131" t="s">
        <v>356</v>
      </c>
      <c r="B48" s="173" t="s">
        <v>377</v>
      </c>
      <c r="C48" s="132" t="s">
        <v>461</v>
      </c>
      <c r="D48" s="141" t="e">
        <f t="shared" si="55"/>
        <v>#REF!</v>
      </c>
      <c r="E48" s="174" t="e">
        <f t="shared" ca="1" si="56"/>
        <v>#REF!</v>
      </c>
      <c r="F48" s="174" t="e">
        <f t="shared" ca="1" si="56"/>
        <v>#REF!</v>
      </c>
      <c r="G48" s="174" t="e">
        <f t="shared" ca="1" si="56"/>
        <v>#REF!</v>
      </c>
      <c r="H48" s="174" t="e">
        <f t="shared" ca="1" si="56"/>
        <v>#REF!</v>
      </c>
      <c r="I48" s="174" t="e">
        <f t="shared" ca="1" si="56"/>
        <v>#REF!</v>
      </c>
      <c r="J48" s="174" t="e">
        <f t="shared" ca="1" si="56"/>
        <v>#REF!</v>
      </c>
      <c r="K48" s="174" t="e">
        <f t="shared" ca="1" si="56"/>
        <v>#REF!</v>
      </c>
      <c r="L48" s="174" t="e">
        <f t="shared" ca="1" si="56"/>
        <v>#REF!</v>
      </c>
      <c r="M48" s="174" t="e">
        <f t="shared" ca="1" si="56"/>
        <v>#REF!</v>
      </c>
      <c r="N48" s="174" t="e">
        <f t="shared" ca="1" si="56"/>
        <v>#REF!</v>
      </c>
      <c r="O48" s="174" t="e">
        <f t="shared" ca="1" si="57"/>
        <v>#REF!</v>
      </c>
      <c r="P48" s="174" t="e">
        <f t="shared" ca="1" si="57"/>
        <v>#REF!</v>
      </c>
      <c r="Q48" s="174" t="e">
        <f t="shared" ca="1" si="57"/>
        <v>#REF!</v>
      </c>
      <c r="R48" s="174" t="e">
        <f t="shared" ca="1" si="57"/>
        <v>#REF!</v>
      </c>
      <c r="S48" s="174">
        <v>0</v>
      </c>
      <c r="T48" s="174" t="e">
        <f t="shared" ca="1" si="58"/>
        <v>#REF!</v>
      </c>
      <c r="U48" s="175" t="e">
        <f t="shared" ca="1" si="59"/>
        <v>#REF!</v>
      </c>
      <c r="V48" s="175" t="e">
        <f t="shared" ca="1" si="59"/>
        <v>#REF!</v>
      </c>
      <c r="W48" s="175" t="e">
        <f t="shared" ca="1" si="59"/>
        <v>#REF!</v>
      </c>
      <c r="X48" s="175" t="e">
        <f t="shared" ca="1" si="59"/>
        <v>#REF!</v>
      </c>
      <c r="Y48" s="175" t="e">
        <f t="shared" ca="1" si="59"/>
        <v>#REF!</v>
      </c>
      <c r="Z48" s="175" t="e">
        <f t="shared" ca="1" si="59"/>
        <v>#REF!</v>
      </c>
      <c r="AA48" s="175" t="e">
        <f t="shared" ca="1" si="59"/>
        <v>#REF!</v>
      </c>
      <c r="AB48" s="175" t="e">
        <f t="shared" ca="1" si="59"/>
        <v>#REF!</v>
      </c>
      <c r="AC48" s="175" t="e">
        <f t="shared" ca="1" si="59"/>
        <v>#REF!</v>
      </c>
      <c r="AD48" s="175" t="e">
        <f t="shared" ca="1" si="59"/>
        <v>#REF!</v>
      </c>
      <c r="AE48" s="175" t="e">
        <f t="shared" ca="1" si="60"/>
        <v>#REF!</v>
      </c>
      <c r="AF48" s="175" t="e">
        <f t="shared" ca="1" si="60"/>
        <v>#REF!</v>
      </c>
      <c r="AG48" s="175" t="e">
        <f t="shared" ca="1" si="60"/>
        <v>#REF!</v>
      </c>
      <c r="AH48" s="175" t="e">
        <f t="shared" ca="1" si="60"/>
        <v>#REF!</v>
      </c>
      <c r="AI48" s="175" t="e">
        <f t="shared" ca="1" si="60"/>
        <v>#REF!</v>
      </c>
      <c r="AJ48" s="175" t="e">
        <f t="shared" ca="1" si="60"/>
        <v>#REF!</v>
      </c>
      <c r="AK48" s="175" t="e">
        <f t="shared" ca="1" si="60"/>
        <v>#REF!</v>
      </c>
      <c r="AL48" s="175" t="e">
        <f t="shared" ca="1" si="60"/>
        <v>#REF!</v>
      </c>
      <c r="AM48" s="175" t="e">
        <f t="shared" ca="1" si="60"/>
        <v>#REF!</v>
      </c>
      <c r="AN48" s="175" t="e">
        <f t="shared" ca="1" si="60"/>
        <v>#REF!</v>
      </c>
      <c r="AO48" s="175" t="e">
        <f t="shared" ca="1" si="60"/>
        <v>#REF!</v>
      </c>
      <c r="AP48" s="175" t="e">
        <f t="shared" ca="1" si="60"/>
        <v>#REF!</v>
      </c>
      <c r="AQ48" s="176" t="e">
        <f t="shared" ca="1" si="61"/>
        <v>#REF!</v>
      </c>
      <c r="AR48" s="177" t="e">
        <f t="shared" si="62"/>
        <v>#REF!</v>
      </c>
      <c r="AS48" s="177" t="e">
        <f t="shared" si="62"/>
        <v>#REF!</v>
      </c>
      <c r="AT48" s="177" t="e">
        <f t="shared" si="62"/>
        <v>#REF!</v>
      </c>
      <c r="AU48" s="177" t="e">
        <f t="shared" si="62"/>
        <v>#REF!</v>
      </c>
      <c r="AV48" s="177" t="e">
        <f t="shared" si="62"/>
        <v>#REF!</v>
      </c>
      <c r="AW48" s="177" t="e">
        <f t="shared" ca="1" si="63"/>
        <v>#REF!</v>
      </c>
      <c r="AX48" s="177" t="e">
        <f t="shared" ca="1" si="63"/>
        <v>#REF!</v>
      </c>
      <c r="AY48" s="177" t="e">
        <f t="shared" ca="1" si="63"/>
        <v>#REF!</v>
      </c>
      <c r="AZ48" s="177" t="e">
        <f t="shared" si="64"/>
        <v>#REF!</v>
      </c>
      <c r="BA48" s="177" t="e">
        <f t="shared" ca="1" si="65"/>
        <v>#REF!</v>
      </c>
      <c r="BB48" s="178">
        <v>0</v>
      </c>
      <c r="BC48" s="178">
        <v>0</v>
      </c>
      <c r="BD48" s="178" t="e">
        <f t="shared" si="66"/>
        <v>#REF!</v>
      </c>
      <c r="BE48" s="178">
        <v>0</v>
      </c>
      <c r="BF48" s="178" t="e">
        <f t="shared" si="67"/>
        <v>#REF!</v>
      </c>
      <c r="BG48" s="178">
        <v>0</v>
      </c>
      <c r="BH48" s="178">
        <v>0</v>
      </c>
      <c r="BI48" s="178">
        <v>0</v>
      </c>
      <c r="BJ48" s="178" t="e">
        <f t="shared" si="68"/>
        <v>#REF!</v>
      </c>
      <c r="BK48" s="178" t="e">
        <f t="shared" si="69"/>
        <v>#REF!</v>
      </c>
      <c r="BL48" s="178">
        <v>0</v>
      </c>
      <c r="BM48" s="179" t="e">
        <f t="shared" ca="1" si="70"/>
        <v>#REF!</v>
      </c>
    </row>
    <row r="49" spans="1:65">
      <c r="A49" s="131" t="s">
        <v>378</v>
      </c>
      <c r="B49" s="173" t="s">
        <v>379</v>
      </c>
      <c r="C49" s="132" t="s">
        <v>461</v>
      </c>
      <c r="D49" s="141" t="e">
        <f t="shared" si="55"/>
        <v>#REF!</v>
      </c>
      <c r="E49" s="174" t="e">
        <f t="shared" ref="E49:N56" ca="1" si="71">-VLOOKUP($B49,RawData2,E$6,FALSE)*VLOOKUP(E$5,ConversionFactors2,$D49,FALSE)/MJ_per_toe</f>
        <v>#REF!</v>
      </c>
      <c r="F49" s="174" t="e">
        <f t="shared" ca="1" si="71"/>
        <v>#REF!</v>
      </c>
      <c r="G49" s="174" t="e">
        <f t="shared" ca="1" si="71"/>
        <v>#REF!</v>
      </c>
      <c r="H49" s="174" t="e">
        <f t="shared" ca="1" si="71"/>
        <v>#REF!</v>
      </c>
      <c r="I49" s="174" t="e">
        <f t="shared" ca="1" si="71"/>
        <v>#REF!</v>
      </c>
      <c r="J49" s="174" t="e">
        <f t="shared" ca="1" si="71"/>
        <v>#REF!</v>
      </c>
      <c r="K49" s="174" t="e">
        <f t="shared" ca="1" si="71"/>
        <v>#REF!</v>
      </c>
      <c r="L49" s="174" t="e">
        <f t="shared" ca="1" si="71"/>
        <v>#REF!</v>
      </c>
      <c r="M49" s="174" t="e">
        <f t="shared" ca="1" si="71"/>
        <v>#REF!</v>
      </c>
      <c r="N49" s="174" t="e">
        <f t="shared" ca="1" si="71"/>
        <v>#REF!</v>
      </c>
      <c r="O49" s="174" t="e">
        <f t="shared" ca="1" si="57"/>
        <v>#REF!</v>
      </c>
      <c r="P49" s="174" t="e">
        <f t="shared" ca="1" si="57"/>
        <v>#REF!</v>
      </c>
      <c r="Q49" s="174" t="e">
        <f t="shared" ca="1" si="57"/>
        <v>#REF!</v>
      </c>
      <c r="R49" s="174" t="e">
        <f t="shared" ca="1" si="57"/>
        <v>#REF!</v>
      </c>
      <c r="S49" s="174">
        <v>0</v>
      </c>
      <c r="T49" s="174" t="e">
        <f t="shared" ca="1" si="58"/>
        <v>#REF!</v>
      </c>
      <c r="U49" s="175" t="e">
        <f t="shared" ref="U49:AD56" ca="1" si="72">-VLOOKUP($B49,RawData2,U$6,FALSE)*VLOOKUP(U$5,ConversionFactors2,2,FALSE)/MJ_per_toe</f>
        <v>#REF!</v>
      </c>
      <c r="V49" s="175" t="e">
        <f t="shared" ca="1" si="72"/>
        <v>#REF!</v>
      </c>
      <c r="W49" s="175" t="e">
        <f t="shared" ca="1" si="72"/>
        <v>#REF!</v>
      </c>
      <c r="X49" s="175" t="e">
        <f t="shared" ca="1" si="72"/>
        <v>#REF!</v>
      </c>
      <c r="Y49" s="175" t="e">
        <f t="shared" ca="1" si="72"/>
        <v>#REF!</v>
      </c>
      <c r="Z49" s="175" t="e">
        <f t="shared" ca="1" si="72"/>
        <v>#REF!</v>
      </c>
      <c r="AA49" s="175" t="e">
        <f t="shared" ca="1" si="72"/>
        <v>#REF!</v>
      </c>
      <c r="AB49" s="175" t="e">
        <f t="shared" ca="1" si="72"/>
        <v>#REF!</v>
      </c>
      <c r="AC49" s="175" t="e">
        <f t="shared" ca="1" si="72"/>
        <v>#REF!</v>
      </c>
      <c r="AD49" s="175" t="e">
        <f t="shared" ca="1" si="72"/>
        <v>#REF!</v>
      </c>
      <c r="AE49" s="175" t="e">
        <f t="shared" ref="AE49:AP56" ca="1" si="73">-VLOOKUP($B49,RawData2,AE$6,FALSE)*VLOOKUP(AE$5,ConversionFactors2,2,FALSE)/MJ_per_toe</f>
        <v>#REF!</v>
      </c>
      <c r="AF49" s="175" t="e">
        <f t="shared" ca="1" si="73"/>
        <v>#REF!</v>
      </c>
      <c r="AG49" s="175" t="e">
        <f t="shared" ca="1" si="73"/>
        <v>#REF!</v>
      </c>
      <c r="AH49" s="175" t="e">
        <f t="shared" ca="1" si="73"/>
        <v>#REF!</v>
      </c>
      <c r="AI49" s="175" t="e">
        <f t="shared" ca="1" si="73"/>
        <v>#REF!</v>
      </c>
      <c r="AJ49" s="175" t="e">
        <f t="shared" ca="1" si="73"/>
        <v>#REF!</v>
      </c>
      <c r="AK49" s="175" t="e">
        <f t="shared" ca="1" si="73"/>
        <v>#REF!</v>
      </c>
      <c r="AL49" s="175" t="e">
        <f t="shared" ca="1" si="73"/>
        <v>#REF!</v>
      </c>
      <c r="AM49" s="175" t="e">
        <f t="shared" ca="1" si="73"/>
        <v>#REF!</v>
      </c>
      <c r="AN49" s="175" t="e">
        <f t="shared" ca="1" si="73"/>
        <v>#REF!</v>
      </c>
      <c r="AO49" s="175" t="e">
        <f t="shared" ca="1" si="73"/>
        <v>#REF!</v>
      </c>
      <c r="AP49" s="175" t="e">
        <f t="shared" ca="1" si="73"/>
        <v>#REF!</v>
      </c>
      <c r="AQ49" s="176" t="e">
        <f t="shared" ca="1" si="61"/>
        <v>#REF!</v>
      </c>
      <c r="AR49" s="177" t="e">
        <f t="shared" ref="AR49:AV56" si="74">-VLOOKUP($B49,RawData2,AR$6,FALSE)*0.02388</f>
        <v>#REF!</v>
      </c>
      <c r="AS49" s="177" t="e">
        <f t="shared" si="74"/>
        <v>#REF!</v>
      </c>
      <c r="AT49" s="177" t="e">
        <f t="shared" si="74"/>
        <v>#REF!</v>
      </c>
      <c r="AU49" s="177" t="e">
        <f t="shared" si="74"/>
        <v>#REF!</v>
      </c>
      <c r="AV49" s="177" t="e">
        <f t="shared" si="74"/>
        <v>#REF!</v>
      </c>
      <c r="AW49" s="177" t="e">
        <f t="shared" ca="1" si="63"/>
        <v>#REF!</v>
      </c>
      <c r="AX49" s="177" t="e">
        <f t="shared" ca="1" si="63"/>
        <v>#REF!</v>
      </c>
      <c r="AY49" s="177" t="e">
        <f t="shared" ca="1" si="63"/>
        <v>#REF!</v>
      </c>
      <c r="AZ49" s="177" t="e">
        <f t="shared" si="64"/>
        <v>#REF!</v>
      </c>
      <c r="BA49" s="177" t="e">
        <f t="shared" ca="1" si="65"/>
        <v>#REF!</v>
      </c>
      <c r="BB49" s="178">
        <v>0</v>
      </c>
      <c r="BC49" s="178">
        <v>0</v>
      </c>
      <c r="BD49" s="178" t="e">
        <f t="shared" si="66"/>
        <v>#REF!</v>
      </c>
      <c r="BE49" s="178">
        <v>0</v>
      </c>
      <c r="BF49" s="178" t="e">
        <f t="shared" si="67"/>
        <v>#REF!</v>
      </c>
      <c r="BG49" s="178">
        <v>0</v>
      </c>
      <c r="BH49" s="178">
        <v>0</v>
      </c>
      <c r="BI49" s="178">
        <v>0</v>
      </c>
      <c r="BJ49" s="178" t="e">
        <f t="shared" si="68"/>
        <v>#REF!</v>
      </c>
      <c r="BK49" s="178" t="e">
        <f t="shared" si="69"/>
        <v>#REF!</v>
      </c>
      <c r="BL49" s="178">
        <v>0</v>
      </c>
      <c r="BM49" s="179" t="e">
        <f t="shared" ca="1" si="70"/>
        <v>#REF!</v>
      </c>
    </row>
    <row r="50" spans="1:65">
      <c r="A50" s="131" t="s">
        <v>358</v>
      </c>
      <c r="B50" s="173" t="s">
        <v>380</v>
      </c>
      <c r="C50" s="132" t="s">
        <v>461</v>
      </c>
      <c r="D50" s="141" t="e">
        <f t="shared" si="55"/>
        <v>#REF!</v>
      </c>
      <c r="E50" s="174" t="e">
        <f t="shared" ca="1" si="71"/>
        <v>#REF!</v>
      </c>
      <c r="F50" s="174" t="e">
        <f t="shared" ca="1" si="71"/>
        <v>#REF!</v>
      </c>
      <c r="G50" s="174" t="e">
        <f t="shared" ca="1" si="71"/>
        <v>#REF!</v>
      </c>
      <c r="H50" s="174" t="e">
        <f t="shared" ca="1" si="71"/>
        <v>#REF!</v>
      </c>
      <c r="I50" s="174" t="e">
        <f t="shared" ca="1" si="71"/>
        <v>#REF!</v>
      </c>
      <c r="J50" s="174" t="e">
        <f t="shared" ca="1" si="71"/>
        <v>#REF!</v>
      </c>
      <c r="K50" s="174" t="e">
        <f t="shared" ca="1" si="71"/>
        <v>#REF!</v>
      </c>
      <c r="L50" s="174" t="e">
        <f t="shared" ca="1" si="71"/>
        <v>#REF!</v>
      </c>
      <c r="M50" s="174" t="e">
        <f t="shared" ca="1" si="71"/>
        <v>#REF!</v>
      </c>
      <c r="N50" s="174" t="e">
        <f t="shared" ca="1" si="71"/>
        <v>#REF!</v>
      </c>
      <c r="O50" s="174" t="e">
        <f t="shared" ca="1" si="57"/>
        <v>#REF!</v>
      </c>
      <c r="P50" s="174" t="e">
        <f t="shared" ca="1" si="57"/>
        <v>#REF!</v>
      </c>
      <c r="Q50" s="174" t="e">
        <f t="shared" ca="1" si="57"/>
        <v>#REF!</v>
      </c>
      <c r="R50" s="174" t="e">
        <f t="shared" ca="1" si="57"/>
        <v>#REF!</v>
      </c>
      <c r="S50" s="174">
        <v>0</v>
      </c>
      <c r="T50" s="174" t="e">
        <f t="shared" ca="1" si="58"/>
        <v>#REF!</v>
      </c>
      <c r="U50" s="175" t="e">
        <f t="shared" ca="1" si="72"/>
        <v>#REF!</v>
      </c>
      <c r="V50" s="175" t="e">
        <f t="shared" ca="1" si="72"/>
        <v>#REF!</v>
      </c>
      <c r="W50" s="175" t="e">
        <f t="shared" ca="1" si="72"/>
        <v>#REF!</v>
      </c>
      <c r="X50" s="175" t="e">
        <f t="shared" ca="1" si="72"/>
        <v>#REF!</v>
      </c>
      <c r="Y50" s="175" t="e">
        <f t="shared" ca="1" si="72"/>
        <v>#REF!</v>
      </c>
      <c r="Z50" s="175" t="e">
        <f t="shared" ca="1" si="72"/>
        <v>#REF!</v>
      </c>
      <c r="AA50" s="175" t="e">
        <f t="shared" ca="1" si="72"/>
        <v>#REF!</v>
      </c>
      <c r="AB50" s="175" t="e">
        <f t="shared" ca="1" si="72"/>
        <v>#REF!</v>
      </c>
      <c r="AC50" s="175" t="e">
        <f t="shared" ca="1" si="72"/>
        <v>#REF!</v>
      </c>
      <c r="AD50" s="175" t="e">
        <f t="shared" ca="1" si="72"/>
        <v>#REF!</v>
      </c>
      <c r="AE50" s="175" t="e">
        <f t="shared" ca="1" si="73"/>
        <v>#REF!</v>
      </c>
      <c r="AF50" s="175" t="e">
        <f t="shared" ca="1" si="73"/>
        <v>#REF!</v>
      </c>
      <c r="AG50" s="175" t="e">
        <f t="shared" ca="1" si="73"/>
        <v>#REF!</v>
      </c>
      <c r="AH50" s="175" t="e">
        <f t="shared" ca="1" si="73"/>
        <v>#REF!</v>
      </c>
      <c r="AI50" s="175" t="e">
        <f t="shared" ca="1" si="73"/>
        <v>#REF!</v>
      </c>
      <c r="AJ50" s="175" t="e">
        <f t="shared" ca="1" si="73"/>
        <v>#REF!</v>
      </c>
      <c r="AK50" s="175" t="e">
        <f t="shared" ca="1" si="73"/>
        <v>#REF!</v>
      </c>
      <c r="AL50" s="175" t="e">
        <f t="shared" ca="1" si="73"/>
        <v>#REF!</v>
      </c>
      <c r="AM50" s="175" t="e">
        <f t="shared" ca="1" si="73"/>
        <v>#REF!</v>
      </c>
      <c r="AN50" s="175" t="e">
        <f t="shared" ca="1" si="73"/>
        <v>#REF!</v>
      </c>
      <c r="AO50" s="175" t="e">
        <f t="shared" ca="1" si="73"/>
        <v>#REF!</v>
      </c>
      <c r="AP50" s="175" t="e">
        <f t="shared" ca="1" si="73"/>
        <v>#REF!</v>
      </c>
      <c r="AQ50" s="176" t="e">
        <f t="shared" ca="1" si="61"/>
        <v>#REF!</v>
      </c>
      <c r="AR50" s="177" t="e">
        <f t="shared" si="74"/>
        <v>#REF!</v>
      </c>
      <c r="AS50" s="177" t="e">
        <f t="shared" si="74"/>
        <v>#REF!</v>
      </c>
      <c r="AT50" s="177" t="e">
        <f t="shared" si="74"/>
        <v>#REF!</v>
      </c>
      <c r="AU50" s="177" t="e">
        <f t="shared" si="74"/>
        <v>#REF!</v>
      </c>
      <c r="AV50" s="177" t="e">
        <f t="shared" si="74"/>
        <v>#REF!</v>
      </c>
      <c r="AW50" s="177" t="e">
        <f t="shared" ca="1" si="63"/>
        <v>#REF!</v>
      </c>
      <c r="AX50" s="177" t="e">
        <f t="shared" ca="1" si="63"/>
        <v>#REF!</v>
      </c>
      <c r="AY50" s="177" t="e">
        <f t="shared" ca="1" si="63"/>
        <v>#REF!</v>
      </c>
      <c r="AZ50" s="177" t="e">
        <f t="shared" si="64"/>
        <v>#REF!</v>
      </c>
      <c r="BA50" s="177" t="e">
        <f t="shared" ca="1" si="65"/>
        <v>#REF!</v>
      </c>
      <c r="BB50" s="178">
        <v>0</v>
      </c>
      <c r="BC50" s="178">
        <v>0</v>
      </c>
      <c r="BD50" s="178" t="e">
        <f t="shared" si="66"/>
        <v>#REF!</v>
      </c>
      <c r="BE50" s="178">
        <v>0</v>
      </c>
      <c r="BF50" s="178" t="e">
        <f t="shared" si="67"/>
        <v>#REF!</v>
      </c>
      <c r="BG50" s="178">
        <v>0</v>
      </c>
      <c r="BH50" s="178">
        <v>0</v>
      </c>
      <c r="BI50" s="178">
        <v>0</v>
      </c>
      <c r="BJ50" s="178" t="e">
        <f t="shared" si="68"/>
        <v>#REF!</v>
      </c>
      <c r="BK50" s="178" t="e">
        <f t="shared" si="69"/>
        <v>#REF!</v>
      </c>
      <c r="BL50" s="178">
        <v>0</v>
      </c>
      <c r="BM50" s="179" t="e">
        <f t="shared" ca="1" si="70"/>
        <v>#REF!</v>
      </c>
    </row>
    <row r="51" spans="1:65">
      <c r="A51" s="131" t="s">
        <v>381</v>
      </c>
      <c r="B51" s="173" t="s">
        <v>382</v>
      </c>
      <c r="C51" s="132" t="s">
        <v>454</v>
      </c>
      <c r="D51" s="141" t="e">
        <f t="shared" si="55"/>
        <v>#REF!</v>
      </c>
      <c r="E51" s="174" t="e">
        <f t="shared" ca="1" si="71"/>
        <v>#REF!</v>
      </c>
      <c r="F51" s="174" t="e">
        <f t="shared" ca="1" si="71"/>
        <v>#REF!</v>
      </c>
      <c r="G51" s="174" t="e">
        <f t="shared" ca="1" si="71"/>
        <v>#REF!</v>
      </c>
      <c r="H51" s="174" t="e">
        <f t="shared" ca="1" si="71"/>
        <v>#REF!</v>
      </c>
      <c r="I51" s="174" t="e">
        <f t="shared" ca="1" si="71"/>
        <v>#REF!</v>
      </c>
      <c r="J51" s="174" t="e">
        <f t="shared" ca="1" si="71"/>
        <v>#REF!</v>
      </c>
      <c r="K51" s="174" t="e">
        <f t="shared" ca="1" si="71"/>
        <v>#REF!</v>
      </c>
      <c r="L51" s="174" t="e">
        <f t="shared" ca="1" si="71"/>
        <v>#REF!</v>
      </c>
      <c r="M51" s="174" t="e">
        <f t="shared" ca="1" si="71"/>
        <v>#REF!</v>
      </c>
      <c r="N51" s="174" t="e">
        <f t="shared" ca="1" si="71"/>
        <v>#REF!</v>
      </c>
      <c r="O51" s="174" t="e">
        <f t="shared" ca="1" si="57"/>
        <v>#REF!</v>
      </c>
      <c r="P51" s="174" t="e">
        <f t="shared" ca="1" si="57"/>
        <v>#REF!</v>
      </c>
      <c r="Q51" s="174" t="e">
        <f t="shared" ca="1" si="57"/>
        <v>#REF!</v>
      </c>
      <c r="R51" s="174" t="e">
        <f t="shared" ca="1" si="57"/>
        <v>#REF!</v>
      </c>
      <c r="S51" s="174">
        <v>0</v>
      </c>
      <c r="T51" s="174" t="e">
        <f t="shared" ca="1" si="58"/>
        <v>#REF!</v>
      </c>
      <c r="U51" s="175" t="e">
        <f t="shared" ca="1" si="72"/>
        <v>#REF!</v>
      </c>
      <c r="V51" s="175" t="e">
        <f t="shared" ca="1" si="72"/>
        <v>#REF!</v>
      </c>
      <c r="W51" s="175" t="e">
        <f t="shared" ca="1" si="72"/>
        <v>#REF!</v>
      </c>
      <c r="X51" s="175" t="e">
        <f t="shared" ca="1" si="72"/>
        <v>#REF!</v>
      </c>
      <c r="Y51" s="175" t="e">
        <f t="shared" ca="1" si="72"/>
        <v>#REF!</v>
      </c>
      <c r="Z51" s="175" t="e">
        <f t="shared" ca="1" si="72"/>
        <v>#REF!</v>
      </c>
      <c r="AA51" s="175" t="e">
        <f t="shared" ca="1" si="72"/>
        <v>#REF!</v>
      </c>
      <c r="AB51" s="175" t="e">
        <f t="shared" ca="1" si="72"/>
        <v>#REF!</v>
      </c>
      <c r="AC51" s="175" t="e">
        <f t="shared" ca="1" si="72"/>
        <v>#REF!</v>
      </c>
      <c r="AD51" s="175" t="e">
        <f t="shared" ca="1" si="72"/>
        <v>#REF!</v>
      </c>
      <c r="AE51" s="175" t="e">
        <f t="shared" ca="1" si="73"/>
        <v>#REF!</v>
      </c>
      <c r="AF51" s="175" t="e">
        <f t="shared" ca="1" si="73"/>
        <v>#REF!</v>
      </c>
      <c r="AG51" s="175" t="e">
        <f t="shared" ca="1" si="73"/>
        <v>#REF!</v>
      </c>
      <c r="AH51" s="175" t="e">
        <f t="shared" ca="1" si="73"/>
        <v>#REF!</v>
      </c>
      <c r="AI51" s="175" t="e">
        <f t="shared" ca="1" si="73"/>
        <v>#REF!</v>
      </c>
      <c r="AJ51" s="175" t="e">
        <f t="shared" ca="1" si="73"/>
        <v>#REF!</v>
      </c>
      <c r="AK51" s="175" t="e">
        <f t="shared" ca="1" si="73"/>
        <v>#REF!</v>
      </c>
      <c r="AL51" s="175" t="e">
        <f t="shared" ca="1" si="73"/>
        <v>#REF!</v>
      </c>
      <c r="AM51" s="175" t="e">
        <f t="shared" ca="1" si="73"/>
        <v>#REF!</v>
      </c>
      <c r="AN51" s="175" t="e">
        <f t="shared" ca="1" si="73"/>
        <v>#REF!</v>
      </c>
      <c r="AO51" s="175" t="e">
        <f t="shared" ca="1" si="73"/>
        <v>#REF!</v>
      </c>
      <c r="AP51" s="175" t="e">
        <f t="shared" ca="1" si="73"/>
        <v>#REF!</v>
      </c>
      <c r="AQ51" s="176" t="e">
        <f t="shared" ca="1" si="61"/>
        <v>#REF!</v>
      </c>
      <c r="AR51" s="177" t="e">
        <f t="shared" si="74"/>
        <v>#REF!</v>
      </c>
      <c r="AS51" s="177" t="e">
        <f t="shared" si="74"/>
        <v>#REF!</v>
      </c>
      <c r="AT51" s="177" t="e">
        <f t="shared" si="74"/>
        <v>#REF!</v>
      </c>
      <c r="AU51" s="177" t="e">
        <f t="shared" si="74"/>
        <v>#REF!</v>
      </c>
      <c r="AV51" s="177" t="e">
        <f t="shared" si="74"/>
        <v>#REF!</v>
      </c>
      <c r="AW51" s="177" t="e">
        <f t="shared" ca="1" si="63"/>
        <v>#REF!</v>
      </c>
      <c r="AX51" s="177" t="e">
        <f t="shared" ca="1" si="63"/>
        <v>#REF!</v>
      </c>
      <c r="AY51" s="177" t="e">
        <f t="shared" ca="1" si="63"/>
        <v>#REF!</v>
      </c>
      <c r="AZ51" s="177" t="e">
        <f t="shared" si="64"/>
        <v>#REF!</v>
      </c>
      <c r="BA51" s="177" t="e">
        <f t="shared" ca="1" si="65"/>
        <v>#REF!</v>
      </c>
      <c r="BB51" s="178">
        <v>0</v>
      </c>
      <c r="BC51" s="178">
        <v>0</v>
      </c>
      <c r="BD51" s="178" t="e">
        <f t="shared" si="66"/>
        <v>#REF!</v>
      </c>
      <c r="BE51" s="178">
        <v>0</v>
      </c>
      <c r="BF51" s="178" t="e">
        <f t="shared" si="67"/>
        <v>#REF!</v>
      </c>
      <c r="BG51" s="178">
        <v>0</v>
      </c>
      <c r="BH51" s="178">
        <v>0</v>
      </c>
      <c r="BI51" s="178">
        <v>0</v>
      </c>
      <c r="BJ51" s="178" t="e">
        <f t="shared" si="68"/>
        <v>#REF!</v>
      </c>
      <c r="BK51" s="178" t="e">
        <f t="shared" si="69"/>
        <v>#REF!</v>
      </c>
      <c r="BL51" s="178">
        <v>0</v>
      </c>
      <c r="BM51" s="179" t="e">
        <f t="shared" ca="1" si="70"/>
        <v>#REF!</v>
      </c>
    </row>
    <row r="52" spans="1:65">
      <c r="A52" s="131" t="s">
        <v>383</v>
      </c>
      <c r="B52" s="173" t="s">
        <v>384</v>
      </c>
      <c r="C52" s="132" t="s">
        <v>461</v>
      </c>
      <c r="D52" s="141" t="e">
        <f t="shared" si="55"/>
        <v>#REF!</v>
      </c>
      <c r="E52" s="174" t="e">
        <f t="shared" ca="1" si="71"/>
        <v>#REF!</v>
      </c>
      <c r="F52" s="174" t="e">
        <f t="shared" ca="1" si="71"/>
        <v>#REF!</v>
      </c>
      <c r="G52" s="174" t="e">
        <f t="shared" ca="1" si="71"/>
        <v>#REF!</v>
      </c>
      <c r="H52" s="174" t="e">
        <f t="shared" ca="1" si="71"/>
        <v>#REF!</v>
      </c>
      <c r="I52" s="174" t="e">
        <f t="shared" ca="1" si="71"/>
        <v>#REF!</v>
      </c>
      <c r="J52" s="174" t="e">
        <f t="shared" ca="1" si="71"/>
        <v>#REF!</v>
      </c>
      <c r="K52" s="174" t="e">
        <f t="shared" ca="1" si="71"/>
        <v>#REF!</v>
      </c>
      <c r="L52" s="174" t="e">
        <f t="shared" ca="1" si="71"/>
        <v>#REF!</v>
      </c>
      <c r="M52" s="174" t="e">
        <f t="shared" ca="1" si="71"/>
        <v>#REF!</v>
      </c>
      <c r="N52" s="174" t="e">
        <f t="shared" ca="1" si="71"/>
        <v>#REF!</v>
      </c>
      <c r="O52" s="174" t="e">
        <f t="shared" ca="1" si="57"/>
        <v>#REF!</v>
      </c>
      <c r="P52" s="174" t="e">
        <f t="shared" ca="1" si="57"/>
        <v>#REF!</v>
      </c>
      <c r="Q52" s="174" t="e">
        <f t="shared" ca="1" si="57"/>
        <v>#REF!</v>
      </c>
      <c r="R52" s="174" t="e">
        <f t="shared" ca="1" si="57"/>
        <v>#REF!</v>
      </c>
      <c r="S52" s="174">
        <v>0</v>
      </c>
      <c r="T52" s="174" t="e">
        <f t="shared" ca="1" si="58"/>
        <v>#REF!</v>
      </c>
      <c r="U52" s="175" t="e">
        <f t="shared" ca="1" si="72"/>
        <v>#REF!</v>
      </c>
      <c r="V52" s="175" t="e">
        <f t="shared" ca="1" si="72"/>
        <v>#REF!</v>
      </c>
      <c r="W52" s="175" t="e">
        <f t="shared" ca="1" si="72"/>
        <v>#REF!</v>
      </c>
      <c r="X52" s="175" t="e">
        <f t="shared" ca="1" si="72"/>
        <v>#REF!</v>
      </c>
      <c r="Y52" s="175" t="e">
        <f t="shared" ca="1" si="72"/>
        <v>#REF!</v>
      </c>
      <c r="Z52" s="175" t="e">
        <f t="shared" ca="1" si="72"/>
        <v>#REF!</v>
      </c>
      <c r="AA52" s="175" t="e">
        <f t="shared" ca="1" si="72"/>
        <v>#REF!</v>
      </c>
      <c r="AB52" s="175" t="e">
        <f t="shared" ca="1" si="72"/>
        <v>#REF!</v>
      </c>
      <c r="AC52" s="175" t="e">
        <f t="shared" ca="1" si="72"/>
        <v>#REF!</v>
      </c>
      <c r="AD52" s="175" t="e">
        <f t="shared" ca="1" si="72"/>
        <v>#REF!</v>
      </c>
      <c r="AE52" s="175" t="e">
        <f t="shared" ca="1" si="73"/>
        <v>#REF!</v>
      </c>
      <c r="AF52" s="175" t="e">
        <f t="shared" ca="1" si="73"/>
        <v>#REF!</v>
      </c>
      <c r="AG52" s="175" t="e">
        <f t="shared" ca="1" si="73"/>
        <v>#REF!</v>
      </c>
      <c r="AH52" s="175" t="e">
        <f t="shared" ca="1" si="73"/>
        <v>#REF!</v>
      </c>
      <c r="AI52" s="175" t="e">
        <f t="shared" ca="1" si="73"/>
        <v>#REF!</v>
      </c>
      <c r="AJ52" s="175" t="e">
        <f t="shared" ca="1" si="73"/>
        <v>#REF!</v>
      </c>
      <c r="AK52" s="175" t="e">
        <f t="shared" ca="1" si="73"/>
        <v>#REF!</v>
      </c>
      <c r="AL52" s="175" t="e">
        <f t="shared" ca="1" si="73"/>
        <v>#REF!</v>
      </c>
      <c r="AM52" s="175" t="e">
        <f t="shared" ca="1" si="73"/>
        <v>#REF!</v>
      </c>
      <c r="AN52" s="175" t="e">
        <f t="shared" ca="1" si="73"/>
        <v>#REF!</v>
      </c>
      <c r="AO52" s="175" t="e">
        <f t="shared" ca="1" si="73"/>
        <v>#REF!</v>
      </c>
      <c r="AP52" s="175" t="e">
        <f t="shared" ca="1" si="73"/>
        <v>#REF!</v>
      </c>
      <c r="AQ52" s="176" t="e">
        <f t="shared" ca="1" si="61"/>
        <v>#REF!</v>
      </c>
      <c r="AR52" s="177" t="e">
        <f t="shared" si="74"/>
        <v>#REF!</v>
      </c>
      <c r="AS52" s="177" t="e">
        <f t="shared" si="74"/>
        <v>#REF!</v>
      </c>
      <c r="AT52" s="177" t="e">
        <f t="shared" si="74"/>
        <v>#REF!</v>
      </c>
      <c r="AU52" s="177" t="e">
        <f t="shared" si="74"/>
        <v>#REF!</v>
      </c>
      <c r="AV52" s="177" t="e">
        <f t="shared" si="74"/>
        <v>#REF!</v>
      </c>
      <c r="AW52" s="177" t="e">
        <f t="shared" ca="1" si="63"/>
        <v>#REF!</v>
      </c>
      <c r="AX52" s="177" t="e">
        <f t="shared" ca="1" si="63"/>
        <v>#REF!</v>
      </c>
      <c r="AY52" s="177" t="e">
        <f t="shared" ca="1" si="63"/>
        <v>#REF!</v>
      </c>
      <c r="AZ52" s="177" t="e">
        <f t="shared" si="64"/>
        <v>#REF!</v>
      </c>
      <c r="BA52" s="177" t="e">
        <f t="shared" ca="1" si="65"/>
        <v>#REF!</v>
      </c>
      <c r="BB52" s="178">
        <v>0</v>
      </c>
      <c r="BC52" s="178">
        <v>0</v>
      </c>
      <c r="BD52" s="178" t="e">
        <f t="shared" si="66"/>
        <v>#REF!</v>
      </c>
      <c r="BE52" s="178">
        <v>0</v>
      </c>
      <c r="BF52" s="178" t="e">
        <f t="shared" si="67"/>
        <v>#REF!</v>
      </c>
      <c r="BG52" s="178">
        <v>0</v>
      </c>
      <c r="BH52" s="178">
        <v>0</v>
      </c>
      <c r="BI52" s="178">
        <v>0</v>
      </c>
      <c r="BJ52" s="178" t="e">
        <f>-(VLOOKUP($B52,RawData2,BJ$6,FALSE)-VLOOKUP("MHYDPUMP",RawData2,BC$6,FALSE)-VLOOKUP("AHYDPUMP",RawData2,BC$6,FALSE))*0.086</f>
        <v>#REF!</v>
      </c>
      <c r="BK52" s="178" t="e">
        <f t="shared" si="69"/>
        <v>#REF!</v>
      </c>
      <c r="BL52" s="178">
        <v>0</v>
      </c>
      <c r="BM52" s="179" t="e">
        <f t="shared" ca="1" si="70"/>
        <v>#REF!</v>
      </c>
    </row>
    <row r="53" spans="1:65">
      <c r="A53" s="131" t="s">
        <v>385</v>
      </c>
      <c r="B53" s="173" t="s">
        <v>386</v>
      </c>
      <c r="C53" s="132" t="s">
        <v>461</v>
      </c>
      <c r="D53" s="141" t="e">
        <f t="shared" si="55"/>
        <v>#REF!</v>
      </c>
      <c r="E53" s="174" t="e">
        <f t="shared" ca="1" si="71"/>
        <v>#REF!</v>
      </c>
      <c r="F53" s="174" t="e">
        <f t="shared" ca="1" si="71"/>
        <v>#REF!</v>
      </c>
      <c r="G53" s="174" t="e">
        <f t="shared" ca="1" si="71"/>
        <v>#REF!</v>
      </c>
      <c r="H53" s="174" t="e">
        <f t="shared" ca="1" si="71"/>
        <v>#REF!</v>
      </c>
      <c r="I53" s="174" t="e">
        <f t="shared" ca="1" si="71"/>
        <v>#REF!</v>
      </c>
      <c r="J53" s="174" t="e">
        <f t="shared" ca="1" si="71"/>
        <v>#REF!</v>
      </c>
      <c r="K53" s="174" t="e">
        <f t="shared" ca="1" si="71"/>
        <v>#REF!</v>
      </c>
      <c r="L53" s="174" t="e">
        <f t="shared" ca="1" si="71"/>
        <v>#REF!</v>
      </c>
      <c r="M53" s="174" t="e">
        <f t="shared" ca="1" si="71"/>
        <v>#REF!</v>
      </c>
      <c r="N53" s="174" t="e">
        <f t="shared" ca="1" si="71"/>
        <v>#REF!</v>
      </c>
      <c r="O53" s="174" t="e">
        <f t="shared" ca="1" si="57"/>
        <v>#REF!</v>
      </c>
      <c r="P53" s="174" t="e">
        <f t="shared" ca="1" si="57"/>
        <v>#REF!</v>
      </c>
      <c r="Q53" s="174" t="e">
        <f t="shared" ca="1" si="57"/>
        <v>#REF!</v>
      </c>
      <c r="R53" s="174" t="e">
        <f t="shared" ca="1" si="57"/>
        <v>#REF!</v>
      </c>
      <c r="S53" s="174">
        <v>0</v>
      </c>
      <c r="T53" s="174" t="e">
        <f t="shared" ca="1" si="58"/>
        <v>#REF!</v>
      </c>
      <c r="U53" s="175" t="e">
        <f t="shared" ca="1" si="72"/>
        <v>#REF!</v>
      </c>
      <c r="V53" s="175" t="e">
        <f t="shared" ca="1" si="72"/>
        <v>#REF!</v>
      </c>
      <c r="W53" s="175" t="e">
        <f t="shared" ca="1" si="72"/>
        <v>#REF!</v>
      </c>
      <c r="X53" s="175" t="e">
        <f t="shared" ca="1" si="72"/>
        <v>#REF!</v>
      </c>
      <c r="Y53" s="175" t="e">
        <f t="shared" ca="1" si="72"/>
        <v>#REF!</v>
      </c>
      <c r="Z53" s="175" t="e">
        <f t="shared" ca="1" si="72"/>
        <v>#REF!</v>
      </c>
      <c r="AA53" s="175" t="e">
        <f t="shared" ca="1" si="72"/>
        <v>#REF!</v>
      </c>
      <c r="AB53" s="175" t="e">
        <f t="shared" ca="1" si="72"/>
        <v>#REF!</v>
      </c>
      <c r="AC53" s="175" t="e">
        <f t="shared" ca="1" si="72"/>
        <v>#REF!</v>
      </c>
      <c r="AD53" s="175" t="e">
        <f t="shared" ca="1" si="72"/>
        <v>#REF!</v>
      </c>
      <c r="AE53" s="175" t="e">
        <f t="shared" ca="1" si="73"/>
        <v>#REF!</v>
      </c>
      <c r="AF53" s="175" t="e">
        <f t="shared" ca="1" si="73"/>
        <v>#REF!</v>
      </c>
      <c r="AG53" s="175" t="e">
        <f t="shared" ca="1" si="73"/>
        <v>#REF!</v>
      </c>
      <c r="AH53" s="175" t="e">
        <f t="shared" ca="1" si="73"/>
        <v>#REF!</v>
      </c>
      <c r="AI53" s="175" t="e">
        <f t="shared" ca="1" si="73"/>
        <v>#REF!</v>
      </c>
      <c r="AJ53" s="175" t="e">
        <f t="shared" ca="1" si="73"/>
        <v>#REF!</v>
      </c>
      <c r="AK53" s="175" t="e">
        <f t="shared" ca="1" si="73"/>
        <v>#REF!</v>
      </c>
      <c r="AL53" s="175" t="e">
        <f t="shared" ca="1" si="73"/>
        <v>#REF!</v>
      </c>
      <c r="AM53" s="175" t="e">
        <f t="shared" ca="1" si="73"/>
        <v>#REF!</v>
      </c>
      <c r="AN53" s="175" t="e">
        <f t="shared" ca="1" si="73"/>
        <v>#REF!</v>
      </c>
      <c r="AO53" s="175" t="e">
        <f t="shared" ca="1" si="73"/>
        <v>#REF!</v>
      </c>
      <c r="AP53" s="175" t="e">
        <f t="shared" ca="1" si="73"/>
        <v>#REF!</v>
      </c>
      <c r="AQ53" s="176" t="e">
        <f t="shared" ca="1" si="61"/>
        <v>#REF!</v>
      </c>
      <c r="AR53" s="177" t="e">
        <f t="shared" si="74"/>
        <v>#REF!</v>
      </c>
      <c r="AS53" s="177" t="e">
        <f t="shared" si="74"/>
        <v>#REF!</v>
      </c>
      <c r="AT53" s="177" t="e">
        <f t="shared" si="74"/>
        <v>#REF!</v>
      </c>
      <c r="AU53" s="177" t="e">
        <f t="shared" si="74"/>
        <v>#REF!</v>
      </c>
      <c r="AV53" s="177" t="e">
        <f t="shared" si="74"/>
        <v>#REF!</v>
      </c>
      <c r="AW53" s="177" t="e">
        <f t="shared" ca="1" si="63"/>
        <v>#REF!</v>
      </c>
      <c r="AX53" s="177" t="e">
        <f t="shared" ca="1" si="63"/>
        <v>#REF!</v>
      </c>
      <c r="AY53" s="177" t="e">
        <f t="shared" ca="1" si="63"/>
        <v>#REF!</v>
      </c>
      <c r="AZ53" s="177" t="e">
        <f t="shared" si="64"/>
        <v>#REF!</v>
      </c>
      <c r="BA53" s="177" t="e">
        <f t="shared" ca="1" si="65"/>
        <v>#REF!</v>
      </c>
      <c r="BB53" s="178">
        <v>0</v>
      </c>
      <c r="BC53" s="178">
        <v>0</v>
      </c>
      <c r="BD53" s="178" t="e">
        <f t="shared" si="66"/>
        <v>#REF!</v>
      </c>
      <c r="BE53" s="178">
        <v>0</v>
      </c>
      <c r="BF53" s="178" t="e">
        <f t="shared" si="67"/>
        <v>#REF!</v>
      </c>
      <c r="BG53" s="178">
        <v>0</v>
      </c>
      <c r="BH53" s="178">
        <v>0</v>
      </c>
      <c r="BI53" s="178">
        <v>0</v>
      </c>
      <c r="BJ53" s="178" t="e">
        <f>-VLOOKUP($B53,RawData2,BJ$6,FALSE)*0.086</f>
        <v>#REF!</v>
      </c>
      <c r="BK53" s="178" t="e">
        <f t="shared" si="69"/>
        <v>#REF!</v>
      </c>
      <c r="BL53" s="178">
        <v>0</v>
      </c>
      <c r="BM53" s="179" t="e">
        <f t="shared" ca="1" si="70"/>
        <v>#REF!</v>
      </c>
    </row>
    <row r="54" spans="1:65">
      <c r="A54" s="131" t="s">
        <v>362</v>
      </c>
      <c r="B54" s="173" t="s">
        <v>387</v>
      </c>
      <c r="C54" s="132" t="s">
        <v>461</v>
      </c>
      <c r="D54" s="141" t="e">
        <f t="shared" si="55"/>
        <v>#REF!</v>
      </c>
      <c r="E54" s="174" t="e">
        <f t="shared" ca="1" si="71"/>
        <v>#REF!</v>
      </c>
      <c r="F54" s="174" t="e">
        <f t="shared" ca="1" si="71"/>
        <v>#REF!</v>
      </c>
      <c r="G54" s="174" t="e">
        <f t="shared" ca="1" si="71"/>
        <v>#REF!</v>
      </c>
      <c r="H54" s="174" t="e">
        <f t="shared" ca="1" si="71"/>
        <v>#REF!</v>
      </c>
      <c r="I54" s="174" t="e">
        <f t="shared" ca="1" si="71"/>
        <v>#REF!</v>
      </c>
      <c r="J54" s="174" t="e">
        <f t="shared" ca="1" si="71"/>
        <v>#REF!</v>
      </c>
      <c r="K54" s="174" t="e">
        <f t="shared" ca="1" si="71"/>
        <v>#REF!</v>
      </c>
      <c r="L54" s="174" t="e">
        <f t="shared" ca="1" si="71"/>
        <v>#REF!</v>
      </c>
      <c r="M54" s="174" t="e">
        <f t="shared" ca="1" si="71"/>
        <v>#REF!</v>
      </c>
      <c r="N54" s="174" t="e">
        <f t="shared" ca="1" si="71"/>
        <v>#REF!</v>
      </c>
      <c r="O54" s="174" t="e">
        <f t="shared" ca="1" si="57"/>
        <v>#REF!</v>
      </c>
      <c r="P54" s="174" t="e">
        <f t="shared" ca="1" si="57"/>
        <v>#REF!</v>
      </c>
      <c r="Q54" s="174" t="e">
        <f t="shared" ca="1" si="57"/>
        <v>#REF!</v>
      </c>
      <c r="R54" s="174" t="e">
        <f t="shared" ca="1" si="57"/>
        <v>#REF!</v>
      </c>
      <c r="S54" s="174">
        <v>0</v>
      </c>
      <c r="T54" s="174" t="e">
        <f t="shared" ca="1" si="58"/>
        <v>#REF!</v>
      </c>
      <c r="U54" s="175" t="e">
        <f t="shared" ca="1" si="72"/>
        <v>#REF!</v>
      </c>
      <c r="V54" s="175" t="e">
        <f t="shared" ca="1" si="72"/>
        <v>#REF!</v>
      </c>
      <c r="W54" s="175" t="e">
        <f t="shared" ca="1" si="72"/>
        <v>#REF!</v>
      </c>
      <c r="X54" s="175" t="e">
        <f t="shared" ca="1" si="72"/>
        <v>#REF!</v>
      </c>
      <c r="Y54" s="175" t="e">
        <f t="shared" ca="1" si="72"/>
        <v>#REF!</v>
      </c>
      <c r="Z54" s="175" t="e">
        <f t="shared" ca="1" si="72"/>
        <v>#REF!</v>
      </c>
      <c r="AA54" s="175" t="e">
        <f t="shared" ca="1" si="72"/>
        <v>#REF!</v>
      </c>
      <c r="AB54" s="175" t="e">
        <f t="shared" ca="1" si="72"/>
        <v>#REF!</v>
      </c>
      <c r="AC54" s="175" t="e">
        <f t="shared" ca="1" si="72"/>
        <v>#REF!</v>
      </c>
      <c r="AD54" s="175" t="e">
        <f t="shared" ca="1" si="72"/>
        <v>#REF!</v>
      </c>
      <c r="AE54" s="175" t="e">
        <f t="shared" ca="1" si="73"/>
        <v>#REF!</v>
      </c>
      <c r="AF54" s="175" t="e">
        <f t="shared" ca="1" si="73"/>
        <v>#REF!</v>
      </c>
      <c r="AG54" s="175" t="e">
        <f t="shared" ca="1" si="73"/>
        <v>#REF!</v>
      </c>
      <c r="AH54" s="175" t="e">
        <f t="shared" ca="1" si="73"/>
        <v>#REF!</v>
      </c>
      <c r="AI54" s="175" t="e">
        <f t="shared" ca="1" si="73"/>
        <v>#REF!</v>
      </c>
      <c r="AJ54" s="175" t="e">
        <f t="shared" ca="1" si="73"/>
        <v>#REF!</v>
      </c>
      <c r="AK54" s="175" t="e">
        <f t="shared" ca="1" si="73"/>
        <v>#REF!</v>
      </c>
      <c r="AL54" s="175" t="e">
        <f t="shared" ca="1" si="73"/>
        <v>#REF!</v>
      </c>
      <c r="AM54" s="175" t="e">
        <f t="shared" ca="1" si="73"/>
        <v>#REF!</v>
      </c>
      <c r="AN54" s="175" t="e">
        <f t="shared" ca="1" si="73"/>
        <v>#REF!</v>
      </c>
      <c r="AO54" s="175" t="e">
        <f t="shared" ca="1" si="73"/>
        <v>#REF!</v>
      </c>
      <c r="AP54" s="175" t="e">
        <f t="shared" ca="1" si="73"/>
        <v>#REF!</v>
      </c>
      <c r="AQ54" s="176" t="e">
        <f t="shared" ca="1" si="61"/>
        <v>#REF!</v>
      </c>
      <c r="AR54" s="177" t="e">
        <f t="shared" si="74"/>
        <v>#REF!</v>
      </c>
      <c r="AS54" s="177" t="e">
        <f t="shared" si="74"/>
        <v>#REF!</v>
      </c>
      <c r="AT54" s="177" t="e">
        <f t="shared" si="74"/>
        <v>#REF!</v>
      </c>
      <c r="AU54" s="177" t="e">
        <f t="shared" si="74"/>
        <v>#REF!</v>
      </c>
      <c r="AV54" s="177" t="e">
        <f t="shared" si="74"/>
        <v>#REF!</v>
      </c>
      <c r="AW54" s="177" t="e">
        <f t="shared" ca="1" si="63"/>
        <v>#REF!</v>
      </c>
      <c r="AX54" s="177" t="e">
        <f t="shared" ca="1" si="63"/>
        <v>#REF!</v>
      </c>
      <c r="AY54" s="177" t="e">
        <f t="shared" ca="1" si="63"/>
        <v>#REF!</v>
      </c>
      <c r="AZ54" s="177" t="e">
        <f t="shared" si="64"/>
        <v>#REF!</v>
      </c>
      <c r="BA54" s="177" t="e">
        <f t="shared" ca="1" si="65"/>
        <v>#REF!</v>
      </c>
      <c r="BB54" s="178">
        <v>0</v>
      </c>
      <c r="BC54" s="178">
        <v>0</v>
      </c>
      <c r="BD54" s="178" t="e">
        <f t="shared" si="66"/>
        <v>#REF!</v>
      </c>
      <c r="BE54" s="178">
        <v>0</v>
      </c>
      <c r="BF54" s="178" t="e">
        <f t="shared" si="67"/>
        <v>#REF!</v>
      </c>
      <c r="BG54" s="178">
        <v>0</v>
      </c>
      <c r="BH54" s="178">
        <v>0</v>
      </c>
      <c r="BI54" s="178">
        <v>0</v>
      </c>
      <c r="BJ54" s="178" t="e">
        <f>-VLOOKUP($B54,RawData2,BJ$6,FALSE)*0.086</f>
        <v>#REF!</v>
      </c>
      <c r="BK54" s="178" t="e">
        <f t="shared" si="69"/>
        <v>#REF!</v>
      </c>
      <c r="BL54" s="178">
        <v>0</v>
      </c>
      <c r="BM54" s="179" t="e">
        <f t="shared" ca="1" si="70"/>
        <v>#REF!</v>
      </c>
    </row>
    <row r="55" spans="1:65">
      <c r="A55" s="131" t="s">
        <v>515</v>
      </c>
      <c r="B55" s="173" t="s">
        <v>388</v>
      </c>
      <c r="C55" s="132" t="s">
        <v>461</v>
      </c>
      <c r="D55" s="141" t="e">
        <f t="shared" si="55"/>
        <v>#REF!</v>
      </c>
      <c r="E55" s="174" t="e">
        <f t="shared" ca="1" si="71"/>
        <v>#REF!</v>
      </c>
      <c r="F55" s="174" t="e">
        <f t="shared" ca="1" si="71"/>
        <v>#REF!</v>
      </c>
      <c r="G55" s="174" t="e">
        <f t="shared" ca="1" si="71"/>
        <v>#REF!</v>
      </c>
      <c r="H55" s="174" t="e">
        <f t="shared" ca="1" si="71"/>
        <v>#REF!</v>
      </c>
      <c r="I55" s="174" t="e">
        <f t="shared" ca="1" si="71"/>
        <v>#REF!</v>
      </c>
      <c r="J55" s="174" t="e">
        <f t="shared" ca="1" si="71"/>
        <v>#REF!</v>
      </c>
      <c r="K55" s="174" t="e">
        <f t="shared" ca="1" si="71"/>
        <v>#REF!</v>
      </c>
      <c r="L55" s="174" t="e">
        <f t="shared" ca="1" si="71"/>
        <v>#REF!</v>
      </c>
      <c r="M55" s="174" t="e">
        <f t="shared" ca="1" si="71"/>
        <v>#REF!</v>
      </c>
      <c r="N55" s="174" t="e">
        <f t="shared" ca="1" si="71"/>
        <v>#REF!</v>
      </c>
      <c r="O55" s="174" t="e">
        <f t="shared" ca="1" si="57"/>
        <v>#REF!</v>
      </c>
      <c r="P55" s="174" t="e">
        <f t="shared" ca="1" si="57"/>
        <v>#REF!</v>
      </c>
      <c r="Q55" s="174" t="e">
        <f t="shared" ca="1" si="57"/>
        <v>#REF!</v>
      </c>
      <c r="R55" s="174" t="e">
        <f t="shared" ca="1" si="57"/>
        <v>#REF!</v>
      </c>
      <c r="S55" s="174">
        <v>0</v>
      </c>
      <c r="T55" s="174" t="e">
        <f t="shared" ca="1" si="58"/>
        <v>#REF!</v>
      </c>
      <c r="U55" s="175" t="e">
        <f t="shared" ca="1" si="72"/>
        <v>#REF!</v>
      </c>
      <c r="V55" s="175" t="e">
        <f t="shared" ca="1" si="72"/>
        <v>#REF!</v>
      </c>
      <c r="W55" s="175" t="e">
        <f t="shared" ca="1" si="72"/>
        <v>#REF!</v>
      </c>
      <c r="X55" s="175" t="e">
        <f t="shared" ca="1" si="72"/>
        <v>#REF!</v>
      </c>
      <c r="Y55" s="175" t="e">
        <f t="shared" ca="1" si="72"/>
        <v>#REF!</v>
      </c>
      <c r="Z55" s="175" t="e">
        <f t="shared" ca="1" si="72"/>
        <v>#REF!</v>
      </c>
      <c r="AA55" s="175" t="e">
        <f t="shared" ca="1" si="72"/>
        <v>#REF!</v>
      </c>
      <c r="AB55" s="175" t="e">
        <f t="shared" ca="1" si="72"/>
        <v>#REF!</v>
      </c>
      <c r="AC55" s="175" t="e">
        <f t="shared" ca="1" si="72"/>
        <v>#REF!</v>
      </c>
      <c r="AD55" s="175" t="e">
        <f t="shared" ca="1" si="72"/>
        <v>#REF!</v>
      </c>
      <c r="AE55" s="175" t="e">
        <f t="shared" ca="1" si="73"/>
        <v>#REF!</v>
      </c>
      <c r="AF55" s="175" t="e">
        <f t="shared" ca="1" si="73"/>
        <v>#REF!</v>
      </c>
      <c r="AG55" s="175" t="e">
        <f t="shared" ca="1" si="73"/>
        <v>#REF!</v>
      </c>
      <c r="AH55" s="175" t="e">
        <f t="shared" ca="1" si="73"/>
        <v>#REF!</v>
      </c>
      <c r="AI55" s="175" t="e">
        <f t="shared" ca="1" si="73"/>
        <v>#REF!</v>
      </c>
      <c r="AJ55" s="175" t="e">
        <f t="shared" ca="1" si="73"/>
        <v>#REF!</v>
      </c>
      <c r="AK55" s="175" t="e">
        <f t="shared" ca="1" si="73"/>
        <v>#REF!</v>
      </c>
      <c r="AL55" s="175" t="e">
        <f t="shared" ca="1" si="73"/>
        <v>#REF!</v>
      </c>
      <c r="AM55" s="175" t="e">
        <f t="shared" ca="1" si="73"/>
        <v>#REF!</v>
      </c>
      <c r="AN55" s="175" t="e">
        <f t="shared" ca="1" si="73"/>
        <v>#REF!</v>
      </c>
      <c r="AO55" s="175" t="e">
        <f t="shared" ca="1" si="73"/>
        <v>#REF!</v>
      </c>
      <c r="AP55" s="175" t="e">
        <f t="shared" ca="1" si="73"/>
        <v>#REF!</v>
      </c>
      <c r="AQ55" s="176" t="e">
        <f t="shared" ca="1" si="61"/>
        <v>#REF!</v>
      </c>
      <c r="AR55" s="177" t="e">
        <f t="shared" si="74"/>
        <v>#REF!</v>
      </c>
      <c r="AS55" s="177" t="e">
        <f t="shared" si="74"/>
        <v>#REF!</v>
      </c>
      <c r="AT55" s="177" t="e">
        <f t="shared" si="74"/>
        <v>#REF!</v>
      </c>
      <c r="AU55" s="177" t="e">
        <f t="shared" si="74"/>
        <v>#REF!</v>
      </c>
      <c r="AV55" s="177" t="e">
        <f t="shared" si="74"/>
        <v>#REF!</v>
      </c>
      <c r="AW55" s="177" t="e">
        <f t="shared" ca="1" si="63"/>
        <v>#REF!</v>
      </c>
      <c r="AX55" s="177" t="e">
        <f t="shared" ca="1" si="63"/>
        <v>#REF!</v>
      </c>
      <c r="AY55" s="177" t="e">
        <f t="shared" ca="1" si="63"/>
        <v>#REF!</v>
      </c>
      <c r="AZ55" s="177" t="e">
        <f t="shared" si="64"/>
        <v>#REF!</v>
      </c>
      <c r="BA55" s="177" t="e">
        <f t="shared" ca="1" si="65"/>
        <v>#REF!</v>
      </c>
      <c r="BB55" s="178">
        <v>0</v>
      </c>
      <c r="BC55" s="178">
        <v>0</v>
      </c>
      <c r="BD55" s="178" t="e">
        <f t="shared" si="66"/>
        <v>#REF!</v>
      </c>
      <c r="BE55" s="178">
        <v>0</v>
      </c>
      <c r="BF55" s="178" t="e">
        <f t="shared" si="67"/>
        <v>#REF!</v>
      </c>
      <c r="BG55" s="178">
        <v>0</v>
      </c>
      <c r="BH55" s="178">
        <v>0</v>
      </c>
      <c r="BI55" s="178">
        <v>0</v>
      </c>
      <c r="BJ55" s="178" t="e">
        <f>-VLOOKUP($B55,RawData2,BJ$6,FALSE)*0.086</f>
        <v>#REF!</v>
      </c>
      <c r="BK55" s="178" t="e">
        <f t="shared" si="69"/>
        <v>#REF!</v>
      </c>
      <c r="BL55" s="178">
        <v>0</v>
      </c>
      <c r="BM55" s="179" t="e">
        <f t="shared" ca="1" si="70"/>
        <v>#REF!</v>
      </c>
    </row>
    <row r="56" spans="1:65">
      <c r="A56" s="137" t="s">
        <v>389</v>
      </c>
      <c r="B56" s="193" t="s">
        <v>390</v>
      </c>
      <c r="C56" s="193" t="s">
        <v>461</v>
      </c>
      <c r="D56" s="194" t="e">
        <f t="shared" si="55"/>
        <v>#REF!</v>
      </c>
      <c r="E56" s="195" t="e">
        <f t="shared" ca="1" si="71"/>
        <v>#REF!</v>
      </c>
      <c r="F56" s="195" t="e">
        <f t="shared" ca="1" si="71"/>
        <v>#REF!</v>
      </c>
      <c r="G56" s="195" t="e">
        <f t="shared" ca="1" si="71"/>
        <v>#REF!</v>
      </c>
      <c r="H56" s="195" t="e">
        <f t="shared" ca="1" si="71"/>
        <v>#REF!</v>
      </c>
      <c r="I56" s="195" t="e">
        <f t="shared" ca="1" si="71"/>
        <v>#REF!</v>
      </c>
      <c r="J56" s="195" t="e">
        <f t="shared" ca="1" si="71"/>
        <v>#REF!</v>
      </c>
      <c r="K56" s="195" t="e">
        <f t="shared" ca="1" si="71"/>
        <v>#REF!</v>
      </c>
      <c r="L56" s="195" t="e">
        <f t="shared" ca="1" si="71"/>
        <v>#REF!</v>
      </c>
      <c r="M56" s="195" t="e">
        <f t="shared" ca="1" si="71"/>
        <v>#REF!</v>
      </c>
      <c r="N56" s="195" t="e">
        <f t="shared" ca="1" si="71"/>
        <v>#REF!</v>
      </c>
      <c r="O56" s="195" t="e">
        <f t="shared" ca="1" si="57"/>
        <v>#REF!</v>
      </c>
      <c r="P56" s="195" t="e">
        <f t="shared" ca="1" si="57"/>
        <v>#REF!</v>
      </c>
      <c r="Q56" s="195" t="e">
        <f t="shared" ca="1" si="57"/>
        <v>#REF!</v>
      </c>
      <c r="R56" s="195" t="e">
        <f t="shared" ca="1" si="57"/>
        <v>#REF!</v>
      </c>
      <c r="S56" s="195">
        <v>0</v>
      </c>
      <c r="T56" s="195" t="e">
        <f t="shared" ca="1" si="58"/>
        <v>#REF!</v>
      </c>
      <c r="U56" s="196" t="e">
        <f t="shared" ca="1" si="72"/>
        <v>#REF!</v>
      </c>
      <c r="V56" s="196" t="e">
        <f t="shared" ca="1" si="72"/>
        <v>#REF!</v>
      </c>
      <c r="W56" s="196" t="e">
        <f t="shared" ca="1" si="72"/>
        <v>#REF!</v>
      </c>
      <c r="X56" s="196" t="e">
        <f t="shared" ca="1" si="72"/>
        <v>#REF!</v>
      </c>
      <c r="Y56" s="196" t="e">
        <f t="shared" ca="1" si="72"/>
        <v>#REF!</v>
      </c>
      <c r="Z56" s="196" t="e">
        <f t="shared" ca="1" si="72"/>
        <v>#REF!</v>
      </c>
      <c r="AA56" s="196" t="e">
        <f t="shared" ca="1" si="72"/>
        <v>#REF!</v>
      </c>
      <c r="AB56" s="196" t="e">
        <f t="shared" ca="1" si="72"/>
        <v>#REF!</v>
      </c>
      <c r="AC56" s="196" t="e">
        <f t="shared" ca="1" si="72"/>
        <v>#REF!</v>
      </c>
      <c r="AD56" s="196" t="e">
        <f t="shared" ca="1" si="72"/>
        <v>#REF!</v>
      </c>
      <c r="AE56" s="196" t="e">
        <f t="shared" ca="1" si="73"/>
        <v>#REF!</v>
      </c>
      <c r="AF56" s="196" t="e">
        <f t="shared" ca="1" si="73"/>
        <v>#REF!</v>
      </c>
      <c r="AG56" s="196" t="e">
        <f t="shared" ca="1" si="73"/>
        <v>#REF!</v>
      </c>
      <c r="AH56" s="196" t="e">
        <f t="shared" ca="1" si="73"/>
        <v>#REF!</v>
      </c>
      <c r="AI56" s="196" t="e">
        <f t="shared" ca="1" si="73"/>
        <v>#REF!</v>
      </c>
      <c r="AJ56" s="196" t="e">
        <f t="shared" ca="1" si="73"/>
        <v>#REF!</v>
      </c>
      <c r="AK56" s="196" t="e">
        <f t="shared" ca="1" si="73"/>
        <v>#REF!</v>
      </c>
      <c r="AL56" s="196" t="e">
        <f t="shared" ca="1" si="73"/>
        <v>#REF!</v>
      </c>
      <c r="AM56" s="196" t="e">
        <f t="shared" ca="1" si="73"/>
        <v>#REF!</v>
      </c>
      <c r="AN56" s="196" t="e">
        <f t="shared" ca="1" si="73"/>
        <v>#REF!</v>
      </c>
      <c r="AO56" s="196" t="e">
        <f t="shared" ca="1" si="73"/>
        <v>#REF!</v>
      </c>
      <c r="AP56" s="196" t="e">
        <f t="shared" ca="1" si="73"/>
        <v>#REF!</v>
      </c>
      <c r="AQ56" s="197" t="e">
        <f t="shared" ca="1" si="61"/>
        <v>#REF!</v>
      </c>
      <c r="AR56" s="198" t="e">
        <f t="shared" si="74"/>
        <v>#REF!</v>
      </c>
      <c r="AS56" s="198" t="e">
        <f t="shared" si="74"/>
        <v>#REF!</v>
      </c>
      <c r="AT56" s="198" t="e">
        <f t="shared" si="74"/>
        <v>#REF!</v>
      </c>
      <c r="AU56" s="198" t="e">
        <f t="shared" si="74"/>
        <v>#REF!</v>
      </c>
      <c r="AV56" s="198" t="e">
        <f t="shared" si="74"/>
        <v>#REF!</v>
      </c>
      <c r="AW56" s="198" t="e">
        <f t="shared" ca="1" si="63"/>
        <v>#REF!</v>
      </c>
      <c r="AX56" s="198" t="e">
        <f t="shared" ca="1" si="63"/>
        <v>#REF!</v>
      </c>
      <c r="AY56" s="198" t="e">
        <f t="shared" ca="1" si="63"/>
        <v>#REF!</v>
      </c>
      <c r="AZ56" s="198" t="e">
        <f t="shared" si="64"/>
        <v>#REF!</v>
      </c>
      <c r="BA56" s="198" t="e">
        <f t="shared" ca="1" si="65"/>
        <v>#REF!</v>
      </c>
      <c r="BB56" s="199">
        <v>0</v>
      </c>
      <c r="BC56" s="199">
        <v>0</v>
      </c>
      <c r="BD56" s="199" t="e">
        <f t="shared" si="66"/>
        <v>#REF!</v>
      </c>
      <c r="BE56" s="199">
        <v>0</v>
      </c>
      <c r="BF56" s="199" t="e">
        <f t="shared" si="67"/>
        <v>#REF!</v>
      </c>
      <c r="BG56" s="199">
        <v>0</v>
      </c>
      <c r="BH56" s="199">
        <v>0</v>
      </c>
      <c r="BI56" s="199">
        <v>0</v>
      </c>
      <c r="BJ56" s="199" t="e">
        <f>-VLOOKUP($B56,RawData2,BJ$6,FALSE)*0.086</f>
        <v>#REF!</v>
      </c>
      <c r="BK56" s="199" t="e">
        <f t="shared" si="69"/>
        <v>#REF!</v>
      </c>
      <c r="BL56" s="199">
        <v>0</v>
      </c>
      <c r="BM56" s="200" t="e">
        <f t="shared" ca="1" si="70"/>
        <v>#REF!</v>
      </c>
    </row>
    <row r="57" spans="1:65" s="187" customFormat="1" ht="15" customHeight="1">
      <c r="A57" s="135" t="s">
        <v>228</v>
      </c>
      <c r="B57" s="182" t="s">
        <v>391</v>
      </c>
      <c r="C57" s="183"/>
      <c r="D57" s="184"/>
      <c r="E57" s="185" t="e">
        <f t="shared" ref="E57:BL57" ca="1" si="75">SUM(E58,E72,E79,E85)</f>
        <v>#REF!</v>
      </c>
      <c r="F57" s="185" t="e">
        <f t="shared" ca="1" si="75"/>
        <v>#REF!</v>
      </c>
      <c r="G57" s="185" t="e">
        <f t="shared" ca="1" si="75"/>
        <v>#REF!</v>
      </c>
      <c r="H57" s="185" t="e">
        <f t="shared" ca="1" si="75"/>
        <v>#REF!</v>
      </c>
      <c r="I57" s="185" t="e">
        <f t="shared" ca="1" si="75"/>
        <v>#REF!</v>
      </c>
      <c r="J57" s="185" t="e">
        <f t="shared" ca="1" si="75"/>
        <v>#REF!</v>
      </c>
      <c r="K57" s="185" t="e">
        <f t="shared" ca="1" si="75"/>
        <v>#REF!</v>
      </c>
      <c r="L57" s="185" t="e">
        <f t="shared" ca="1" si="75"/>
        <v>#REF!</v>
      </c>
      <c r="M57" s="185" t="e">
        <f t="shared" ca="1" si="75"/>
        <v>#REF!</v>
      </c>
      <c r="N57" s="185" t="e">
        <f t="shared" ca="1" si="75"/>
        <v>#REF!</v>
      </c>
      <c r="O57" s="185" t="e">
        <f t="shared" ca="1" si="75"/>
        <v>#REF!</v>
      </c>
      <c r="P57" s="185" t="e">
        <f t="shared" ca="1" si="75"/>
        <v>#REF!</v>
      </c>
      <c r="Q57" s="185" t="e">
        <f t="shared" ca="1" si="75"/>
        <v>#REF!</v>
      </c>
      <c r="R57" s="185" t="e">
        <f t="shared" ca="1" si="75"/>
        <v>#REF!</v>
      </c>
      <c r="S57" s="185">
        <f t="shared" si="75"/>
        <v>0</v>
      </c>
      <c r="T57" s="185" t="e">
        <f t="shared" ca="1" si="75"/>
        <v>#REF!</v>
      </c>
      <c r="U57" s="185" t="e">
        <f t="shared" ca="1" si="75"/>
        <v>#REF!</v>
      </c>
      <c r="V57" s="185" t="e">
        <f t="shared" ca="1" si="75"/>
        <v>#REF!</v>
      </c>
      <c r="W57" s="185" t="e">
        <f t="shared" ca="1" si="75"/>
        <v>#REF!</v>
      </c>
      <c r="X57" s="185" t="e">
        <f t="shared" ca="1" si="75"/>
        <v>#REF!</v>
      </c>
      <c r="Y57" s="185" t="e">
        <f t="shared" ca="1" si="75"/>
        <v>#REF!</v>
      </c>
      <c r="Z57" s="185" t="e">
        <f t="shared" ca="1" si="75"/>
        <v>#REF!</v>
      </c>
      <c r="AA57" s="185" t="e">
        <f t="shared" ca="1" si="75"/>
        <v>#REF!</v>
      </c>
      <c r="AB57" s="185" t="e">
        <f t="shared" ca="1" si="75"/>
        <v>#REF!</v>
      </c>
      <c r="AC57" s="185" t="e">
        <f t="shared" ca="1" si="75"/>
        <v>#REF!</v>
      </c>
      <c r="AD57" s="185" t="e">
        <f t="shared" ca="1" si="75"/>
        <v>#REF!</v>
      </c>
      <c r="AE57" s="185" t="e">
        <f t="shared" ca="1" si="75"/>
        <v>#REF!</v>
      </c>
      <c r="AF57" s="185" t="e">
        <f t="shared" ca="1" si="75"/>
        <v>#REF!</v>
      </c>
      <c r="AG57" s="185" t="e">
        <f t="shared" ca="1" si="75"/>
        <v>#REF!</v>
      </c>
      <c r="AH57" s="185" t="e">
        <f t="shared" ca="1" si="75"/>
        <v>#REF!</v>
      </c>
      <c r="AI57" s="185" t="e">
        <f t="shared" ca="1" si="75"/>
        <v>#REF!</v>
      </c>
      <c r="AJ57" s="185" t="e">
        <f t="shared" ca="1" si="75"/>
        <v>#REF!</v>
      </c>
      <c r="AK57" s="185" t="e">
        <f t="shared" ca="1" si="75"/>
        <v>#REF!</v>
      </c>
      <c r="AL57" s="185" t="e">
        <f t="shared" ca="1" si="75"/>
        <v>#REF!</v>
      </c>
      <c r="AM57" s="185" t="e">
        <f t="shared" ca="1" si="75"/>
        <v>#REF!</v>
      </c>
      <c r="AN57" s="185" t="e">
        <f t="shared" ca="1" si="75"/>
        <v>#REF!</v>
      </c>
      <c r="AO57" s="185" t="e">
        <f t="shared" ca="1" si="75"/>
        <v>#REF!</v>
      </c>
      <c r="AP57" s="185" t="e">
        <f t="shared" ca="1" si="75"/>
        <v>#REF!</v>
      </c>
      <c r="AQ57" s="185" t="e">
        <f t="shared" ca="1" si="75"/>
        <v>#REF!</v>
      </c>
      <c r="AR57" s="185" t="e">
        <f t="shared" si="75"/>
        <v>#REF!</v>
      </c>
      <c r="AS57" s="185" t="e">
        <f t="shared" si="75"/>
        <v>#REF!</v>
      </c>
      <c r="AT57" s="185" t="e">
        <f t="shared" si="75"/>
        <v>#REF!</v>
      </c>
      <c r="AU57" s="185" t="e">
        <f t="shared" si="75"/>
        <v>#REF!</v>
      </c>
      <c r="AV57" s="185" t="e">
        <f t="shared" si="75"/>
        <v>#REF!</v>
      </c>
      <c r="AW57" s="185" t="e">
        <f t="shared" ca="1" si="75"/>
        <v>#REF!</v>
      </c>
      <c r="AX57" s="185" t="e">
        <f t="shared" ca="1" si="75"/>
        <v>#REF!</v>
      </c>
      <c r="AY57" s="185" t="e">
        <f t="shared" ca="1" si="75"/>
        <v>#REF!</v>
      </c>
      <c r="AZ57" s="185" t="e">
        <f t="shared" si="75"/>
        <v>#REF!</v>
      </c>
      <c r="BA57" s="185" t="e">
        <f t="shared" ca="1" si="75"/>
        <v>#REF!</v>
      </c>
      <c r="BB57" s="185">
        <f t="shared" si="75"/>
        <v>0</v>
      </c>
      <c r="BC57" s="185">
        <f t="shared" si="75"/>
        <v>0</v>
      </c>
      <c r="BD57" s="185" t="e">
        <f t="shared" si="75"/>
        <v>#REF!</v>
      </c>
      <c r="BE57" s="185">
        <f t="shared" si="75"/>
        <v>0</v>
      </c>
      <c r="BF57" s="185" t="e">
        <f t="shared" si="75"/>
        <v>#REF!</v>
      </c>
      <c r="BG57" s="185">
        <f t="shared" si="75"/>
        <v>0</v>
      </c>
      <c r="BH57" s="185">
        <f t="shared" si="75"/>
        <v>0</v>
      </c>
      <c r="BI57" s="185">
        <f t="shared" si="75"/>
        <v>0</v>
      </c>
      <c r="BJ57" s="185" t="e">
        <f t="shared" si="75"/>
        <v>#REF!</v>
      </c>
      <c r="BK57" s="185" t="e">
        <f t="shared" si="75"/>
        <v>#REF!</v>
      </c>
      <c r="BL57" s="185">
        <f t="shared" si="75"/>
        <v>0</v>
      </c>
      <c r="BM57" s="192" t="e">
        <f t="shared" ca="1" si="70"/>
        <v>#REF!</v>
      </c>
    </row>
    <row r="58" spans="1:65" s="187" customFormat="1" ht="15" customHeight="1">
      <c r="A58" s="135" t="s">
        <v>516</v>
      </c>
      <c r="B58" s="182" t="s">
        <v>392</v>
      </c>
      <c r="C58" s="183"/>
      <c r="D58" s="184"/>
      <c r="E58" s="185" t="e">
        <f t="shared" ref="E58:BK58" ca="1" si="76">SUM(E59:E71)</f>
        <v>#REF!</v>
      </c>
      <c r="F58" s="185" t="e">
        <f t="shared" ca="1" si="76"/>
        <v>#REF!</v>
      </c>
      <c r="G58" s="185" t="e">
        <f t="shared" ca="1" si="76"/>
        <v>#REF!</v>
      </c>
      <c r="H58" s="185" t="e">
        <f t="shared" ca="1" si="76"/>
        <v>#REF!</v>
      </c>
      <c r="I58" s="185" t="e">
        <f t="shared" ca="1" si="76"/>
        <v>#REF!</v>
      </c>
      <c r="J58" s="185" t="e">
        <f t="shared" ca="1" si="76"/>
        <v>#REF!</v>
      </c>
      <c r="K58" s="185" t="e">
        <f t="shared" ca="1" si="76"/>
        <v>#REF!</v>
      </c>
      <c r="L58" s="185" t="e">
        <f t="shared" ca="1" si="76"/>
        <v>#REF!</v>
      </c>
      <c r="M58" s="185" t="e">
        <f t="shared" ca="1" si="76"/>
        <v>#REF!</v>
      </c>
      <c r="N58" s="185" t="e">
        <f t="shared" ca="1" si="76"/>
        <v>#REF!</v>
      </c>
      <c r="O58" s="185" t="e">
        <f t="shared" ca="1" si="76"/>
        <v>#REF!</v>
      </c>
      <c r="P58" s="189" t="e">
        <f t="shared" ca="1" si="76"/>
        <v>#REF!</v>
      </c>
      <c r="Q58" s="189" t="e">
        <f t="shared" ca="1" si="76"/>
        <v>#REF!</v>
      </c>
      <c r="R58" s="189" t="e">
        <f t="shared" ca="1" si="76"/>
        <v>#REF!</v>
      </c>
      <c r="S58" s="189">
        <f t="shared" si="76"/>
        <v>0</v>
      </c>
      <c r="T58" s="185" t="e">
        <f t="shared" ca="1" si="76"/>
        <v>#REF!</v>
      </c>
      <c r="U58" s="185" t="e">
        <f t="shared" ca="1" si="76"/>
        <v>#REF!</v>
      </c>
      <c r="V58" s="185" t="e">
        <f t="shared" ca="1" si="76"/>
        <v>#REF!</v>
      </c>
      <c r="W58" s="185" t="e">
        <f t="shared" ca="1" si="76"/>
        <v>#REF!</v>
      </c>
      <c r="X58" s="185" t="e">
        <f t="shared" ca="1" si="76"/>
        <v>#REF!</v>
      </c>
      <c r="Y58" s="185" t="e">
        <f t="shared" ca="1" si="76"/>
        <v>#REF!</v>
      </c>
      <c r="Z58" s="185" t="e">
        <f t="shared" ca="1" si="76"/>
        <v>#REF!</v>
      </c>
      <c r="AA58" s="185" t="e">
        <f t="shared" ca="1" si="76"/>
        <v>#REF!</v>
      </c>
      <c r="AB58" s="185" t="e">
        <f t="shared" ca="1" si="76"/>
        <v>#REF!</v>
      </c>
      <c r="AC58" s="185" t="e">
        <f t="shared" ca="1" si="76"/>
        <v>#REF!</v>
      </c>
      <c r="AD58" s="185" t="e">
        <f t="shared" ca="1" si="76"/>
        <v>#REF!</v>
      </c>
      <c r="AE58" s="185" t="e">
        <f t="shared" ca="1" si="76"/>
        <v>#REF!</v>
      </c>
      <c r="AF58" s="185" t="e">
        <f t="shared" ca="1" si="76"/>
        <v>#REF!</v>
      </c>
      <c r="AG58" s="185" t="e">
        <f t="shared" ca="1" si="76"/>
        <v>#REF!</v>
      </c>
      <c r="AH58" s="185" t="e">
        <f t="shared" ca="1" si="76"/>
        <v>#REF!</v>
      </c>
      <c r="AI58" s="185" t="e">
        <f t="shared" ca="1" si="76"/>
        <v>#REF!</v>
      </c>
      <c r="AJ58" s="185" t="e">
        <f t="shared" ca="1" si="76"/>
        <v>#REF!</v>
      </c>
      <c r="AK58" s="185" t="e">
        <f t="shared" ca="1" si="76"/>
        <v>#REF!</v>
      </c>
      <c r="AL58" s="185" t="e">
        <f t="shared" ca="1" si="76"/>
        <v>#REF!</v>
      </c>
      <c r="AM58" s="185" t="e">
        <f t="shared" ca="1" si="76"/>
        <v>#REF!</v>
      </c>
      <c r="AN58" s="185" t="e">
        <f t="shared" ca="1" si="76"/>
        <v>#REF!</v>
      </c>
      <c r="AO58" s="185" t="e">
        <f t="shared" ca="1" si="76"/>
        <v>#REF!</v>
      </c>
      <c r="AP58" s="185" t="e">
        <f t="shared" ca="1" si="76"/>
        <v>#REF!</v>
      </c>
      <c r="AQ58" s="189" t="e">
        <f t="shared" ca="1" si="76"/>
        <v>#REF!</v>
      </c>
      <c r="AR58" s="189" t="e">
        <f t="shared" si="76"/>
        <v>#REF!</v>
      </c>
      <c r="AS58" s="189" t="e">
        <f t="shared" si="76"/>
        <v>#REF!</v>
      </c>
      <c r="AT58" s="189" t="e">
        <f t="shared" si="76"/>
        <v>#REF!</v>
      </c>
      <c r="AU58" s="189" t="e">
        <f t="shared" si="76"/>
        <v>#REF!</v>
      </c>
      <c r="AV58" s="189" t="e">
        <f t="shared" si="76"/>
        <v>#REF!</v>
      </c>
      <c r="AW58" s="189" t="e">
        <f t="shared" ca="1" si="76"/>
        <v>#REF!</v>
      </c>
      <c r="AX58" s="189" t="e">
        <f t="shared" ca="1" si="76"/>
        <v>#REF!</v>
      </c>
      <c r="AY58" s="189" t="e">
        <f t="shared" ca="1" si="76"/>
        <v>#REF!</v>
      </c>
      <c r="AZ58" s="189" t="e">
        <f t="shared" si="76"/>
        <v>#REF!</v>
      </c>
      <c r="BA58" s="189" t="e">
        <f t="shared" ca="1" si="76"/>
        <v>#REF!</v>
      </c>
      <c r="BB58" s="189">
        <f t="shared" si="76"/>
        <v>0</v>
      </c>
      <c r="BC58" s="189">
        <f t="shared" si="76"/>
        <v>0</v>
      </c>
      <c r="BD58" s="189" t="e">
        <f t="shared" si="76"/>
        <v>#REF!</v>
      </c>
      <c r="BE58" s="189">
        <f t="shared" si="76"/>
        <v>0</v>
      </c>
      <c r="BF58" s="189" t="e">
        <f t="shared" si="76"/>
        <v>#REF!</v>
      </c>
      <c r="BG58" s="189">
        <f t="shared" si="76"/>
        <v>0</v>
      </c>
      <c r="BH58" s="189">
        <f t="shared" si="76"/>
        <v>0</v>
      </c>
      <c r="BI58" s="189">
        <f t="shared" si="76"/>
        <v>0</v>
      </c>
      <c r="BJ58" s="189" t="e">
        <f t="shared" si="76"/>
        <v>#REF!</v>
      </c>
      <c r="BK58" s="189" t="e">
        <f t="shared" si="76"/>
        <v>#REF!</v>
      </c>
      <c r="BL58" s="189">
        <f>SUM(BL59:BL71)</f>
        <v>0</v>
      </c>
      <c r="BM58" s="192" t="e">
        <f t="shared" ca="1" si="70"/>
        <v>#REF!</v>
      </c>
    </row>
    <row r="59" spans="1:65">
      <c r="A59" s="131" t="s">
        <v>78</v>
      </c>
      <c r="B59" s="173" t="s">
        <v>393</v>
      </c>
      <c r="C59" s="132" t="s">
        <v>460</v>
      </c>
      <c r="D59" s="141" t="e">
        <f t="shared" ref="D59:D71" si="77">MATCH(C59,CFHeadings,0)</f>
        <v>#REF!</v>
      </c>
      <c r="E59" s="174" t="e">
        <f t="shared" ref="E59:N71" ca="1" si="78">VLOOKUP($B59,RawData2,E$6,FALSE)*VLOOKUP(E$5,ConversionFactors2,$D59,FALSE)/MJ_per_toe</f>
        <v>#REF!</v>
      </c>
      <c r="F59" s="174" t="e">
        <f t="shared" ca="1" si="78"/>
        <v>#REF!</v>
      </c>
      <c r="G59" s="174" t="e">
        <f t="shared" ca="1" si="78"/>
        <v>#REF!</v>
      </c>
      <c r="H59" s="174" t="e">
        <f t="shared" ca="1" si="78"/>
        <v>#REF!</v>
      </c>
      <c r="I59" s="174" t="e">
        <f t="shared" ca="1" si="78"/>
        <v>#REF!</v>
      </c>
      <c r="J59" s="174" t="e">
        <f t="shared" ca="1" si="78"/>
        <v>#REF!</v>
      </c>
      <c r="K59" s="174" t="e">
        <f t="shared" ca="1" si="78"/>
        <v>#REF!</v>
      </c>
      <c r="L59" s="174" t="e">
        <f t="shared" ca="1" si="78"/>
        <v>#REF!</v>
      </c>
      <c r="M59" s="174" t="e">
        <f t="shared" ca="1" si="78"/>
        <v>#REF!</v>
      </c>
      <c r="N59" s="174" t="e">
        <f t="shared" ca="1" si="78"/>
        <v>#REF!</v>
      </c>
      <c r="O59" s="174" t="e">
        <f t="shared" ref="O59:R71" ca="1" si="79">VLOOKUP($B59,RawData2,O$6,FALSE)*VLOOKUP(O$5,ConversionFactors2,2,FALSE)</f>
        <v>#REF!</v>
      </c>
      <c r="P59" s="174" t="e">
        <f t="shared" ca="1" si="79"/>
        <v>#REF!</v>
      </c>
      <c r="Q59" s="174" t="e">
        <f t="shared" ca="1" si="79"/>
        <v>#REF!</v>
      </c>
      <c r="R59" s="174" t="e">
        <f t="shared" ca="1" si="79"/>
        <v>#REF!</v>
      </c>
      <c r="S59" s="174">
        <v>0</v>
      </c>
      <c r="T59" s="174" t="e">
        <f t="shared" ref="T59:T71" ca="1" si="80">VLOOKUP($B59,RawData2,T$6,FALSE)*VLOOKUP(T$5,ConversionFactors2,$D59,FALSE)/MJ_per_toe</f>
        <v>#REF!</v>
      </c>
      <c r="U59" s="175" t="e">
        <f t="shared" ref="U59:AD71" ca="1" si="81">VLOOKUP($B59,RawData2,U$6,FALSE)*VLOOKUP(U$5,ConversionFactors2,2,FALSE)/MJ_per_toe</f>
        <v>#REF!</v>
      </c>
      <c r="V59" s="175" t="e">
        <f t="shared" ca="1" si="81"/>
        <v>#REF!</v>
      </c>
      <c r="W59" s="175" t="e">
        <f t="shared" ca="1" si="81"/>
        <v>#REF!</v>
      </c>
      <c r="X59" s="175" t="e">
        <f t="shared" ca="1" si="81"/>
        <v>#REF!</v>
      </c>
      <c r="Y59" s="175" t="e">
        <f t="shared" ca="1" si="81"/>
        <v>#REF!</v>
      </c>
      <c r="Z59" s="175" t="e">
        <f t="shared" ca="1" si="81"/>
        <v>#REF!</v>
      </c>
      <c r="AA59" s="175" t="e">
        <f t="shared" ca="1" si="81"/>
        <v>#REF!</v>
      </c>
      <c r="AB59" s="175" t="e">
        <f t="shared" ca="1" si="81"/>
        <v>#REF!</v>
      </c>
      <c r="AC59" s="175" t="e">
        <f t="shared" ca="1" si="81"/>
        <v>#REF!</v>
      </c>
      <c r="AD59" s="175" t="e">
        <f t="shared" ca="1" si="81"/>
        <v>#REF!</v>
      </c>
      <c r="AE59" s="175" t="e">
        <f t="shared" ref="AE59:AP71" ca="1" si="82">VLOOKUP($B59,RawData2,AE$6,FALSE)*VLOOKUP(AE$5,ConversionFactors2,2,FALSE)/MJ_per_toe</f>
        <v>#REF!</v>
      </c>
      <c r="AF59" s="175" t="e">
        <f t="shared" ca="1" si="82"/>
        <v>#REF!</v>
      </c>
      <c r="AG59" s="175" t="e">
        <f t="shared" ca="1" si="82"/>
        <v>#REF!</v>
      </c>
      <c r="AH59" s="175" t="e">
        <f t="shared" ca="1" si="82"/>
        <v>#REF!</v>
      </c>
      <c r="AI59" s="175" t="e">
        <f t="shared" ca="1" si="82"/>
        <v>#REF!</v>
      </c>
      <c r="AJ59" s="175" t="e">
        <f t="shared" ca="1" si="82"/>
        <v>#REF!</v>
      </c>
      <c r="AK59" s="175" t="e">
        <f t="shared" ca="1" si="82"/>
        <v>#REF!</v>
      </c>
      <c r="AL59" s="175" t="e">
        <f t="shared" ca="1" si="82"/>
        <v>#REF!</v>
      </c>
      <c r="AM59" s="175" t="e">
        <f t="shared" ca="1" si="82"/>
        <v>#REF!</v>
      </c>
      <c r="AN59" s="175" t="e">
        <f t="shared" ca="1" si="82"/>
        <v>#REF!</v>
      </c>
      <c r="AO59" s="175" t="e">
        <f t="shared" ca="1" si="82"/>
        <v>#REF!</v>
      </c>
      <c r="AP59" s="175" t="e">
        <f t="shared" ca="1" si="82"/>
        <v>#REF!</v>
      </c>
      <c r="AQ59" s="176" t="e">
        <f t="shared" ref="AQ59:AQ71" ca="1" si="83">VLOOKUP($B59,RawData2,AQ$6,FALSE)*VLOOKUP(AQ$5,ConversionFactors2,2,FALSE)</f>
        <v>#REF!</v>
      </c>
      <c r="AR59" s="177" t="e">
        <f t="shared" ref="AR59:AV71" si="84">VLOOKUP($B59,RawData2,AR$6,FALSE)*0.02388</f>
        <v>#REF!</v>
      </c>
      <c r="AS59" s="177" t="e">
        <f t="shared" si="84"/>
        <v>#REF!</v>
      </c>
      <c r="AT59" s="177" t="e">
        <f t="shared" si="84"/>
        <v>#REF!</v>
      </c>
      <c r="AU59" s="177" t="e">
        <f t="shared" si="84"/>
        <v>#REF!</v>
      </c>
      <c r="AV59" s="177" t="e">
        <f t="shared" si="84"/>
        <v>#REF!</v>
      </c>
      <c r="AW59" s="177" t="e">
        <f t="shared" ref="AW59:AY71" ca="1" si="85">VLOOKUP($B59,RawData2,AW$6,FALSE)*VLOOKUP(AW$5,ConversionFactors2,2,FALSE)/MJ_per_toe</f>
        <v>#REF!</v>
      </c>
      <c r="AX59" s="177" t="e">
        <f t="shared" ca="1" si="85"/>
        <v>#REF!</v>
      </c>
      <c r="AY59" s="177" t="e">
        <f t="shared" ca="1" si="85"/>
        <v>#REF!</v>
      </c>
      <c r="AZ59" s="177" t="e">
        <f t="shared" ref="AZ59:AZ71" si="86">VLOOKUP($B59,RawData2,AZ$6,FALSE)*0.02388</f>
        <v>#REF!</v>
      </c>
      <c r="BA59" s="177" t="e">
        <f t="shared" ref="BA59:BA71" ca="1" si="87">VLOOKUP($B59,RawData2,BA$6,FALSE)*VLOOKUP(BA$5,ConversionFactors2,2,FALSE)/MJ_per_toe</f>
        <v>#REF!</v>
      </c>
      <c r="BB59" s="178">
        <v>0</v>
      </c>
      <c r="BC59" s="178">
        <v>0</v>
      </c>
      <c r="BD59" s="178" t="e">
        <f t="shared" ref="BD59:BD71" si="88">VLOOKUP($B59,RawData2,BD$6,FALSE)*0.02388</f>
        <v>#REF!</v>
      </c>
      <c r="BE59" s="178">
        <v>0</v>
      </c>
      <c r="BF59" s="178" t="e">
        <f t="shared" ref="BF59:BF71" si="89">VLOOKUP($B59,RawData2,BF$6,FALSE)*0.02388</f>
        <v>#REF!</v>
      </c>
      <c r="BG59" s="178">
        <v>0</v>
      </c>
      <c r="BH59" s="178">
        <v>0</v>
      </c>
      <c r="BI59" s="178">
        <v>0</v>
      </c>
      <c r="BJ59" s="178" t="e">
        <f t="shared" ref="BJ59:BJ71" si="90">VLOOKUP($B59,RawData2,BJ$6,FALSE)*0.086</f>
        <v>#REF!</v>
      </c>
      <c r="BK59" s="178" t="e">
        <f t="shared" ref="BK59:BK71" si="91">VLOOKUP($B59,RawData2,BK$6,FALSE)*0.02388</f>
        <v>#REF!</v>
      </c>
      <c r="BL59" s="178">
        <v>0</v>
      </c>
      <c r="BM59" s="179" t="e">
        <f t="shared" ca="1" si="70"/>
        <v>#REF!</v>
      </c>
    </row>
    <row r="60" spans="1:65">
      <c r="A60" s="131" t="s">
        <v>79</v>
      </c>
      <c r="B60" s="173" t="s">
        <v>394</v>
      </c>
      <c r="C60" s="132" t="s">
        <v>460</v>
      </c>
      <c r="D60" s="141" t="e">
        <f t="shared" si="77"/>
        <v>#REF!</v>
      </c>
      <c r="E60" s="174" t="e">
        <f t="shared" ca="1" si="78"/>
        <v>#REF!</v>
      </c>
      <c r="F60" s="174" t="e">
        <f t="shared" ca="1" si="78"/>
        <v>#REF!</v>
      </c>
      <c r="G60" s="174" t="e">
        <f t="shared" ca="1" si="78"/>
        <v>#REF!</v>
      </c>
      <c r="H60" s="174" t="e">
        <f t="shared" ca="1" si="78"/>
        <v>#REF!</v>
      </c>
      <c r="I60" s="174" t="e">
        <f t="shared" ca="1" si="78"/>
        <v>#REF!</v>
      </c>
      <c r="J60" s="174" t="e">
        <f t="shared" ca="1" si="78"/>
        <v>#REF!</v>
      </c>
      <c r="K60" s="174" t="e">
        <f t="shared" ca="1" si="78"/>
        <v>#REF!</v>
      </c>
      <c r="L60" s="174" t="e">
        <f t="shared" ca="1" si="78"/>
        <v>#REF!</v>
      </c>
      <c r="M60" s="174" t="e">
        <f t="shared" ca="1" si="78"/>
        <v>#REF!</v>
      </c>
      <c r="N60" s="174" t="e">
        <f t="shared" ca="1" si="78"/>
        <v>#REF!</v>
      </c>
      <c r="O60" s="174" t="e">
        <f t="shared" ca="1" si="79"/>
        <v>#REF!</v>
      </c>
      <c r="P60" s="174" t="e">
        <f t="shared" ca="1" si="79"/>
        <v>#REF!</v>
      </c>
      <c r="Q60" s="174" t="e">
        <f t="shared" ca="1" si="79"/>
        <v>#REF!</v>
      </c>
      <c r="R60" s="174" t="e">
        <f t="shared" ca="1" si="79"/>
        <v>#REF!</v>
      </c>
      <c r="S60" s="174">
        <v>0</v>
      </c>
      <c r="T60" s="174" t="e">
        <f t="shared" ca="1" si="80"/>
        <v>#REF!</v>
      </c>
      <c r="U60" s="175" t="e">
        <f t="shared" ca="1" si="81"/>
        <v>#REF!</v>
      </c>
      <c r="V60" s="175" t="e">
        <f t="shared" ca="1" si="81"/>
        <v>#REF!</v>
      </c>
      <c r="W60" s="175" t="e">
        <f t="shared" ca="1" si="81"/>
        <v>#REF!</v>
      </c>
      <c r="X60" s="175" t="e">
        <f t="shared" ca="1" si="81"/>
        <v>#REF!</v>
      </c>
      <c r="Y60" s="175" t="e">
        <f t="shared" ca="1" si="81"/>
        <v>#REF!</v>
      </c>
      <c r="Z60" s="175" t="e">
        <f t="shared" ca="1" si="81"/>
        <v>#REF!</v>
      </c>
      <c r="AA60" s="175" t="e">
        <f t="shared" ca="1" si="81"/>
        <v>#REF!</v>
      </c>
      <c r="AB60" s="175" t="e">
        <f t="shared" ca="1" si="81"/>
        <v>#REF!</v>
      </c>
      <c r="AC60" s="175" t="e">
        <f t="shared" ca="1" si="81"/>
        <v>#REF!</v>
      </c>
      <c r="AD60" s="175" t="e">
        <f t="shared" ca="1" si="81"/>
        <v>#REF!</v>
      </c>
      <c r="AE60" s="175" t="e">
        <f t="shared" ca="1" si="82"/>
        <v>#REF!</v>
      </c>
      <c r="AF60" s="175" t="e">
        <f t="shared" ca="1" si="82"/>
        <v>#REF!</v>
      </c>
      <c r="AG60" s="175" t="e">
        <f t="shared" ca="1" si="82"/>
        <v>#REF!</v>
      </c>
      <c r="AH60" s="175" t="e">
        <f t="shared" ca="1" si="82"/>
        <v>#REF!</v>
      </c>
      <c r="AI60" s="175" t="e">
        <f t="shared" ca="1" si="82"/>
        <v>#REF!</v>
      </c>
      <c r="AJ60" s="175" t="e">
        <f t="shared" ca="1" si="82"/>
        <v>#REF!</v>
      </c>
      <c r="AK60" s="175" t="e">
        <f t="shared" ca="1" si="82"/>
        <v>#REF!</v>
      </c>
      <c r="AL60" s="175" t="e">
        <f t="shared" ca="1" si="82"/>
        <v>#REF!</v>
      </c>
      <c r="AM60" s="175" t="e">
        <f t="shared" ca="1" si="82"/>
        <v>#REF!</v>
      </c>
      <c r="AN60" s="175" t="e">
        <f t="shared" ca="1" si="82"/>
        <v>#REF!</v>
      </c>
      <c r="AO60" s="175" t="e">
        <f t="shared" ca="1" si="82"/>
        <v>#REF!</v>
      </c>
      <c r="AP60" s="175" t="e">
        <f t="shared" ca="1" si="82"/>
        <v>#REF!</v>
      </c>
      <c r="AQ60" s="176" t="e">
        <f t="shared" ca="1" si="83"/>
        <v>#REF!</v>
      </c>
      <c r="AR60" s="177" t="e">
        <f t="shared" si="84"/>
        <v>#REF!</v>
      </c>
      <c r="AS60" s="177" t="e">
        <f t="shared" si="84"/>
        <v>#REF!</v>
      </c>
      <c r="AT60" s="177" t="e">
        <f t="shared" si="84"/>
        <v>#REF!</v>
      </c>
      <c r="AU60" s="177" t="e">
        <f t="shared" si="84"/>
        <v>#REF!</v>
      </c>
      <c r="AV60" s="177" t="e">
        <f t="shared" si="84"/>
        <v>#REF!</v>
      </c>
      <c r="AW60" s="177" t="e">
        <f t="shared" ca="1" si="85"/>
        <v>#REF!</v>
      </c>
      <c r="AX60" s="177" t="e">
        <f t="shared" ca="1" si="85"/>
        <v>#REF!</v>
      </c>
      <c r="AY60" s="177" t="e">
        <f t="shared" ca="1" si="85"/>
        <v>#REF!</v>
      </c>
      <c r="AZ60" s="177" t="e">
        <f t="shared" si="86"/>
        <v>#REF!</v>
      </c>
      <c r="BA60" s="177" t="e">
        <f t="shared" ca="1" si="87"/>
        <v>#REF!</v>
      </c>
      <c r="BB60" s="178">
        <v>0</v>
      </c>
      <c r="BC60" s="178">
        <v>0</v>
      </c>
      <c r="BD60" s="178" t="e">
        <f t="shared" si="88"/>
        <v>#REF!</v>
      </c>
      <c r="BE60" s="178">
        <v>0</v>
      </c>
      <c r="BF60" s="178" t="e">
        <f t="shared" si="89"/>
        <v>#REF!</v>
      </c>
      <c r="BG60" s="178">
        <v>0</v>
      </c>
      <c r="BH60" s="178">
        <v>0</v>
      </c>
      <c r="BI60" s="178">
        <v>0</v>
      </c>
      <c r="BJ60" s="178" t="e">
        <f t="shared" si="90"/>
        <v>#REF!</v>
      </c>
      <c r="BK60" s="178" t="e">
        <f t="shared" si="91"/>
        <v>#REF!</v>
      </c>
      <c r="BL60" s="178">
        <v>0</v>
      </c>
      <c r="BM60" s="179" t="e">
        <f t="shared" ca="1" si="70"/>
        <v>#REF!</v>
      </c>
    </row>
    <row r="61" spans="1:65">
      <c r="A61" s="131" t="s">
        <v>80</v>
      </c>
      <c r="B61" s="173" t="s">
        <v>395</v>
      </c>
      <c r="C61" s="132" t="s">
        <v>460</v>
      </c>
      <c r="D61" s="141" t="e">
        <f t="shared" si="77"/>
        <v>#REF!</v>
      </c>
      <c r="E61" s="174" t="e">
        <f t="shared" ca="1" si="78"/>
        <v>#REF!</v>
      </c>
      <c r="F61" s="174" t="e">
        <f t="shared" ca="1" si="78"/>
        <v>#REF!</v>
      </c>
      <c r="G61" s="174" t="e">
        <f t="shared" ca="1" si="78"/>
        <v>#REF!</v>
      </c>
      <c r="H61" s="174" t="e">
        <f t="shared" ca="1" si="78"/>
        <v>#REF!</v>
      </c>
      <c r="I61" s="174" t="e">
        <f t="shared" ca="1" si="78"/>
        <v>#REF!</v>
      </c>
      <c r="J61" s="174" t="e">
        <f t="shared" ca="1" si="78"/>
        <v>#REF!</v>
      </c>
      <c r="K61" s="174" t="e">
        <f t="shared" ca="1" si="78"/>
        <v>#REF!</v>
      </c>
      <c r="L61" s="174" t="e">
        <f t="shared" ca="1" si="78"/>
        <v>#REF!</v>
      </c>
      <c r="M61" s="174" t="e">
        <f t="shared" ca="1" si="78"/>
        <v>#REF!</v>
      </c>
      <c r="N61" s="174" t="e">
        <f t="shared" ca="1" si="78"/>
        <v>#REF!</v>
      </c>
      <c r="O61" s="174" t="e">
        <f t="shared" ca="1" si="79"/>
        <v>#REF!</v>
      </c>
      <c r="P61" s="174" t="e">
        <f t="shared" ca="1" si="79"/>
        <v>#REF!</v>
      </c>
      <c r="Q61" s="174" t="e">
        <f t="shared" ca="1" si="79"/>
        <v>#REF!</v>
      </c>
      <c r="R61" s="174" t="e">
        <f t="shared" ca="1" si="79"/>
        <v>#REF!</v>
      </c>
      <c r="S61" s="174">
        <v>0</v>
      </c>
      <c r="T61" s="174" t="e">
        <f t="shared" ca="1" si="80"/>
        <v>#REF!</v>
      </c>
      <c r="U61" s="175" t="e">
        <f t="shared" ca="1" si="81"/>
        <v>#REF!</v>
      </c>
      <c r="V61" s="175" t="e">
        <f t="shared" ca="1" si="81"/>
        <v>#REF!</v>
      </c>
      <c r="W61" s="175" t="e">
        <f t="shared" ca="1" si="81"/>
        <v>#REF!</v>
      </c>
      <c r="X61" s="175" t="e">
        <f t="shared" ca="1" si="81"/>
        <v>#REF!</v>
      </c>
      <c r="Y61" s="175" t="e">
        <f t="shared" ca="1" si="81"/>
        <v>#REF!</v>
      </c>
      <c r="Z61" s="175" t="e">
        <f t="shared" ca="1" si="81"/>
        <v>#REF!</v>
      </c>
      <c r="AA61" s="175" t="e">
        <f t="shared" ca="1" si="81"/>
        <v>#REF!</v>
      </c>
      <c r="AB61" s="175" t="e">
        <f t="shared" ca="1" si="81"/>
        <v>#REF!</v>
      </c>
      <c r="AC61" s="175" t="e">
        <f t="shared" ca="1" si="81"/>
        <v>#REF!</v>
      </c>
      <c r="AD61" s="175" t="e">
        <f t="shared" ca="1" si="81"/>
        <v>#REF!</v>
      </c>
      <c r="AE61" s="175" t="e">
        <f t="shared" ca="1" si="82"/>
        <v>#REF!</v>
      </c>
      <c r="AF61" s="175" t="e">
        <f t="shared" ca="1" si="82"/>
        <v>#REF!</v>
      </c>
      <c r="AG61" s="175" t="e">
        <f t="shared" ca="1" si="82"/>
        <v>#REF!</v>
      </c>
      <c r="AH61" s="175" t="e">
        <f t="shared" ca="1" si="82"/>
        <v>#REF!</v>
      </c>
      <c r="AI61" s="175" t="e">
        <f t="shared" ca="1" si="82"/>
        <v>#REF!</v>
      </c>
      <c r="AJ61" s="175" t="e">
        <f t="shared" ca="1" si="82"/>
        <v>#REF!</v>
      </c>
      <c r="AK61" s="175" t="e">
        <f t="shared" ca="1" si="82"/>
        <v>#REF!</v>
      </c>
      <c r="AL61" s="175" t="e">
        <f t="shared" ca="1" si="82"/>
        <v>#REF!</v>
      </c>
      <c r="AM61" s="175" t="e">
        <f t="shared" ca="1" si="82"/>
        <v>#REF!</v>
      </c>
      <c r="AN61" s="175" t="e">
        <f t="shared" ca="1" si="82"/>
        <v>#REF!</v>
      </c>
      <c r="AO61" s="175" t="e">
        <f t="shared" ca="1" si="82"/>
        <v>#REF!</v>
      </c>
      <c r="AP61" s="175" t="e">
        <f t="shared" ca="1" si="82"/>
        <v>#REF!</v>
      </c>
      <c r="AQ61" s="176" t="e">
        <f t="shared" ca="1" si="83"/>
        <v>#REF!</v>
      </c>
      <c r="AR61" s="177" t="e">
        <f t="shared" si="84"/>
        <v>#REF!</v>
      </c>
      <c r="AS61" s="177" t="e">
        <f t="shared" si="84"/>
        <v>#REF!</v>
      </c>
      <c r="AT61" s="177" t="e">
        <f t="shared" si="84"/>
        <v>#REF!</v>
      </c>
      <c r="AU61" s="177" t="e">
        <f t="shared" si="84"/>
        <v>#REF!</v>
      </c>
      <c r="AV61" s="177" t="e">
        <f t="shared" si="84"/>
        <v>#REF!</v>
      </c>
      <c r="AW61" s="177" t="e">
        <f t="shared" ca="1" si="85"/>
        <v>#REF!</v>
      </c>
      <c r="AX61" s="177" t="e">
        <f t="shared" ca="1" si="85"/>
        <v>#REF!</v>
      </c>
      <c r="AY61" s="177" t="e">
        <f t="shared" ca="1" si="85"/>
        <v>#REF!</v>
      </c>
      <c r="AZ61" s="177" t="e">
        <f t="shared" si="86"/>
        <v>#REF!</v>
      </c>
      <c r="BA61" s="177" t="e">
        <f t="shared" ca="1" si="87"/>
        <v>#REF!</v>
      </c>
      <c r="BB61" s="178">
        <v>0</v>
      </c>
      <c r="BC61" s="178">
        <v>0</v>
      </c>
      <c r="BD61" s="178" t="e">
        <f t="shared" si="88"/>
        <v>#REF!</v>
      </c>
      <c r="BE61" s="178">
        <v>0</v>
      </c>
      <c r="BF61" s="178" t="e">
        <f t="shared" si="89"/>
        <v>#REF!</v>
      </c>
      <c r="BG61" s="178">
        <v>0</v>
      </c>
      <c r="BH61" s="178">
        <v>0</v>
      </c>
      <c r="BI61" s="178">
        <v>0</v>
      </c>
      <c r="BJ61" s="178" t="e">
        <f t="shared" si="90"/>
        <v>#REF!</v>
      </c>
      <c r="BK61" s="178" t="e">
        <f t="shared" si="91"/>
        <v>#REF!</v>
      </c>
      <c r="BL61" s="178">
        <v>0</v>
      </c>
      <c r="BM61" s="179" t="e">
        <f t="shared" ca="1" si="70"/>
        <v>#REF!</v>
      </c>
    </row>
    <row r="62" spans="1:65">
      <c r="A62" s="131" t="s">
        <v>396</v>
      </c>
      <c r="B62" s="173" t="s">
        <v>397</v>
      </c>
      <c r="C62" s="132" t="s">
        <v>460</v>
      </c>
      <c r="D62" s="141" t="e">
        <f t="shared" si="77"/>
        <v>#REF!</v>
      </c>
      <c r="E62" s="174" t="e">
        <f t="shared" ca="1" si="78"/>
        <v>#REF!</v>
      </c>
      <c r="F62" s="174" t="e">
        <f t="shared" ca="1" si="78"/>
        <v>#REF!</v>
      </c>
      <c r="G62" s="174" t="e">
        <f t="shared" ca="1" si="78"/>
        <v>#REF!</v>
      </c>
      <c r="H62" s="174" t="e">
        <f t="shared" ca="1" si="78"/>
        <v>#REF!</v>
      </c>
      <c r="I62" s="174" t="e">
        <f t="shared" ca="1" si="78"/>
        <v>#REF!</v>
      </c>
      <c r="J62" s="174" t="e">
        <f t="shared" ca="1" si="78"/>
        <v>#REF!</v>
      </c>
      <c r="K62" s="174" t="e">
        <f t="shared" ca="1" si="78"/>
        <v>#REF!</v>
      </c>
      <c r="L62" s="174" t="e">
        <f t="shared" ca="1" si="78"/>
        <v>#REF!</v>
      </c>
      <c r="M62" s="174" t="e">
        <f t="shared" ca="1" si="78"/>
        <v>#REF!</v>
      </c>
      <c r="N62" s="174" t="e">
        <f t="shared" ca="1" si="78"/>
        <v>#REF!</v>
      </c>
      <c r="O62" s="174" t="e">
        <f t="shared" ca="1" si="79"/>
        <v>#REF!</v>
      </c>
      <c r="P62" s="174" t="e">
        <f t="shared" ca="1" si="79"/>
        <v>#REF!</v>
      </c>
      <c r="Q62" s="174" t="e">
        <f t="shared" ca="1" si="79"/>
        <v>#REF!</v>
      </c>
      <c r="R62" s="174" t="e">
        <f t="shared" ca="1" si="79"/>
        <v>#REF!</v>
      </c>
      <c r="S62" s="174">
        <v>0</v>
      </c>
      <c r="T62" s="174" t="e">
        <f t="shared" ca="1" si="80"/>
        <v>#REF!</v>
      </c>
      <c r="U62" s="175" t="e">
        <f t="shared" ca="1" si="81"/>
        <v>#REF!</v>
      </c>
      <c r="V62" s="175" t="e">
        <f t="shared" ca="1" si="81"/>
        <v>#REF!</v>
      </c>
      <c r="W62" s="175" t="e">
        <f t="shared" ca="1" si="81"/>
        <v>#REF!</v>
      </c>
      <c r="X62" s="175" t="e">
        <f t="shared" ca="1" si="81"/>
        <v>#REF!</v>
      </c>
      <c r="Y62" s="175" t="e">
        <f t="shared" ca="1" si="81"/>
        <v>#REF!</v>
      </c>
      <c r="Z62" s="175" t="e">
        <f t="shared" ca="1" si="81"/>
        <v>#REF!</v>
      </c>
      <c r="AA62" s="175" t="e">
        <f t="shared" ca="1" si="81"/>
        <v>#REF!</v>
      </c>
      <c r="AB62" s="175" t="e">
        <f t="shared" ca="1" si="81"/>
        <v>#REF!</v>
      </c>
      <c r="AC62" s="175" t="e">
        <f t="shared" ca="1" si="81"/>
        <v>#REF!</v>
      </c>
      <c r="AD62" s="175" t="e">
        <f t="shared" ca="1" si="81"/>
        <v>#REF!</v>
      </c>
      <c r="AE62" s="175" t="e">
        <f t="shared" ca="1" si="82"/>
        <v>#REF!</v>
      </c>
      <c r="AF62" s="175" t="e">
        <f t="shared" ca="1" si="82"/>
        <v>#REF!</v>
      </c>
      <c r="AG62" s="175" t="e">
        <f t="shared" ca="1" si="82"/>
        <v>#REF!</v>
      </c>
      <c r="AH62" s="175" t="e">
        <f t="shared" ca="1" si="82"/>
        <v>#REF!</v>
      </c>
      <c r="AI62" s="175" t="e">
        <f t="shared" ca="1" si="82"/>
        <v>#REF!</v>
      </c>
      <c r="AJ62" s="175" t="e">
        <f t="shared" ca="1" si="82"/>
        <v>#REF!</v>
      </c>
      <c r="AK62" s="175" t="e">
        <f t="shared" ca="1" si="82"/>
        <v>#REF!</v>
      </c>
      <c r="AL62" s="175" t="e">
        <f t="shared" ca="1" si="82"/>
        <v>#REF!</v>
      </c>
      <c r="AM62" s="175" t="e">
        <f t="shared" ca="1" si="82"/>
        <v>#REF!</v>
      </c>
      <c r="AN62" s="175" t="e">
        <f t="shared" ca="1" si="82"/>
        <v>#REF!</v>
      </c>
      <c r="AO62" s="175" t="e">
        <f t="shared" ca="1" si="82"/>
        <v>#REF!</v>
      </c>
      <c r="AP62" s="175" t="e">
        <f t="shared" ca="1" si="82"/>
        <v>#REF!</v>
      </c>
      <c r="AQ62" s="176" t="e">
        <f t="shared" ca="1" si="83"/>
        <v>#REF!</v>
      </c>
      <c r="AR62" s="177" t="e">
        <f t="shared" si="84"/>
        <v>#REF!</v>
      </c>
      <c r="AS62" s="177" t="e">
        <f t="shared" si="84"/>
        <v>#REF!</v>
      </c>
      <c r="AT62" s="177" t="e">
        <f t="shared" si="84"/>
        <v>#REF!</v>
      </c>
      <c r="AU62" s="177" t="e">
        <f t="shared" si="84"/>
        <v>#REF!</v>
      </c>
      <c r="AV62" s="177" t="e">
        <f t="shared" si="84"/>
        <v>#REF!</v>
      </c>
      <c r="AW62" s="177" t="e">
        <f t="shared" ca="1" si="85"/>
        <v>#REF!</v>
      </c>
      <c r="AX62" s="177" t="e">
        <f t="shared" ca="1" si="85"/>
        <v>#REF!</v>
      </c>
      <c r="AY62" s="177" t="e">
        <f t="shared" ca="1" si="85"/>
        <v>#REF!</v>
      </c>
      <c r="AZ62" s="177" t="e">
        <f t="shared" si="86"/>
        <v>#REF!</v>
      </c>
      <c r="BA62" s="177" t="e">
        <f t="shared" ca="1" si="87"/>
        <v>#REF!</v>
      </c>
      <c r="BB62" s="178">
        <v>0</v>
      </c>
      <c r="BC62" s="178">
        <v>0</v>
      </c>
      <c r="BD62" s="178" t="e">
        <f t="shared" si="88"/>
        <v>#REF!</v>
      </c>
      <c r="BE62" s="178">
        <v>0</v>
      </c>
      <c r="BF62" s="178" t="e">
        <f t="shared" si="89"/>
        <v>#REF!</v>
      </c>
      <c r="BG62" s="178">
        <v>0</v>
      </c>
      <c r="BH62" s="178">
        <v>0</v>
      </c>
      <c r="BI62" s="178">
        <v>0</v>
      </c>
      <c r="BJ62" s="178" t="e">
        <f t="shared" si="90"/>
        <v>#REF!</v>
      </c>
      <c r="BK62" s="178" t="e">
        <f t="shared" si="91"/>
        <v>#REF!</v>
      </c>
      <c r="BL62" s="178">
        <v>0</v>
      </c>
      <c r="BM62" s="179" t="e">
        <f t="shared" ca="1" si="70"/>
        <v>#REF!</v>
      </c>
    </row>
    <row r="63" spans="1:65">
      <c r="A63" s="131" t="s">
        <v>398</v>
      </c>
      <c r="B63" s="173" t="s">
        <v>399</v>
      </c>
      <c r="C63" s="132" t="s">
        <v>460</v>
      </c>
      <c r="D63" s="141" t="e">
        <f t="shared" si="77"/>
        <v>#REF!</v>
      </c>
      <c r="E63" s="174" t="e">
        <f t="shared" ca="1" si="78"/>
        <v>#REF!</v>
      </c>
      <c r="F63" s="174" t="e">
        <f t="shared" ca="1" si="78"/>
        <v>#REF!</v>
      </c>
      <c r="G63" s="174" t="e">
        <f t="shared" ca="1" si="78"/>
        <v>#REF!</v>
      </c>
      <c r="H63" s="174" t="e">
        <f t="shared" ca="1" si="78"/>
        <v>#REF!</v>
      </c>
      <c r="I63" s="174" t="e">
        <f t="shared" ca="1" si="78"/>
        <v>#REF!</v>
      </c>
      <c r="J63" s="174" t="e">
        <f t="shared" ca="1" si="78"/>
        <v>#REF!</v>
      </c>
      <c r="K63" s="174" t="e">
        <f t="shared" ca="1" si="78"/>
        <v>#REF!</v>
      </c>
      <c r="L63" s="174" t="e">
        <f t="shared" ca="1" si="78"/>
        <v>#REF!</v>
      </c>
      <c r="M63" s="174" t="e">
        <f t="shared" ca="1" si="78"/>
        <v>#REF!</v>
      </c>
      <c r="N63" s="174" t="e">
        <f t="shared" ca="1" si="78"/>
        <v>#REF!</v>
      </c>
      <c r="O63" s="174" t="e">
        <f t="shared" ca="1" si="79"/>
        <v>#REF!</v>
      </c>
      <c r="P63" s="174" t="e">
        <f t="shared" ca="1" si="79"/>
        <v>#REF!</v>
      </c>
      <c r="Q63" s="174" t="e">
        <f t="shared" ca="1" si="79"/>
        <v>#REF!</v>
      </c>
      <c r="R63" s="174" t="e">
        <f t="shared" ca="1" si="79"/>
        <v>#REF!</v>
      </c>
      <c r="S63" s="174">
        <v>0</v>
      </c>
      <c r="T63" s="174" t="e">
        <f t="shared" ca="1" si="80"/>
        <v>#REF!</v>
      </c>
      <c r="U63" s="175" t="e">
        <f t="shared" ca="1" si="81"/>
        <v>#REF!</v>
      </c>
      <c r="V63" s="175" t="e">
        <f t="shared" ca="1" si="81"/>
        <v>#REF!</v>
      </c>
      <c r="W63" s="175" t="e">
        <f t="shared" ca="1" si="81"/>
        <v>#REF!</v>
      </c>
      <c r="X63" s="175" t="e">
        <f t="shared" ca="1" si="81"/>
        <v>#REF!</v>
      </c>
      <c r="Y63" s="175" t="e">
        <f t="shared" ca="1" si="81"/>
        <v>#REF!</v>
      </c>
      <c r="Z63" s="175" t="e">
        <f t="shared" ca="1" si="81"/>
        <v>#REF!</v>
      </c>
      <c r="AA63" s="175" t="e">
        <f t="shared" ca="1" si="81"/>
        <v>#REF!</v>
      </c>
      <c r="AB63" s="175" t="e">
        <f t="shared" ca="1" si="81"/>
        <v>#REF!</v>
      </c>
      <c r="AC63" s="175" t="e">
        <f t="shared" ca="1" si="81"/>
        <v>#REF!</v>
      </c>
      <c r="AD63" s="175" t="e">
        <f t="shared" ca="1" si="81"/>
        <v>#REF!</v>
      </c>
      <c r="AE63" s="175" t="e">
        <f t="shared" ca="1" si="82"/>
        <v>#REF!</v>
      </c>
      <c r="AF63" s="175" t="e">
        <f t="shared" ca="1" si="82"/>
        <v>#REF!</v>
      </c>
      <c r="AG63" s="175" t="e">
        <f t="shared" ca="1" si="82"/>
        <v>#REF!</v>
      </c>
      <c r="AH63" s="175" t="e">
        <f t="shared" ca="1" si="82"/>
        <v>#REF!</v>
      </c>
      <c r="AI63" s="175" t="e">
        <f t="shared" ca="1" si="82"/>
        <v>#REF!</v>
      </c>
      <c r="AJ63" s="175" t="e">
        <f t="shared" ca="1" si="82"/>
        <v>#REF!</v>
      </c>
      <c r="AK63" s="175" t="e">
        <f t="shared" ca="1" si="82"/>
        <v>#REF!</v>
      </c>
      <c r="AL63" s="175" t="e">
        <f t="shared" ca="1" si="82"/>
        <v>#REF!</v>
      </c>
      <c r="AM63" s="175" t="e">
        <f t="shared" ca="1" si="82"/>
        <v>#REF!</v>
      </c>
      <c r="AN63" s="175" t="e">
        <f t="shared" ca="1" si="82"/>
        <v>#REF!</v>
      </c>
      <c r="AO63" s="175" t="e">
        <f t="shared" ca="1" si="82"/>
        <v>#REF!</v>
      </c>
      <c r="AP63" s="175" t="e">
        <f t="shared" ca="1" si="82"/>
        <v>#REF!</v>
      </c>
      <c r="AQ63" s="176" t="e">
        <f t="shared" ca="1" si="83"/>
        <v>#REF!</v>
      </c>
      <c r="AR63" s="177" t="e">
        <f t="shared" si="84"/>
        <v>#REF!</v>
      </c>
      <c r="AS63" s="177" t="e">
        <f t="shared" si="84"/>
        <v>#REF!</v>
      </c>
      <c r="AT63" s="177" t="e">
        <f t="shared" si="84"/>
        <v>#REF!</v>
      </c>
      <c r="AU63" s="177" t="e">
        <f t="shared" si="84"/>
        <v>#REF!</v>
      </c>
      <c r="AV63" s="177" t="e">
        <f t="shared" si="84"/>
        <v>#REF!</v>
      </c>
      <c r="AW63" s="177" t="e">
        <f t="shared" ca="1" si="85"/>
        <v>#REF!</v>
      </c>
      <c r="AX63" s="177" t="e">
        <f t="shared" ca="1" si="85"/>
        <v>#REF!</v>
      </c>
      <c r="AY63" s="177" t="e">
        <f t="shared" ca="1" si="85"/>
        <v>#REF!</v>
      </c>
      <c r="AZ63" s="177" t="e">
        <f t="shared" si="86"/>
        <v>#REF!</v>
      </c>
      <c r="BA63" s="177" t="e">
        <f t="shared" ca="1" si="87"/>
        <v>#REF!</v>
      </c>
      <c r="BB63" s="178">
        <v>0</v>
      </c>
      <c r="BC63" s="178">
        <v>0</v>
      </c>
      <c r="BD63" s="178" t="e">
        <f t="shared" si="88"/>
        <v>#REF!</v>
      </c>
      <c r="BE63" s="178">
        <v>0</v>
      </c>
      <c r="BF63" s="178" t="e">
        <f t="shared" si="89"/>
        <v>#REF!</v>
      </c>
      <c r="BG63" s="178">
        <v>0</v>
      </c>
      <c r="BH63" s="178">
        <v>0</v>
      </c>
      <c r="BI63" s="178">
        <v>0</v>
      </c>
      <c r="BJ63" s="178" t="e">
        <f t="shared" si="90"/>
        <v>#REF!</v>
      </c>
      <c r="BK63" s="178" t="e">
        <f t="shared" si="91"/>
        <v>#REF!</v>
      </c>
      <c r="BL63" s="178">
        <v>0</v>
      </c>
      <c r="BM63" s="179" t="e">
        <f t="shared" ca="1" si="70"/>
        <v>#REF!</v>
      </c>
    </row>
    <row r="64" spans="1:65">
      <c r="A64" s="131" t="s">
        <v>81</v>
      </c>
      <c r="B64" s="173" t="s">
        <v>400</v>
      </c>
      <c r="C64" s="132" t="s">
        <v>460</v>
      </c>
      <c r="D64" s="141" t="e">
        <f t="shared" si="77"/>
        <v>#REF!</v>
      </c>
      <c r="E64" s="174" t="e">
        <f t="shared" ca="1" si="78"/>
        <v>#REF!</v>
      </c>
      <c r="F64" s="174" t="e">
        <f t="shared" ca="1" si="78"/>
        <v>#REF!</v>
      </c>
      <c r="G64" s="174" t="e">
        <f t="shared" ca="1" si="78"/>
        <v>#REF!</v>
      </c>
      <c r="H64" s="174" t="e">
        <f t="shared" ca="1" si="78"/>
        <v>#REF!</v>
      </c>
      <c r="I64" s="174" t="e">
        <f t="shared" ca="1" si="78"/>
        <v>#REF!</v>
      </c>
      <c r="J64" s="174" t="e">
        <f t="shared" ca="1" si="78"/>
        <v>#REF!</v>
      </c>
      <c r="K64" s="174" t="e">
        <f t="shared" ca="1" si="78"/>
        <v>#REF!</v>
      </c>
      <c r="L64" s="174" t="e">
        <f t="shared" ca="1" si="78"/>
        <v>#REF!</v>
      </c>
      <c r="M64" s="174" t="e">
        <f t="shared" ca="1" si="78"/>
        <v>#REF!</v>
      </c>
      <c r="N64" s="174" t="e">
        <f t="shared" ca="1" si="78"/>
        <v>#REF!</v>
      </c>
      <c r="O64" s="174" t="e">
        <f t="shared" ca="1" si="79"/>
        <v>#REF!</v>
      </c>
      <c r="P64" s="174" t="e">
        <f t="shared" ca="1" si="79"/>
        <v>#REF!</v>
      </c>
      <c r="Q64" s="174" t="e">
        <f t="shared" ca="1" si="79"/>
        <v>#REF!</v>
      </c>
      <c r="R64" s="174" t="e">
        <f t="shared" ca="1" si="79"/>
        <v>#REF!</v>
      </c>
      <c r="S64" s="174">
        <v>0</v>
      </c>
      <c r="T64" s="174" t="e">
        <f t="shared" ca="1" si="80"/>
        <v>#REF!</v>
      </c>
      <c r="U64" s="175" t="e">
        <f t="shared" ca="1" si="81"/>
        <v>#REF!</v>
      </c>
      <c r="V64" s="175" t="e">
        <f t="shared" ca="1" si="81"/>
        <v>#REF!</v>
      </c>
      <c r="W64" s="175" t="e">
        <f t="shared" ca="1" si="81"/>
        <v>#REF!</v>
      </c>
      <c r="X64" s="175" t="e">
        <f t="shared" ca="1" si="81"/>
        <v>#REF!</v>
      </c>
      <c r="Y64" s="175" t="e">
        <f t="shared" ca="1" si="81"/>
        <v>#REF!</v>
      </c>
      <c r="Z64" s="175" t="e">
        <f t="shared" ca="1" si="81"/>
        <v>#REF!</v>
      </c>
      <c r="AA64" s="175" t="e">
        <f t="shared" ca="1" si="81"/>
        <v>#REF!</v>
      </c>
      <c r="AB64" s="175" t="e">
        <f t="shared" ca="1" si="81"/>
        <v>#REF!</v>
      </c>
      <c r="AC64" s="175" t="e">
        <f t="shared" ca="1" si="81"/>
        <v>#REF!</v>
      </c>
      <c r="AD64" s="175" t="e">
        <f t="shared" ca="1" si="81"/>
        <v>#REF!</v>
      </c>
      <c r="AE64" s="175" t="e">
        <f t="shared" ca="1" si="82"/>
        <v>#REF!</v>
      </c>
      <c r="AF64" s="175" t="e">
        <f t="shared" ca="1" si="82"/>
        <v>#REF!</v>
      </c>
      <c r="AG64" s="175" t="e">
        <f t="shared" ca="1" si="82"/>
        <v>#REF!</v>
      </c>
      <c r="AH64" s="175" t="e">
        <f t="shared" ca="1" si="82"/>
        <v>#REF!</v>
      </c>
      <c r="AI64" s="175" t="e">
        <f t="shared" ca="1" si="82"/>
        <v>#REF!</v>
      </c>
      <c r="AJ64" s="175" t="e">
        <f t="shared" ca="1" si="82"/>
        <v>#REF!</v>
      </c>
      <c r="AK64" s="175" t="e">
        <f t="shared" ca="1" si="82"/>
        <v>#REF!</v>
      </c>
      <c r="AL64" s="175" t="e">
        <f t="shared" ca="1" si="82"/>
        <v>#REF!</v>
      </c>
      <c r="AM64" s="175" t="e">
        <f t="shared" ca="1" si="82"/>
        <v>#REF!</v>
      </c>
      <c r="AN64" s="175" t="e">
        <f t="shared" ca="1" si="82"/>
        <v>#REF!</v>
      </c>
      <c r="AO64" s="175" t="e">
        <f t="shared" ca="1" si="82"/>
        <v>#REF!</v>
      </c>
      <c r="AP64" s="175" t="e">
        <f t="shared" ca="1" si="82"/>
        <v>#REF!</v>
      </c>
      <c r="AQ64" s="176" t="e">
        <f t="shared" ca="1" si="83"/>
        <v>#REF!</v>
      </c>
      <c r="AR64" s="177" t="e">
        <f t="shared" si="84"/>
        <v>#REF!</v>
      </c>
      <c r="AS64" s="177" t="e">
        <f t="shared" si="84"/>
        <v>#REF!</v>
      </c>
      <c r="AT64" s="177" t="e">
        <f t="shared" si="84"/>
        <v>#REF!</v>
      </c>
      <c r="AU64" s="177" t="e">
        <f t="shared" si="84"/>
        <v>#REF!</v>
      </c>
      <c r="AV64" s="177" t="e">
        <f t="shared" si="84"/>
        <v>#REF!</v>
      </c>
      <c r="AW64" s="177" t="e">
        <f t="shared" ca="1" si="85"/>
        <v>#REF!</v>
      </c>
      <c r="AX64" s="177" t="e">
        <f t="shared" ca="1" si="85"/>
        <v>#REF!</v>
      </c>
      <c r="AY64" s="177" t="e">
        <f t="shared" ca="1" si="85"/>
        <v>#REF!</v>
      </c>
      <c r="AZ64" s="177" t="e">
        <f t="shared" si="86"/>
        <v>#REF!</v>
      </c>
      <c r="BA64" s="177" t="e">
        <f t="shared" ca="1" si="87"/>
        <v>#REF!</v>
      </c>
      <c r="BB64" s="178">
        <v>0</v>
      </c>
      <c r="BC64" s="178">
        <v>0</v>
      </c>
      <c r="BD64" s="178" t="e">
        <f t="shared" si="88"/>
        <v>#REF!</v>
      </c>
      <c r="BE64" s="178">
        <v>0</v>
      </c>
      <c r="BF64" s="178" t="e">
        <f t="shared" si="89"/>
        <v>#REF!</v>
      </c>
      <c r="BG64" s="178">
        <v>0</v>
      </c>
      <c r="BH64" s="178">
        <v>0</v>
      </c>
      <c r="BI64" s="178">
        <v>0</v>
      </c>
      <c r="BJ64" s="178" t="e">
        <f t="shared" si="90"/>
        <v>#REF!</v>
      </c>
      <c r="BK64" s="178" t="e">
        <f t="shared" si="91"/>
        <v>#REF!</v>
      </c>
      <c r="BL64" s="178">
        <v>0</v>
      </c>
      <c r="BM64" s="179" t="e">
        <f t="shared" ca="1" si="70"/>
        <v>#REF!</v>
      </c>
    </row>
    <row r="65" spans="1:65">
      <c r="A65" s="131" t="s">
        <v>82</v>
      </c>
      <c r="B65" s="173" t="s">
        <v>401</v>
      </c>
      <c r="C65" s="132" t="s">
        <v>460</v>
      </c>
      <c r="D65" s="141" t="e">
        <f t="shared" si="77"/>
        <v>#REF!</v>
      </c>
      <c r="E65" s="174" t="e">
        <f t="shared" ca="1" si="78"/>
        <v>#REF!</v>
      </c>
      <c r="F65" s="174" t="e">
        <f t="shared" ca="1" si="78"/>
        <v>#REF!</v>
      </c>
      <c r="G65" s="174" t="e">
        <f t="shared" ca="1" si="78"/>
        <v>#REF!</v>
      </c>
      <c r="H65" s="174" t="e">
        <f t="shared" ca="1" si="78"/>
        <v>#REF!</v>
      </c>
      <c r="I65" s="174" t="e">
        <f t="shared" ca="1" si="78"/>
        <v>#REF!</v>
      </c>
      <c r="J65" s="174" t="e">
        <f t="shared" ca="1" si="78"/>
        <v>#REF!</v>
      </c>
      <c r="K65" s="174" t="e">
        <f t="shared" ca="1" si="78"/>
        <v>#REF!</v>
      </c>
      <c r="L65" s="174" t="e">
        <f t="shared" ca="1" si="78"/>
        <v>#REF!</v>
      </c>
      <c r="M65" s="174" t="e">
        <f t="shared" ca="1" si="78"/>
        <v>#REF!</v>
      </c>
      <c r="N65" s="174" t="e">
        <f t="shared" ca="1" si="78"/>
        <v>#REF!</v>
      </c>
      <c r="O65" s="174" t="e">
        <f t="shared" ca="1" si="79"/>
        <v>#REF!</v>
      </c>
      <c r="P65" s="174" t="e">
        <f t="shared" ca="1" si="79"/>
        <v>#REF!</v>
      </c>
      <c r="Q65" s="174" t="e">
        <f t="shared" ca="1" si="79"/>
        <v>#REF!</v>
      </c>
      <c r="R65" s="174" t="e">
        <f t="shared" ca="1" si="79"/>
        <v>#REF!</v>
      </c>
      <c r="S65" s="174">
        <v>0</v>
      </c>
      <c r="T65" s="174" t="e">
        <f t="shared" ca="1" si="80"/>
        <v>#REF!</v>
      </c>
      <c r="U65" s="175" t="e">
        <f t="shared" ca="1" si="81"/>
        <v>#REF!</v>
      </c>
      <c r="V65" s="175" t="e">
        <f t="shared" ca="1" si="81"/>
        <v>#REF!</v>
      </c>
      <c r="W65" s="175" t="e">
        <f t="shared" ca="1" si="81"/>
        <v>#REF!</v>
      </c>
      <c r="X65" s="175" t="e">
        <f t="shared" ca="1" si="81"/>
        <v>#REF!</v>
      </c>
      <c r="Y65" s="175" t="e">
        <f t="shared" ca="1" si="81"/>
        <v>#REF!</v>
      </c>
      <c r="Z65" s="175" t="e">
        <f t="shared" ca="1" si="81"/>
        <v>#REF!</v>
      </c>
      <c r="AA65" s="175" t="e">
        <f t="shared" ca="1" si="81"/>
        <v>#REF!</v>
      </c>
      <c r="AB65" s="175" t="e">
        <f t="shared" ca="1" si="81"/>
        <v>#REF!</v>
      </c>
      <c r="AC65" s="175" t="e">
        <f t="shared" ca="1" si="81"/>
        <v>#REF!</v>
      </c>
      <c r="AD65" s="175" t="e">
        <f t="shared" ca="1" si="81"/>
        <v>#REF!</v>
      </c>
      <c r="AE65" s="175" t="e">
        <f t="shared" ca="1" si="82"/>
        <v>#REF!</v>
      </c>
      <c r="AF65" s="175" t="e">
        <f t="shared" ca="1" si="82"/>
        <v>#REF!</v>
      </c>
      <c r="AG65" s="175" t="e">
        <f t="shared" ca="1" si="82"/>
        <v>#REF!</v>
      </c>
      <c r="AH65" s="175" t="e">
        <f t="shared" ca="1" si="82"/>
        <v>#REF!</v>
      </c>
      <c r="AI65" s="175" t="e">
        <f t="shared" ca="1" si="82"/>
        <v>#REF!</v>
      </c>
      <c r="AJ65" s="175" t="e">
        <f t="shared" ca="1" si="82"/>
        <v>#REF!</v>
      </c>
      <c r="AK65" s="175" t="e">
        <f t="shared" ca="1" si="82"/>
        <v>#REF!</v>
      </c>
      <c r="AL65" s="175" t="e">
        <f t="shared" ca="1" si="82"/>
        <v>#REF!</v>
      </c>
      <c r="AM65" s="175" t="e">
        <f t="shared" ca="1" si="82"/>
        <v>#REF!</v>
      </c>
      <c r="AN65" s="175" t="e">
        <f t="shared" ca="1" si="82"/>
        <v>#REF!</v>
      </c>
      <c r="AO65" s="175" t="e">
        <f t="shared" ca="1" si="82"/>
        <v>#REF!</v>
      </c>
      <c r="AP65" s="175" t="e">
        <f t="shared" ca="1" si="82"/>
        <v>#REF!</v>
      </c>
      <c r="AQ65" s="176" t="e">
        <f t="shared" ca="1" si="83"/>
        <v>#REF!</v>
      </c>
      <c r="AR65" s="177" t="e">
        <f t="shared" si="84"/>
        <v>#REF!</v>
      </c>
      <c r="AS65" s="177" t="e">
        <f t="shared" si="84"/>
        <v>#REF!</v>
      </c>
      <c r="AT65" s="177" t="e">
        <f t="shared" si="84"/>
        <v>#REF!</v>
      </c>
      <c r="AU65" s="177" t="e">
        <f t="shared" si="84"/>
        <v>#REF!</v>
      </c>
      <c r="AV65" s="177" t="e">
        <f t="shared" si="84"/>
        <v>#REF!</v>
      </c>
      <c r="AW65" s="177" t="e">
        <f t="shared" ca="1" si="85"/>
        <v>#REF!</v>
      </c>
      <c r="AX65" s="177" t="e">
        <f t="shared" ca="1" si="85"/>
        <v>#REF!</v>
      </c>
      <c r="AY65" s="177" t="e">
        <f t="shared" ca="1" si="85"/>
        <v>#REF!</v>
      </c>
      <c r="AZ65" s="177" t="e">
        <f t="shared" si="86"/>
        <v>#REF!</v>
      </c>
      <c r="BA65" s="177" t="e">
        <f t="shared" ca="1" si="87"/>
        <v>#REF!</v>
      </c>
      <c r="BB65" s="178">
        <v>0</v>
      </c>
      <c r="BC65" s="178">
        <v>0</v>
      </c>
      <c r="BD65" s="178" t="e">
        <f t="shared" si="88"/>
        <v>#REF!</v>
      </c>
      <c r="BE65" s="178">
        <v>0</v>
      </c>
      <c r="BF65" s="178" t="e">
        <f t="shared" si="89"/>
        <v>#REF!</v>
      </c>
      <c r="BG65" s="178">
        <v>0</v>
      </c>
      <c r="BH65" s="178">
        <v>0</v>
      </c>
      <c r="BI65" s="178">
        <v>0</v>
      </c>
      <c r="BJ65" s="178" t="e">
        <f t="shared" si="90"/>
        <v>#REF!</v>
      </c>
      <c r="BK65" s="178" t="e">
        <f t="shared" si="91"/>
        <v>#REF!</v>
      </c>
      <c r="BL65" s="178">
        <v>0</v>
      </c>
      <c r="BM65" s="179" t="e">
        <f t="shared" ca="1" si="70"/>
        <v>#REF!</v>
      </c>
    </row>
    <row r="66" spans="1:65">
      <c r="A66" s="131" t="s">
        <v>402</v>
      </c>
      <c r="B66" s="173" t="s">
        <v>403</v>
      </c>
      <c r="C66" s="132" t="s">
        <v>460</v>
      </c>
      <c r="D66" s="141" t="e">
        <f t="shared" si="77"/>
        <v>#REF!</v>
      </c>
      <c r="E66" s="174" t="e">
        <f t="shared" ca="1" si="78"/>
        <v>#REF!</v>
      </c>
      <c r="F66" s="174" t="e">
        <f t="shared" ca="1" si="78"/>
        <v>#REF!</v>
      </c>
      <c r="G66" s="174" t="e">
        <f t="shared" ca="1" si="78"/>
        <v>#REF!</v>
      </c>
      <c r="H66" s="174" t="e">
        <f t="shared" ca="1" si="78"/>
        <v>#REF!</v>
      </c>
      <c r="I66" s="174" t="e">
        <f t="shared" ca="1" si="78"/>
        <v>#REF!</v>
      </c>
      <c r="J66" s="174" t="e">
        <f t="shared" ca="1" si="78"/>
        <v>#REF!</v>
      </c>
      <c r="K66" s="174" t="e">
        <f t="shared" ca="1" si="78"/>
        <v>#REF!</v>
      </c>
      <c r="L66" s="174" t="e">
        <f t="shared" ca="1" si="78"/>
        <v>#REF!</v>
      </c>
      <c r="M66" s="174" t="e">
        <f t="shared" ca="1" si="78"/>
        <v>#REF!</v>
      </c>
      <c r="N66" s="174" t="e">
        <f t="shared" ca="1" si="78"/>
        <v>#REF!</v>
      </c>
      <c r="O66" s="174" t="e">
        <f t="shared" ca="1" si="79"/>
        <v>#REF!</v>
      </c>
      <c r="P66" s="174" t="e">
        <f t="shared" ca="1" si="79"/>
        <v>#REF!</v>
      </c>
      <c r="Q66" s="174" t="e">
        <f t="shared" ca="1" si="79"/>
        <v>#REF!</v>
      </c>
      <c r="R66" s="174" t="e">
        <f t="shared" ca="1" si="79"/>
        <v>#REF!</v>
      </c>
      <c r="S66" s="174">
        <v>0</v>
      </c>
      <c r="T66" s="174" t="e">
        <f t="shared" ca="1" si="80"/>
        <v>#REF!</v>
      </c>
      <c r="U66" s="175" t="e">
        <f t="shared" ca="1" si="81"/>
        <v>#REF!</v>
      </c>
      <c r="V66" s="175" t="e">
        <f t="shared" ca="1" si="81"/>
        <v>#REF!</v>
      </c>
      <c r="W66" s="175" t="e">
        <f t="shared" ca="1" si="81"/>
        <v>#REF!</v>
      </c>
      <c r="X66" s="175" t="e">
        <f t="shared" ca="1" si="81"/>
        <v>#REF!</v>
      </c>
      <c r="Y66" s="175" t="e">
        <f t="shared" ca="1" si="81"/>
        <v>#REF!</v>
      </c>
      <c r="Z66" s="175" t="e">
        <f t="shared" ca="1" si="81"/>
        <v>#REF!</v>
      </c>
      <c r="AA66" s="175" t="e">
        <f t="shared" ca="1" si="81"/>
        <v>#REF!</v>
      </c>
      <c r="AB66" s="175" t="e">
        <f t="shared" ca="1" si="81"/>
        <v>#REF!</v>
      </c>
      <c r="AC66" s="175" t="e">
        <f t="shared" ca="1" si="81"/>
        <v>#REF!</v>
      </c>
      <c r="AD66" s="175" t="e">
        <f t="shared" ca="1" si="81"/>
        <v>#REF!</v>
      </c>
      <c r="AE66" s="175" t="e">
        <f t="shared" ca="1" si="82"/>
        <v>#REF!</v>
      </c>
      <c r="AF66" s="175" t="e">
        <f t="shared" ca="1" si="82"/>
        <v>#REF!</v>
      </c>
      <c r="AG66" s="175" t="e">
        <f t="shared" ca="1" si="82"/>
        <v>#REF!</v>
      </c>
      <c r="AH66" s="175" t="e">
        <f t="shared" ca="1" si="82"/>
        <v>#REF!</v>
      </c>
      <c r="AI66" s="175" t="e">
        <f t="shared" ca="1" si="82"/>
        <v>#REF!</v>
      </c>
      <c r="AJ66" s="175" t="e">
        <f t="shared" ca="1" si="82"/>
        <v>#REF!</v>
      </c>
      <c r="AK66" s="175" t="e">
        <f t="shared" ca="1" si="82"/>
        <v>#REF!</v>
      </c>
      <c r="AL66" s="175" t="e">
        <f t="shared" ca="1" si="82"/>
        <v>#REF!</v>
      </c>
      <c r="AM66" s="175" t="e">
        <f t="shared" ca="1" si="82"/>
        <v>#REF!</v>
      </c>
      <c r="AN66" s="175" t="e">
        <f t="shared" ca="1" si="82"/>
        <v>#REF!</v>
      </c>
      <c r="AO66" s="175" t="e">
        <f t="shared" ca="1" si="82"/>
        <v>#REF!</v>
      </c>
      <c r="AP66" s="175" t="e">
        <f t="shared" ca="1" si="82"/>
        <v>#REF!</v>
      </c>
      <c r="AQ66" s="176" t="e">
        <f t="shared" ca="1" si="83"/>
        <v>#REF!</v>
      </c>
      <c r="AR66" s="177" t="e">
        <f t="shared" si="84"/>
        <v>#REF!</v>
      </c>
      <c r="AS66" s="177" t="e">
        <f t="shared" si="84"/>
        <v>#REF!</v>
      </c>
      <c r="AT66" s="177" t="e">
        <f t="shared" si="84"/>
        <v>#REF!</v>
      </c>
      <c r="AU66" s="177" t="e">
        <f t="shared" si="84"/>
        <v>#REF!</v>
      </c>
      <c r="AV66" s="177" t="e">
        <f t="shared" si="84"/>
        <v>#REF!</v>
      </c>
      <c r="AW66" s="177" t="e">
        <f t="shared" ca="1" si="85"/>
        <v>#REF!</v>
      </c>
      <c r="AX66" s="177" t="e">
        <f t="shared" ca="1" si="85"/>
        <v>#REF!</v>
      </c>
      <c r="AY66" s="177" t="e">
        <f t="shared" ca="1" si="85"/>
        <v>#REF!</v>
      </c>
      <c r="AZ66" s="177" t="e">
        <f t="shared" si="86"/>
        <v>#REF!</v>
      </c>
      <c r="BA66" s="177" t="e">
        <f t="shared" ca="1" si="87"/>
        <v>#REF!</v>
      </c>
      <c r="BB66" s="178">
        <v>0</v>
      </c>
      <c r="BC66" s="178">
        <v>0</v>
      </c>
      <c r="BD66" s="178" t="e">
        <f t="shared" si="88"/>
        <v>#REF!</v>
      </c>
      <c r="BE66" s="178">
        <v>0</v>
      </c>
      <c r="BF66" s="178" t="e">
        <f t="shared" si="89"/>
        <v>#REF!</v>
      </c>
      <c r="BG66" s="178">
        <v>0</v>
      </c>
      <c r="BH66" s="178">
        <v>0</v>
      </c>
      <c r="BI66" s="178">
        <v>0</v>
      </c>
      <c r="BJ66" s="178" t="e">
        <f t="shared" si="90"/>
        <v>#REF!</v>
      </c>
      <c r="BK66" s="178" t="e">
        <f t="shared" si="91"/>
        <v>#REF!</v>
      </c>
      <c r="BL66" s="178">
        <v>0</v>
      </c>
      <c r="BM66" s="179" t="e">
        <f t="shared" ca="1" si="70"/>
        <v>#REF!</v>
      </c>
    </row>
    <row r="67" spans="1:65">
      <c r="A67" s="131" t="s">
        <v>83</v>
      </c>
      <c r="B67" s="173" t="s">
        <v>404</v>
      </c>
      <c r="C67" s="132" t="s">
        <v>460</v>
      </c>
      <c r="D67" s="141" t="e">
        <f t="shared" si="77"/>
        <v>#REF!</v>
      </c>
      <c r="E67" s="174" t="e">
        <f t="shared" ca="1" si="78"/>
        <v>#REF!</v>
      </c>
      <c r="F67" s="174" t="e">
        <f t="shared" ca="1" si="78"/>
        <v>#REF!</v>
      </c>
      <c r="G67" s="174" t="e">
        <f t="shared" ca="1" si="78"/>
        <v>#REF!</v>
      </c>
      <c r="H67" s="174" t="e">
        <f t="shared" ca="1" si="78"/>
        <v>#REF!</v>
      </c>
      <c r="I67" s="174" t="e">
        <f t="shared" ca="1" si="78"/>
        <v>#REF!</v>
      </c>
      <c r="J67" s="174" t="e">
        <f t="shared" ca="1" si="78"/>
        <v>#REF!</v>
      </c>
      <c r="K67" s="174" t="e">
        <f t="shared" ca="1" si="78"/>
        <v>#REF!</v>
      </c>
      <c r="L67" s="174" t="e">
        <f t="shared" ca="1" si="78"/>
        <v>#REF!</v>
      </c>
      <c r="M67" s="174" t="e">
        <f t="shared" ca="1" si="78"/>
        <v>#REF!</v>
      </c>
      <c r="N67" s="174" t="e">
        <f t="shared" ca="1" si="78"/>
        <v>#REF!</v>
      </c>
      <c r="O67" s="174" t="e">
        <f t="shared" ca="1" si="79"/>
        <v>#REF!</v>
      </c>
      <c r="P67" s="174" t="e">
        <f t="shared" ca="1" si="79"/>
        <v>#REF!</v>
      </c>
      <c r="Q67" s="174" t="e">
        <f t="shared" ca="1" si="79"/>
        <v>#REF!</v>
      </c>
      <c r="R67" s="174" t="e">
        <f t="shared" ca="1" si="79"/>
        <v>#REF!</v>
      </c>
      <c r="S67" s="174">
        <v>0</v>
      </c>
      <c r="T67" s="174" t="e">
        <f t="shared" ca="1" si="80"/>
        <v>#REF!</v>
      </c>
      <c r="U67" s="175" t="e">
        <f t="shared" ca="1" si="81"/>
        <v>#REF!</v>
      </c>
      <c r="V67" s="175" t="e">
        <f t="shared" ca="1" si="81"/>
        <v>#REF!</v>
      </c>
      <c r="W67" s="175" t="e">
        <f t="shared" ca="1" si="81"/>
        <v>#REF!</v>
      </c>
      <c r="X67" s="175" t="e">
        <f t="shared" ca="1" si="81"/>
        <v>#REF!</v>
      </c>
      <c r="Y67" s="175" t="e">
        <f t="shared" ca="1" si="81"/>
        <v>#REF!</v>
      </c>
      <c r="Z67" s="175" t="e">
        <f t="shared" ca="1" si="81"/>
        <v>#REF!</v>
      </c>
      <c r="AA67" s="175" t="e">
        <f t="shared" ca="1" si="81"/>
        <v>#REF!</v>
      </c>
      <c r="AB67" s="175" t="e">
        <f t="shared" ca="1" si="81"/>
        <v>#REF!</v>
      </c>
      <c r="AC67" s="175" t="e">
        <f t="shared" ca="1" si="81"/>
        <v>#REF!</v>
      </c>
      <c r="AD67" s="175" t="e">
        <f t="shared" ca="1" si="81"/>
        <v>#REF!</v>
      </c>
      <c r="AE67" s="175" t="e">
        <f t="shared" ca="1" si="82"/>
        <v>#REF!</v>
      </c>
      <c r="AF67" s="175" t="e">
        <f t="shared" ca="1" si="82"/>
        <v>#REF!</v>
      </c>
      <c r="AG67" s="175" t="e">
        <f t="shared" ca="1" si="82"/>
        <v>#REF!</v>
      </c>
      <c r="AH67" s="175" t="e">
        <f t="shared" ca="1" si="82"/>
        <v>#REF!</v>
      </c>
      <c r="AI67" s="175" t="e">
        <f t="shared" ca="1" si="82"/>
        <v>#REF!</v>
      </c>
      <c r="AJ67" s="175" t="e">
        <f t="shared" ca="1" si="82"/>
        <v>#REF!</v>
      </c>
      <c r="AK67" s="175" t="e">
        <f t="shared" ca="1" si="82"/>
        <v>#REF!</v>
      </c>
      <c r="AL67" s="175" t="e">
        <f t="shared" ca="1" si="82"/>
        <v>#REF!</v>
      </c>
      <c r="AM67" s="175" t="e">
        <f t="shared" ca="1" si="82"/>
        <v>#REF!</v>
      </c>
      <c r="AN67" s="175" t="e">
        <f t="shared" ca="1" si="82"/>
        <v>#REF!</v>
      </c>
      <c r="AO67" s="175" t="e">
        <f t="shared" ca="1" si="82"/>
        <v>#REF!</v>
      </c>
      <c r="AP67" s="175" t="e">
        <f t="shared" ca="1" si="82"/>
        <v>#REF!</v>
      </c>
      <c r="AQ67" s="176" t="e">
        <f t="shared" ca="1" si="83"/>
        <v>#REF!</v>
      </c>
      <c r="AR67" s="177" t="e">
        <f t="shared" si="84"/>
        <v>#REF!</v>
      </c>
      <c r="AS67" s="177" t="e">
        <f t="shared" si="84"/>
        <v>#REF!</v>
      </c>
      <c r="AT67" s="177" t="e">
        <f t="shared" si="84"/>
        <v>#REF!</v>
      </c>
      <c r="AU67" s="177" t="e">
        <f t="shared" si="84"/>
        <v>#REF!</v>
      </c>
      <c r="AV67" s="177" t="e">
        <f t="shared" si="84"/>
        <v>#REF!</v>
      </c>
      <c r="AW67" s="177" t="e">
        <f t="shared" ca="1" si="85"/>
        <v>#REF!</v>
      </c>
      <c r="AX67" s="177" t="e">
        <f t="shared" ca="1" si="85"/>
        <v>#REF!</v>
      </c>
      <c r="AY67" s="177" t="e">
        <f t="shared" ca="1" si="85"/>
        <v>#REF!</v>
      </c>
      <c r="AZ67" s="177" t="e">
        <f t="shared" si="86"/>
        <v>#REF!</v>
      </c>
      <c r="BA67" s="177" t="e">
        <f t="shared" ca="1" si="87"/>
        <v>#REF!</v>
      </c>
      <c r="BB67" s="178">
        <v>0</v>
      </c>
      <c r="BC67" s="178">
        <v>0</v>
      </c>
      <c r="BD67" s="178" t="e">
        <f t="shared" si="88"/>
        <v>#REF!</v>
      </c>
      <c r="BE67" s="178">
        <v>0</v>
      </c>
      <c r="BF67" s="178" t="e">
        <f t="shared" si="89"/>
        <v>#REF!</v>
      </c>
      <c r="BG67" s="178">
        <v>0</v>
      </c>
      <c r="BH67" s="178">
        <v>0</v>
      </c>
      <c r="BI67" s="178">
        <v>0</v>
      </c>
      <c r="BJ67" s="178" t="e">
        <f t="shared" si="90"/>
        <v>#REF!</v>
      </c>
      <c r="BK67" s="178" t="e">
        <f t="shared" si="91"/>
        <v>#REF!</v>
      </c>
      <c r="BL67" s="178">
        <v>0</v>
      </c>
      <c r="BM67" s="179" t="e">
        <f t="shared" ca="1" si="70"/>
        <v>#REF!</v>
      </c>
    </row>
    <row r="68" spans="1:65">
      <c r="A68" s="131" t="s">
        <v>405</v>
      </c>
      <c r="B68" s="173" t="s">
        <v>406</v>
      </c>
      <c r="C68" s="132" t="s">
        <v>460</v>
      </c>
      <c r="D68" s="141" t="e">
        <f t="shared" si="77"/>
        <v>#REF!</v>
      </c>
      <c r="E68" s="174" t="e">
        <f t="shared" ca="1" si="78"/>
        <v>#REF!</v>
      </c>
      <c r="F68" s="174" t="e">
        <f t="shared" ca="1" si="78"/>
        <v>#REF!</v>
      </c>
      <c r="G68" s="174" t="e">
        <f t="shared" ca="1" si="78"/>
        <v>#REF!</v>
      </c>
      <c r="H68" s="174" t="e">
        <f t="shared" ca="1" si="78"/>
        <v>#REF!</v>
      </c>
      <c r="I68" s="174" t="e">
        <f t="shared" ca="1" si="78"/>
        <v>#REF!</v>
      </c>
      <c r="J68" s="174" t="e">
        <f t="shared" ca="1" si="78"/>
        <v>#REF!</v>
      </c>
      <c r="K68" s="174" t="e">
        <f t="shared" ca="1" si="78"/>
        <v>#REF!</v>
      </c>
      <c r="L68" s="174" t="e">
        <f t="shared" ca="1" si="78"/>
        <v>#REF!</v>
      </c>
      <c r="M68" s="174" t="e">
        <f t="shared" ca="1" si="78"/>
        <v>#REF!</v>
      </c>
      <c r="N68" s="174" t="e">
        <f t="shared" ca="1" si="78"/>
        <v>#REF!</v>
      </c>
      <c r="O68" s="174" t="e">
        <f t="shared" ca="1" si="79"/>
        <v>#REF!</v>
      </c>
      <c r="P68" s="174" t="e">
        <f t="shared" ca="1" si="79"/>
        <v>#REF!</v>
      </c>
      <c r="Q68" s="174" t="e">
        <f t="shared" ca="1" si="79"/>
        <v>#REF!</v>
      </c>
      <c r="R68" s="174" t="e">
        <f t="shared" ca="1" si="79"/>
        <v>#REF!</v>
      </c>
      <c r="S68" s="174">
        <v>0</v>
      </c>
      <c r="T68" s="174" t="e">
        <f t="shared" ca="1" si="80"/>
        <v>#REF!</v>
      </c>
      <c r="U68" s="175" t="e">
        <f t="shared" ca="1" si="81"/>
        <v>#REF!</v>
      </c>
      <c r="V68" s="175" t="e">
        <f t="shared" ca="1" si="81"/>
        <v>#REF!</v>
      </c>
      <c r="W68" s="175" t="e">
        <f t="shared" ca="1" si="81"/>
        <v>#REF!</v>
      </c>
      <c r="X68" s="175" t="e">
        <f t="shared" ca="1" si="81"/>
        <v>#REF!</v>
      </c>
      <c r="Y68" s="175" t="e">
        <f t="shared" ca="1" si="81"/>
        <v>#REF!</v>
      </c>
      <c r="Z68" s="175" t="e">
        <f t="shared" ca="1" si="81"/>
        <v>#REF!</v>
      </c>
      <c r="AA68" s="175" t="e">
        <f t="shared" ca="1" si="81"/>
        <v>#REF!</v>
      </c>
      <c r="AB68" s="175" t="e">
        <f t="shared" ca="1" si="81"/>
        <v>#REF!</v>
      </c>
      <c r="AC68" s="175" t="e">
        <f t="shared" ca="1" si="81"/>
        <v>#REF!</v>
      </c>
      <c r="AD68" s="175" t="e">
        <f t="shared" ca="1" si="81"/>
        <v>#REF!</v>
      </c>
      <c r="AE68" s="175" t="e">
        <f t="shared" ca="1" si="82"/>
        <v>#REF!</v>
      </c>
      <c r="AF68" s="175" t="e">
        <f t="shared" ca="1" si="82"/>
        <v>#REF!</v>
      </c>
      <c r="AG68" s="175" t="e">
        <f t="shared" ca="1" si="82"/>
        <v>#REF!</v>
      </c>
      <c r="AH68" s="175" t="e">
        <f t="shared" ca="1" si="82"/>
        <v>#REF!</v>
      </c>
      <c r="AI68" s="175" t="e">
        <f t="shared" ca="1" si="82"/>
        <v>#REF!</v>
      </c>
      <c r="AJ68" s="175" t="e">
        <f t="shared" ca="1" si="82"/>
        <v>#REF!</v>
      </c>
      <c r="AK68" s="175" t="e">
        <f t="shared" ca="1" si="82"/>
        <v>#REF!</v>
      </c>
      <c r="AL68" s="175" t="e">
        <f t="shared" ca="1" si="82"/>
        <v>#REF!</v>
      </c>
      <c r="AM68" s="175" t="e">
        <f t="shared" ca="1" si="82"/>
        <v>#REF!</v>
      </c>
      <c r="AN68" s="175" t="e">
        <f t="shared" ca="1" si="82"/>
        <v>#REF!</v>
      </c>
      <c r="AO68" s="175" t="e">
        <f t="shared" ca="1" si="82"/>
        <v>#REF!</v>
      </c>
      <c r="AP68" s="175" t="e">
        <f t="shared" ca="1" si="82"/>
        <v>#REF!</v>
      </c>
      <c r="AQ68" s="176" t="e">
        <f t="shared" ca="1" si="83"/>
        <v>#REF!</v>
      </c>
      <c r="AR68" s="177" t="e">
        <f t="shared" si="84"/>
        <v>#REF!</v>
      </c>
      <c r="AS68" s="177" t="e">
        <f t="shared" si="84"/>
        <v>#REF!</v>
      </c>
      <c r="AT68" s="177" t="e">
        <f t="shared" si="84"/>
        <v>#REF!</v>
      </c>
      <c r="AU68" s="177" t="e">
        <f t="shared" si="84"/>
        <v>#REF!</v>
      </c>
      <c r="AV68" s="177" t="e">
        <f t="shared" si="84"/>
        <v>#REF!</v>
      </c>
      <c r="AW68" s="177" t="e">
        <f t="shared" ca="1" si="85"/>
        <v>#REF!</v>
      </c>
      <c r="AX68" s="177" t="e">
        <f t="shared" ca="1" si="85"/>
        <v>#REF!</v>
      </c>
      <c r="AY68" s="177" t="e">
        <f t="shared" ca="1" si="85"/>
        <v>#REF!</v>
      </c>
      <c r="AZ68" s="177" t="e">
        <f t="shared" si="86"/>
        <v>#REF!</v>
      </c>
      <c r="BA68" s="177" t="e">
        <f t="shared" ca="1" si="87"/>
        <v>#REF!</v>
      </c>
      <c r="BB68" s="178">
        <v>0</v>
      </c>
      <c r="BC68" s="178">
        <v>0</v>
      </c>
      <c r="BD68" s="178" t="e">
        <f t="shared" si="88"/>
        <v>#REF!</v>
      </c>
      <c r="BE68" s="178">
        <v>0</v>
      </c>
      <c r="BF68" s="178" t="e">
        <f t="shared" si="89"/>
        <v>#REF!</v>
      </c>
      <c r="BG68" s="178">
        <v>0</v>
      </c>
      <c r="BH68" s="178">
        <v>0</v>
      </c>
      <c r="BI68" s="178">
        <v>0</v>
      </c>
      <c r="BJ68" s="178" t="e">
        <f t="shared" si="90"/>
        <v>#REF!</v>
      </c>
      <c r="BK68" s="178" t="e">
        <f t="shared" si="91"/>
        <v>#REF!</v>
      </c>
      <c r="BL68" s="178">
        <v>0</v>
      </c>
      <c r="BM68" s="179" t="e">
        <f t="shared" ca="1" si="70"/>
        <v>#REF!</v>
      </c>
    </row>
    <row r="69" spans="1:65">
      <c r="A69" s="131" t="s">
        <v>84</v>
      </c>
      <c r="B69" s="173" t="s">
        <v>407</v>
      </c>
      <c r="C69" s="132" t="s">
        <v>460</v>
      </c>
      <c r="D69" s="141" t="e">
        <f t="shared" si="77"/>
        <v>#REF!</v>
      </c>
      <c r="E69" s="174" t="e">
        <f t="shared" ca="1" si="78"/>
        <v>#REF!</v>
      </c>
      <c r="F69" s="174" t="e">
        <f t="shared" ca="1" si="78"/>
        <v>#REF!</v>
      </c>
      <c r="G69" s="174" t="e">
        <f t="shared" ca="1" si="78"/>
        <v>#REF!</v>
      </c>
      <c r="H69" s="174" t="e">
        <f t="shared" ca="1" si="78"/>
        <v>#REF!</v>
      </c>
      <c r="I69" s="174" t="e">
        <f t="shared" ca="1" si="78"/>
        <v>#REF!</v>
      </c>
      <c r="J69" s="174" t="e">
        <f t="shared" ca="1" si="78"/>
        <v>#REF!</v>
      </c>
      <c r="K69" s="174" t="e">
        <f t="shared" ca="1" si="78"/>
        <v>#REF!</v>
      </c>
      <c r="L69" s="174" t="e">
        <f t="shared" ca="1" si="78"/>
        <v>#REF!</v>
      </c>
      <c r="M69" s="174" t="e">
        <f t="shared" ca="1" si="78"/>
        <v>#REF!</v>
      </c>
      <c r="N69" s="174" t="e">
        <f t="shared" ca="1" si="78"/>
        <v>#REF!</v>
      </c>
      <c r="O69" s="174" t="e">
        <f t="shared" ca="1" si="79"/>
        <v>#REF!</v>
      </c>
      <c r="P69" s="174" t="e">
        <f t="shared" ca="1" si="79"/>
        <v>#REF!</v>
      </c>
      <c r="Q69" s="174" t="e">
        <f t="shared" ca="1" si="79"/>
        <v>#REF!</v>
      </c>
      <c r="R69" s="174" t="e">
        <f t="shared" ca="1" si="79"/>
        <v>#REF!</v>
      </c>
      <c r="S69" s="174">
        <v>0</v>
      </c>
      <c r="T69" s="174" t="e">
        <f t="shared" ca="1" si="80"/>
        <v>#REF!</v>
      </c>
      <c r="U69" s="175" t="e">
        <f t="shared" ca="1" si="81"/>
        <v>#REF!</v>
      </c>
      <c r="V69" s="175" t="e">
        <f t="shared" ca="1" si="81"/>
        <v>#REF!</v>
      </c>
      <c r="W69" s="175" t="e">
        <f t="shared" ca="1" si="81"/>
        <v>#REF!</v>
      </c>
      <c r="X69" s="175" t="e">
        <f t="shared" ca="1" si="81"/>
        <v>#REF!</v>
      </c>
      <c r="Y69" s="175" t="e">
        <f t="shared" ca="1" si="81"/>
        <v>#REF!</v>
      </c>
      <c r="Z69" s="175" t="e">
        <f t="shared" ca="1" si="81"/>
        <v>#REF!</v>
      </c>
      <c r="AA69" s="175" t="e">
        <f t="shared" ca="1" si="81"/>
        <v>#REF!</v>
      </c>
      <c r="AB69" s="175" t="e">
        <f t="shared" ca="1" si="81"/>
        <v>#REF!</v>
      </c>
      <c r="AC69" s="175" t="e">
        <f t="shared" ca="1" si="81"/>
        <v>#REF!</v>
      </c>
      <c r="AD69" s="175" t="e">
        <f t="shared" ca="1" si="81"/>
        <v>#REF!</v>
      </c>
      <c r="AE69" s="175" t="e">
        <f t="shared" ca="1" si="82"/>
        <v>#REF!</v>
      </c>
      <c r="AF69" s="175" t="e">
        <f t="shared" ca="1" si="82"/>
        <v>#REF!</v>
      </c>
      <c r="AG69" s="175" t="e">
        <f t="shared" ca="1" si="82"/>
        <v>#REF!</v>
      </c>
      <c r="AH69" s="175" t="e">
        <f t="shared" ca="1" si="82"/>
        <v>#REF!</v>
      </c>
      <c r="AI69" s="175" t="e">
        <f t="shared" ca="1" si="82"/>
        <v>#REF!</v>
      </c>
      <c r="AJ69" s="175" t="e">
        <f t="shared" ca="1" si="82"/>
        <v>#REF!</v>
      </c>
      <c r="AK69" s="175" t="e">
        <f t="shared" ca="1" si="82"/>
        <v>#REF!</v>
      </c>
      <c r="AL69" s="175" t="e">
        <f t="shared" ca="1" si="82"/>
        <v>#REF!</v>
      </c>
      <c r="AM69" s="175" t="e">
        <f t="shared" ca="1" si="82"/>
        <v>#REF!</v>
      </c>
      <c r="AN69" s="175" t="e">
        <f t="shared" ca="1" si="82"/>
        <v>#REF!</v>
      </c>
      <c r="AO69" s="175" t="e">
        <f t="shared" ca="1" si="82"/>
        <v>#REF!</v>
      </c>
      <c r="AP69" s="175" t="e">
        <f t="shared" ca="1" si="82"/>
        <v>#REF!</v>
      </c>
      <c r="AQ69" s="176" t="e">
        <f t="shared" ca="1" si="83"/>
        <v>#REF!</v>
      </c>
      <c r="AR69" s="177" t="e">
        <f t="shared" si="84"/>
        <v>#REF!</v>
      </c>
      <c r="AS69" s="177" t="e">
        <f t="shared" si="84"/>
        <v>#REF!</v>
      </c>
      <c r="AT69" s="177" t="e">
        <f t="shared" si="84"/>
        <v>#REF!</v>
      </c>
      <c r="AU69" s="177" t="e">
        <f t="shared" si="84"/>
        <v>#REF!</v>
      </c>
      <c r="AV69" s="177" t="e">
        <f t="shared" si="84"/>
        <v>#REF!</v>
      </c>
      <c r="AW69" s="177" t="e">
        <f t="shared" ca="1" si="85"/>
        <v>#REF!</v>
      </c>
      <c r="AX69" s="177" t="e">
        <f t="shared" ca="1" si="85"/>
        <v>#REF!</v>
      </c>
      <c r="AY69" s="177" t="e">
        <f t="shared" ca="1" si="85"/>
        <v>#REF!</v>
      </c>
      <c r="AZ69" s="177" t="e">
        <f t="shared" si="86"/>
        <v>#REF!</v>
      </c>
      <c r="BA69" s="177" t="e">
        <f t="shared" ca="1" si="87"/>
        <v>#REF!</v>
      </c>
      <c r="BB69" s="178">
        <v>0</v>
      </c>
      <c r="BC69" s="178">
        <v>0</v>
      </c>
      <c r="BD69" s="178" t="e">
        <f t="shared" si="88"/>
        <v>#REF!</v>
      </c>
      <c r="BE69" s="178">
        <v>0</v>
      </c>
      <c r="BF69" s="178" t="e">
        <f t="shared" si="89"/>
        <v>#REF!</v>
      </c>
      <c r="BG69" s="178">
        <v>0</v>
      </c>
      <c r="BH69" s="178">
        <v>0</v>
      </c>
      <c r="BI69" s="178">
        <v>0</v>
      </c>
      <c r="BJ69" s="178" t="e">
        <f t="shared" si="90"/>
        <v>#REF!</v>
      </c>
      <c r="BK69" s="178" t="e">
        <f t="shared" si="91"/>
        <v>#REF!</v>
      </c>
      <c r="BL69" s="178">
        <v>0</v>
      </c>
      <c r="BM69" s="179" t="e">
        <f t="shared" ca="1" si="70"/>
        <v>#REF!</v>
      </c>
    </row>
    <row r="70" spans="1:65">
      <c r="A70" s="131" t="s">
        <v>85</v>
      </c>
      <c r="B70" s="173" t="s">
        <v>408</v>
      </c>
      <c r="C70" s="132" t="s">
        <v>460</v>
      </c>
      <c r="D70" s="141" t="e">
        <f t="shared" si="77"/>
        <v>#REF!</v>
      </c>
      <c r="E70" s="174" t="e">
        <f t="shared" ca="1" si="78"/>
        <v>#REF!</v>
      </c>
      <c r="F70" s="174" t="e">
        <f t="shared" ca="1" si="78"/>
        <v>#REF!</v>
      </c>
      <c r="G70" s="174" t="e">
        <f t="shared" ca="1" si="78"/>
        <v>#REF!</v>
      </c>
      <c r="H70" s="174" t="e">
        <f t="shared" ca="1" si="78"/>
        <v>#REF!</v>
      </c>
      <c r="I70" s="174" t="e">
        <f t="shared" ca="1" si="78"/>
        <v>#REF!</v>
      </c>
      <c r="J70" s="174" t="e">
        <f t="shared" ca="1" si="78"/>
        <v>#REF!</v>
      </c>
      <c r="K70" s="174" t="e">
        <f t="shared" ca="1" si="78"/>
        <v>#REF!</v>
      </c>
      <c r="L70" s="174" t="e">
        <f t="shared" ca="1" si="78"/>
        <v>#REF!</v>
      </c>
      <c r="M70" s="174" t="e">
        <f t="shared" ca="1" si="78"/>
        <v>#REF!</v>
      </c>
      <c r="N70" s="174" t="e">
        <f t="shared" ca="1" si="78"/>
        <v>#REF!</v>
      </c>
      <c r="O70" s="174" t="e">
        <f t="shared" ca="1" si="79"/>
        <v>#REF!</v>
      </c>
      <c r="P70" s="174" t="e">
        <f t="shared" ca="1" si="79"/>
        <v>#REF!</v>
      </c>
      <c r="Q70" s="174" t="e">
        <f t="shared" ca="1" si="79"/>
        <v>#REF!</v>
      </c>
      <c r="R70" s="174" t="e">
        <f t="shared" ca="1" si="79"/>
        <v>#REF!</v>
      </c>
      <c r="S70" s="174">
        <v>0</v>
      </c>
      <c r="T70" s="174" t="e">
        <f t="shared" ca="1" si="80"/>
        <v>#REF!</v>
      </c>
      <c r="U70" s="175" t="e">
        <f t="shared" ca="1" si="81"/>
        <v>#REF!</v>
      </c>
      <c r="V70" s="175" t="e">
        <f t="shared" ca="1" si="81"/>
        <v>#REF!</v>
      </c>
      <c r="W70" s="175" t="e">
        <f t="shared" ca="1" si="81"/>
        <v>#REF!</v>
      </c>
      <c r="X70" s="175" t="e">
        <f t="shared" ca="1" si="81"/>
        <v>#REF!</v>
      </c>
      <c r="Y70" s="175" t="e">
        <f t="shared" ca="1" si="81"/>
        <v>#REF!</v>
      </c>
      <c r="Z70" s="175" t="e">
        <f t="shared" ca="1" si="81"/>
        <v>#REF!</v>
      </c>
      <c r="AA70" s="175" t="e">
        <f t="shared" ca="1" si="81"/>
        <v>#REF!</v>
      </c>
      <c r="AB70" s="175" t="e">
        <f t="shared" ca="1" si="81"/>
        <v>#REF!</v>
      </c>
      <c r="AC70" s="175" t="e">
        <f t="shared" ca="1" si="81"/>
        <v>#REF!</v>
      </c>
      <c r="AD70" s="175" t="e">
        <f t="shared" ca="1" si="81"/>
        <v>#REF!</v>
      </c>
      <c r="AE70" s="175" t="e">
        <f t="shared" ca="1" si="82"/>
        <v>#REF!</v>
      </c>
      <c r="AF70" s="175" t="e">
        <f t="shared" ca="1" si="82"/>
        <v>#REF!</v>
      </c>
      <c r="AG70" s="175" t="e">
        <f t="shared" ca="1" si="82"/>
        <v>#REF!</v>
      </c>
      <c r="AH70" s="175" t="e">
        <f t="shared" ca="1" si="82"/>
        <v>#REF!</v>
      </c>
      <c r="AI70" s="175" t="e">
        <f t="shared" ca="1" si="82"/>
        <v>#REF!</v>
      </c>
      <c r="AJ70" s="175" t="e">
        <f t="shared" ca="1" si="82"/>
        <v>#REF!</v>
      </c>
      <c r="AK70" s="175" t="e">
        <f t="shared" ca="1" si="82"/>
        <v>#REF!</v>
      </c>
      <c r="AL70" s="175" t="e">
        <f t="shared" ca="1" si="82"/>
        <v>#REF!</v>
      </c>
      <c r="AM70" s="175" t="e">
        <f t="shared" ca="1" si="82"/>
        <v>#REF!</v>
      </c>
      <c r="AN70" s="175" t="e">
        <f t="shared" ca="1" si="82"/>
        <v>#REF!</v>
      </c>
      <c r="AO70" s="175" t="e">
        <f t="shared" ca="1" si="82"/>
        <v>#REF!</v>
      </c>
      <c r="AP70" s="175" t="e">
        <f t="shared" ca="1" si="82"/>
        <v>#REF!</v>
      </c>
      <c r="AQ70" s="176" t="e">
        <f t="shared" ca="1" si="83"/>
        <v>#REF!</v>
      </c>
      <c r="AR70" s="177" t="e">
        <f t="shared" si="84"/>
        <v>#REF!</v>
      </c>
      <c r="AS70" s="177" t="e">
        <f t="shared" si="84"/>
        <v>#REF!</v>
      </c>
      <c r="AT70" s="177" t="e">
        <f t="shared" si="84"/>
        <v>#REF!</v>
      </c>
      <c r="AU70" s="177" t="e">
        <f t="shared" si="84"/>
        <v>#REF!</v>
      </c>
      <c r="AV70" s="177" t="e">
        <f t="shared" si="84"/>
        <v>#REF!</v>
      </c>
      <c r="AW70" s="177" t="e">
        <f t="shared" ca="1" si="85"/>
        <v>#REF!</v>
      </c>
      <c r="AX70" s="177" t="e">
        <f t="shared" ca="1" si="85"/>
        <v>#REF!</v>
      </c>
      <c r="AY70" s="177" t="e">
        <f t="shared" ca="1" si="85"/>
        <v>#REF!</v>
      </c>
      <c r="AZ70" s="177" t="e">
        <f t="shared" si="86"/>
        <v>#REF!</v>
      </c>
      <c r="BA70" s="177" t="e">
        <f t="shared" ca="1" si="87"/>
        <v>#REF!</v>
      </c>
      <c r="BB70" s="178">
        <v>0</v>
      </c>
      <c r="BC70" s="178">
        <v>0</v>
      </c>
      <c r="BD70" s="178" t="e">
        <f t="shared" si="88"/>
        <v>#REF!</v>
      </c>
      <c r="BE70" s="178">
        <v>0</v>
      </c>
      <c r="BF70" s="178" t="e">
        <f t="shared" si="89"/>
        <v>#REF!</v>
      </c>
      <c r="BG70" s="178">
        <v>0</v>
      </c>
      <c r="BH70" s="178">
        <v>0</v>
      </c>
      <c r="BI70" s="178">
        <v>0</v>
      </c>
      <c r="BJ70" s="178" t="e">
        <f t="shared" si="90"/>
        <v>#REF!</v>
      </c>
      <c r="BK70" s="178" t="e">
        <f t="shared" si="91"/>
        <v>#REF!</v>
      </c>
      <c r="BL70" s="178">
        <v>0</v>
      </c>
      <c r="BM70" s="179" t="e">
        <f t="shared" ca="1" si="70"/>
        <v>#REF!</v>
      </c>
    </row>
    <row r="71" spans="1:65">
      <c r="A71" s="131" t="s">
        <v>86</v>
      </c>
      <c r="B71" s="173" t="s">
        <v>409</v>
      </c>
      <c r="C71" s="132" t="s">
        <v>460</v>
      </c>
      <c r="D71" s="141" t="e">
        <f t="shared" si="77"/>
        <v>#REF!</v>
      </c>
      <c r="E71" s="174" t="e">
        <f t="shared" ca="1" si="78"/>
        <v>#REF!</v>
      </c>
      <c r="F71" s="174" t="e">
        <f t="shared" ca="1" si="78"/>
        <v>#REF!</v>
      </c>
      <c r="G71" s="174" t="e">
        <f t="shared" ca="1" si="78"/>
        <v>#REF!</v>
      </c>
      <c r="H71" s="174" t="e">
        <f t="shared" ca="1" si="78"/>
        <v>#REF!</v>
      </c>
      <c r="I71" s="174" t="e">
        <f t="shared" ca="1" si="78"/>
        <v>#REF!</v>
      </c>
      <c r="J71" s="174" t="e">
        <f t="shared" ca="1" si="78"/>
        <v>#REF!</v>
      </c>
      <c r="K71" s="174" t="e">
        <f t="shared" ca="1" si="78"/>
        <v>#REF!</v>
      </c>
      <c r="L71" s="174" t="e">
        <f t="shared" ca="1" si="78"/>
        <v>#REF!</v>
      </c>
      <c r="M71" s="174" t="e">
        <f t="shared" ca="1" si="78"/>
        <v>#REF!</v>
      </c>
      <c r="N71" s="174" t="e">
        <f t="shared" ca="1" si="78"/>
        <v>#REF!</v>
      </c>
      <c r="O71" s="174" t="e">
        <f t="shared" ca="1" si="79"/>
        <v>#REF!</v>
      </c>
      <c r="P71" s="174" t="e">
        <f t="shared" ca="1" si="79"/>
        <v>#REF!</v>
      </c>
      <c r="Q71" s="174" t="e">
        <f t="shared" ca="1" si="79"/>
        <v>#REF!</v>
      </c>
      <c r="R71" s="174" t="e">
        <f t="shared" ca="1" si="79"/>
        <v>#REF!</v>
      </c>
      <c r="S71" s="174">
        <v>0</v>
      </c>
      <c r="T71" s="174" t="e">
        <f t="shared" ca="1" si="80"/>
        <v>#REF!</v>
      </c>
      <c r="U71" s="175" t="e">
        <f t="shared" ca="1" si="81"/>
        <v>#REF!</v>
      </c>
      <c r="V71" s="175" t="e">
        <f t="shared" ca="1" si="81"/>
        <v>#REF!</v>
      </c>
      <c r="W71" s="175" t="e">
        <f t="shared" ca="1" si="81"/>
        <v>#REF!</v>
      </c>
      <c r="X71" s="175" t="e">
        <f t="shared" ca="1" si="81"/>
        <v>#REF!</v>
      </c>
      <c r="Y71" s="175" t="e">
        <f t="shared" ca="1" si="81"/>
        <v>#REF!</v>
      </c>
      <c r="Z71" s="175" t="e">
        <f t="shared" ca="1" si="81"/>
        <v>#REF!</v>
      </c>
      <c r="AA71" s="175" t="e">
        <f t="shared" ca="1" si="81"/>
        <v>#REF!</v>
      </c>
      <c r="AB71" s="175" t="e">
        <f t="shared" ca="1" si="81"/>
        <v>#REF!</v>
      </c>
      <c r="AC71" s="175" t="e">
        <f t="shared" ca="1" si="81"/>
        <v>#REF!</v>
      </c>
      <c r="AD71" s="175" t="e">
        <f t="shared" ca="1" si="81"/>
        <v>#REF!</v>
      </c>
      <c r="AE71" s="175" t="e">
        <f t="shared" ca="1" si="82"/>
        <v>#REF!</v>
      </c>
      <c r="AF71" s="175" t="e">
        <f t="shared" ca="1" si="82"/>
        <v>#REF!</v>
      </c>
      <c r="AG71" s="175" t="e">
        <f t="shared" ca="1" si="82"/>
        <v>#REF!</v>
      </c>
      <c r="AH71" s="175" t="e">
        <f t="shared" ca="1" si="82"/>
        <v>#REF!</v>
      </c>
      <c r="AI71" s="175" t="e">
        <f t="shared" ca="1" si="82"/>
        <v>#REF!</v>
      </c>
      <c r="AJ71" s="175" t="e">
        <f t="shared" ca="1" si="82"/>
        <v>#REF!</v>
      </c>
      <c r="AK71" s="175" t="e">
        <f t="shared" ca="1" si="82"/>
        <v>#REF!</v>
      </c>
      <c r="AL71" s="175" t="e">
        <f t="shared" ca="1" si="82"/>
        <v>#REF!</v>
      </c>
      <c r="AM71" s="175" t="e">
        <f t="shared" ca="1" si="82"/>
        <v>#REF!</v>
      </c>
      <c r="AN71" s="175" t="e">
        <f t="shared" ca="1" si="82"/>
        <v>#REF!</v>
      </c>
      <c r="AO71" s="175" t="e">
        <f t="shared" ca="1" si="82"/>
        <v>#REF!</v>
      </c>
      <c r="AP71" s="175" t="e">
        <f t="shared" ca="1" si="82"/>
        <v>#REF!</v>
      </c>
      <c r="AQ71" s="176" t="e">
        <f t="shared" ca="1" si="83"/>
        <v>#REF!</v>
      </c>
      <c r="AR71" s="177" t="e">
        <f t="shared" si="84"/>
        <v>#REF!</v>
      </c>
      <c r="AS71" s="177" t="e">
        <f t="shared" si="84"/>
        <v>#REF!</v>
      </c>
      <c r="AT71" s="177" t="e">
        <f t="shared" si="84"/>
        <v>#REF!</v>
      </c>
      <c r="AU71" s="177" t="e">
        <f t="shared" si="84"/>
        <v>#REF!</v>
      </c>
      <c r="AV71" s="177" t="e">
        <f t="shared" si="84"/>
        <v>#REF!</v>
      </c>
      <c r="AW71" s="177" t="e">
        <f t="shared" ca="1" si="85"/>
        <v>#REF!</v>
      </c>
      <c r="AX71" s="177" t="e">
        <f t="shared" ca="1" si="85"/>
        <v>#REF!</v>
      </c>
      <c r="AY71" s="177" t="e">
        <f t="shared" ca="1" si="85"/>
        <v>#REF!</v>
      </c>
      <c r="AZ71" s="177" t="e">
        <f t="shared" si="86"/>
        <v>#REF!</v>
      </c>
      <c r="BA71" s="177" t="e">
        <f t="shared" ca="1" si="87"/>
        <v>#REF!</v>
      </c>
      <c r="BB71" s="178">
        <v>0</v>
      </c>
      <c r="BC71" s="178">
        <v>0</v>
      </c>
      <c r="BD71" s="178" t="e">
        <f t="shared" si="88"/>
        <v>#REF!</v>
      </c>
      <c r="BE71" s="178">
        <v>0</v>
      </c>
      <c r="BF71" s="178" t="e">
        <f t="shared" si="89"/>
        <v>#REF!</v>
      </c>
      <c r="BG71" s="178">
        <v>0</v>
      </c>
      <c r="BH71" s="178">
        <v>0</v>
      </c>
      <c r="BI71" s="178">
        <v>0</v>
      </c>
      <c r="BJ71" s="178" t="e">
        <f t="shared" si="90"/>
        <v>#REF!</v>
      </c>
      <c r="BK71" s="178" t="e">
        <f t="shared" si="91"/>
        <v>#REF!</v>
      </c>
      <c r="BL71" s="178">
        <v>0</v>
      </c>
      <c r="BM71" s="179" t="e">
        <f t="shared" ca="1" si="70"/>
        <v>#REF!</v>
      </c>
    </row>
    <row r="72" spans="1:65" s="187" customFormat="1" ht="15" customHeight="1">
      <c r="A72" s="135" t="s">
        <v>517</v>
      </c>
      <c r="B72" s="182" t="s">
        <v>410</v>
      </c>
      <c r="C72" s="183"/>
      <c r="D72" s="184"/>
      <c r="E72" s="185" t="e">
        <f ca="1">SUM(E73:E78)</f>
        <v>#REF!</v>
      </c>
      <c r="F72" s="185" t="e">
        <f t="shared" ref="F72:BK72" ca="1" si="92">SUM(F73:F78)</f>
        <v>#REF!</v>
      </c>
      <c r="G72" s="185" t="e">
        <f t="shared" ca="1" si="92"/>
        <v>#REF!</v>
      </c>
      <c r="H72" s="185" t="e">
        <f t="shared" ca="1" si="92"/>
        <v>#REF!</v>
      </c>
      <c r="I72" s="185" t="e">
        <f t="shared" ca="1" si="92"/>
        <v>#REF!</v>
      </c>
      <c r="J72" s="185" t="e">
        <f t="shared" ca="1" si="92"/>
        <v>#REF!</v>
      </c>
      <c r="K72" s="185" t="e">
        <f t="shared" ca="1" si="92"/>
        <v>#REF!</v>
      </c>
      <c r="L72" s="185" t="e">
        <f t="shared" ca="1" si="92"/>
        <v>#REF!</v>
      </c>
      <c r="M72" s="185" t="e">
        <f t="shared" ca="1" si="92"/>
        <v>#REF!</v>
      </c>
      <c r="N72" s="185" t="e">
        <f t="shared" ca="1" si="92"/>
        <v>#REF!</v>
      </c>
      <c r="O72" s="185" t="e">
        <f t="shared" ca="1" si="92"/>
        <v>#REF!</v>
      </c>
      <c r="P72" s="189" t="e">
        <f t="shared" ca="1" si="92"/>
        <v>#REF!</v>
      </c>
      <c r="Q72" s="189" t="e">
        <f t="shared" ca="1" si="92"/>
        <v>#REF!</v>
      </c>
      <c r="R72" s="189" t="e">
        <f t="shared" ca="1" si="92"/>
        <v>#REF!</v>
      </c>
      <c r="S72" s="189">
        <f t="shared" si="92"/>
        <v>0</v>
      </c>
      <c r="T72" s="185" t="e">
        <f t="shared" ca="1" si="92"/>
        <v>#REF!</v>
      </c>
      <c r="U72" s="185" t="e">
        <f t="shared" ca="1" si="92"/>
        <v>#REF!</v>
      </c>
      <c r="V72" s="185" t="e">
        <f t="shared" ca="1" si="92"/>
        <v>#REF!</v>
      </c>
      <c r="W72" s="185" t="e">
        <f t="shared" ca="1" si="92"/>
        <v>#REF!</v>
      </c>
      <c r="X72" s="185" t="e">
        <f t="shared" ca="1" si="92"/>
        <v>#REF!</v>
      </c>
      <c r="Y72" s="185" t="e">
        <f t="shared" ca="1" si="92"/>
        <v>#REF!</v>
      </c>
      <c r="Z72" s="185" t="e">
        <f t="shared" ca="1" si="92"/>
        <v>#REF!</v>
      </c>
      <c r="AA72" s="185" t="e">
        <f t="shared" ca="1" si="92"/>
        <v>#REF!</v>
      </c>
      <c r="AB72" s="185" t="e">
        <f t="shared" ca="1" si="92"/>
        <v>#REF!</v>
      </c>
      <c r="AC72" s="185" t="e">
        <f t="shared" ca="1" si="92"/>
        <v>#REF!</v>
      </c>
      <c r="AD72" s="185" t="e">
        <f t="shared" ca="1" si="92"/>
        <v>#REF!</v>
      </c>
      <c r="AE72" s="185" t="e">
        <f t="shared" ca="1" si="92"/>
        <v>#REF!</v>
      </c>
      <c r="AF72" s="185" t="e">
        <f t="shared" ca="1" si="92"/>
        <v>#REF!</v>
      </c>
      <c r="AG72" s="185" t="e">
        <f t="shared" ca="1" si="92"/>
        <v>#REF!</v>
      </c>
      <c r="AH72" s="185" t="e">
        <f t="shared" ca="1" si="92"/>
        <v>#REF!</v>
      </c>
      <c r="AI72" s="185" t="e">
        <f t="shared" ca="1" si="92"/>
        <v>#REF!</v>
      </c>
      <c r="AJ72" s="185" t="e">
        <f t="shared" ca="1" si="92"/>
        <v>#REF!</v>
      </c>
      <c r="AK72" s="185" t="e">
        <f t="shared" ca="1" si="92"/>
        <v>#REF!</v>
      </c>
      <c r="AL72" s="185" t="e">
        <f t="shared" ca="1" si="92"/>
        <v>#REF!</v>
      </c>
      <c r="AM72" s="185" t="e">
        <f t="shared" ca="1" si="92"/>
        <v>#REF!</v>
      </c>
      <c r="AN72" s="185" t="e">
        <f t="shared" ca="1" si="92"/>
        <v>#REF!</v>
      </c>
      <c r="AO72" s="185" t="e">
        <f t="shared" ca="1" si="92"/>
        <v>#REF!</v>
      </c>
      <c r="AP72" s="185" t="e">
        <f t="shared" ca="1" si="92"/>
        <v>#REF!</v>
      </c>
      <c r="AQ72" s="189" t="e">
        <f t="shared" ca="1" si="92"/>
        <v>#REF!</v>
      </c>
      <c r="AR72" s="189" t="e">
        <f t="shared" si="92"/>
        <v>#REF!</v>
      </c>
      <c r="AS72" s="189" t="e">
        <f t="shared" si="92"/>
        <v>#REF!</v>
      </c>
      <c r="AT72" s="189" t="e">
        <f t="shared" si="92"/>
        <v>#REF!</v>
      </c>
      <c r="AU72" s="189" t="e">
        <f t="shared" si="92"/>
        <v>#REF!</v>
      </c>
      <c r="AV72" s="189" t="e">
        <f t="shared" si="92"/>
        <v>#REF!</v>
      </c>
      <c r="AW72" s="189" t="e">
        <f t="shared" ca="1" si="92"/>
        <v>#REF!</v>
      </c>
      <c r="AX72" s="189" t="e">
        <f t="shared" ca="1" si="92"/>
        <v>#REF!</v>
      </c>
      <c r="AY72" s="189" t="e">
        <f t="shared" ca="1" si="92"/>
        <v>#REF!</v>
      </c>
      <c r="AZ72" s="189" t="e">
        <f t="shared" si="92"/>
        <v>#REF!</v>
      </c>
      <c r="BA72" s="189" t="e">
        <f t="shared" ca="1" si="92"/>
        <v>#REF!</v>
      </c>
      <c r="BB72" s="189">
        <f t="shared" si="92"/>
        <v>0</v>
      </c>
      <c r="BC72" s="189">
        <f t="shared" si="92"/>
        <v>0</v>
      </c>
      <c r="BD72" s="189" t="e">
        <f t="shared" si="92"/>
        <v>#REF!</v>
      </c>
      <c r="BE72" s="189">
        <f t="shared" si="92"/>
        <v>0</v>
      </c>
      <c r="BF72" s="189" t="e">
        <f t="shared" si="92"/>
        <v>#REF!</v>
      </c>
      <c r="BG72" s="189">
        <f t="shared" si="92"/>
        <v>0</v>
      </c>
      <c r="BH72" s="189">
        <f t="shared" si="92"/>
        <v>0</v>
      </c>
      <c r="BI72" s="189">
        <f t="shared" si="92"/>
        <v>0</v>
      </c>
      <c r="BJ72" s="189" t="e">
        <f t="shared" si="92"/>
        <v>#REF!</v>
      </c>
      <c r="BK72" s="189" t="e">
        <f t="shared" si="92"/>
        <v>#REF!</v>
      </c>
      <c r="BL72" s="189">
        <f>SUM(BL73:BL78)</f>
        <v>0</v>
      </c>
      <c r="BM72" s="192" t="e">
        <f t="shared" ca="1" si="70"/>
        <v>#REF!</v>
      </c>
    </row>
    <row r="73" spans="1:65">
      <c r="A73" s="131" t="s">
        <v>88</v>
      </c>
      <c r="B73" s="173" t="s">
        <v>411</v>
      </c>
      <c r="C73" s="132" t="s">
        <v>461</v>
      </c>
      <c r="D73" s="141" t="e">
        <f t="shared" ref="D73:D78" si="93">MATCH(C73,CFHeadings,0)</f>
        <v>#REF!</v>
      </c>
      <c r="E73" s="174" t="e">
        <f t="shared" ref="E73:N78" ca="1" si="94">VLOOKUP($B73,RawData2,E$6,FALSE)*VLOOKUP(E$5,ConversionFactors2,$D73,FALSE)/MJ_per_toe</f>
        <v>#REF!</v>
      </c>
      <c r="F73" s="174" t="e">
        <f t="shared" ca="1" si="94"/>
        <v>#REF!</v>
      </c>
      <c r="G73" s="174" t="e">
        <f t="shared" ca="1" si="94"/>
        <v>#REF!</v>
      </c>
      <c r="H73" s="174" t="e">
        <f t="shared" ca="1" si="94"/>
        <v>#REF!</v>
      </c>
      <c r="I73" s="174" t="e">
        <f t="shared" ca="1" si="94"/>
        <v>#REF!</v>
      </c>
      <c r="J73" s="174" t="e">
        <f t="shared" ca="1" si="94"/>
        <v>#REF!</v>
      </c>
      <c r="K73" s="174" t="e">
        <f t="shared" ca="1" si="94"/>
        <v>#REF!</v>
      </c>
      <c r="L73" s="174" t="e">
        <f t="shared" ca="1" si="94"/>
        <v>#REF!</v>
      </c>
      <c r="M73" s="174" t="e">
        <f t="shared" ca="1" si="94"/>
        <v>#REF!</v>
      </c>
      <c r="N73" s="174" t="e">
        <f t="shared" ca="1" si="94"/>
        <v>#REF!</v>
      </c>
      <c r="O73" s="174" t="e">
        <f t="shared" ref="O73:R78" ca="1" si="95">VLOOKUP($B73,RawData2,O$6,FALSE)*VLOOKUP(O$5,ConversionFactors2,2,FALSE)</f>
        <v>#REF!</v>
      </c>
      <c r="P73" s="174" t="e">
        <f t="shared" ca="1" si="95"/>
        <v>#REF!</v>
      </c>
      <c r="Q73" s="174" t="e">
        <f t="shared" ca="1" si="95"/>
        <v>#REF!</v>
      </c>
      <c r="R73" s="174" t="e">
        <f t="shared" ca="1" si="95"/>
        <v>#REF!</v>
      </c>
      <c r="S73" s="174">
        <v>0</v>
      </c>
      <c r="T73" s="174" t="e">
        <f t="shared" ref="T73:T78" ca="1" si="96">VLOOKUP($B73,RawData2,T$6,FALSE)*VLOOKUP(T$5,ConversionFactors2,$D73,FALSE)/MJ_per_toe</f>
        <v>#REF!</v>
      </c>
      <c r="U73" s="175" t="e">
        <f t="shared" ref="U73:AD78" ca="1" si="97">VLOOKUP($B73,RawData2,U$6,FALSE)*VLOOKUP(U$5,ConversionFactors2,2,FALSE)/MJ_per_toe</f>
        <v>#REF!</v>
      </c>
      <c r="V73" s="175" t="e">
        <f t="shared" ca="1" si="97"/>
        <v>#REF!</v>
      </c>
      <c r="W73" s="175" t="e">
        <f t="shared" ca="1" si="97"/>
        <v>#REF!</v>
      </c>
      <c r="X73" s="175" t="e">
        <f t="shared" ca="1" si="97"/>
        <v>#REF!</v>
      </c>
      <c r="Y73" s="175" t="e">
        <f t="shared" ca="1" si="97"/>
        <v>#REF!</v>
      </c>
      <c r="Z73" s="175" t="e">
        <f t="shared" ca="1" si="97"/>
        <v>#REF!</v>
      </c>
      <c r="AA73" s="175" t="e">
        <f t="shared" ca="1" si="97"/>
        <v>#REF!</v>
      </c>
      <c r="AB73" s="175" t="e">
        <f t="shared" ca="1" si="97"/>
        <v>#REF!</v>
      </c>
      <c r="AC73" s="175" t="e">
        <f t="shared" ca="1" si="97"/>
        <v>#REF!</v>
      </c>
      <c r="AD73" s="175" t="e">
        <f t="shared" ca="1" si="97"/>
        <v>#REF!</v>
      </c>
      <c r="AE73" s="175" t="e">
        <f t="shared" ref="AE73:AP78" ca="1" si="98">VLOOKUP($B73,RawData2,AE$6,FALSE)*VLOOKUP(AE$5,ConversionFactors2,2,FALSE)/MJ_per_toe</f>
        <v>#REF!</v>
      </c>
      <c r="AF73" s="175" t="e">
        <f t="shared" ca="1" si="98"/>
        <v>#REF!</v>
      </c>
      <c r="AG73" s="175" t="e">
        <f t="shared" ca="1" si="98"/>
        <v>#REF!</v>
      </c>
      <c r="AH73" s="175" t="e">
        <f t="shared" ca="1" si="98"/>
        <v>#REF!</v>
      </c>
      <c r="AI73" s="175" t="e">
        <f t="shared" ca="1" si="98"/>
        <v>#REF!</v>
      </c>
      <c r="AJ73" s="175" t="e">
        <f t="shared" ca="1" si="98"/>
        <v>#REF!</v>
      </c>
      <c r="AK73" s="175" t="e">
        <f t="shared" ca="1" si="98"/>
        <v>#REF!</v>
      </c>
      <c r="AL73" s="175" t="e">
        <f t="shared" ca="1" si="98"/>
        <v>#REF!</v>
      </c>
      <c r="AM73" s="175" t="e">
        <f t="shared" ca="1" si="98"/>
        <v>#REF!</v>
      </c>
      <c r="AN73" s="175" t="e">
        <f t="shared" ca="1" si="98"/>
        <v>#REF!</v>
      </c>
      <c r="AO73" s="175" t="e">
        <f t="shared" ca="1" si="98"/>
        <v>#REF!</v>
      </c>
      <c r="AP73" s="175" t="e">
        <f t="shared" ca="1" si="98"/>
        <v>#REF!</v>
      </c>
      <c r="AQ73" s="176" t="e">
        <f t="shared" ref="AQ73:AQ78" ca="1" si="99">VLOOKUP($B73,RawData2,AQ$6,FALSE)*VLOOKUP(AQ$5,ConversionFactors2,2,FALSE)</f>
        <v>#REF!</v>
      </c>
      <c r="AR73" s="177" t="e">
        <f t="shared" ref="AR73:AV78" si="100">VLOOKUP($B73,RawData2,AR$6,FALSE)*0.02388</f>
        <v>#REF!</v>
      </c>
      <c r="AS73" s="177" t="e">
        <f t="shared" si="100"/>
        <v>#REF!</v>
      </c>
      <c r="AT73" s="177" t="e">
        <f t="shared" si="100"/>
        <v>#REF!</v>
      </c>
      <c r="AU73" s="177" t="e">
        <f t="shared" si="100"/>
        <v>#REF!</v>
      </c>
      <c r="AV73" s="177" t="e">
        <f t="shared" si="100"/>
        <v>#REF!</v>
      </c>
      <c r="AW73" s="177" t="e">
        <f t="shared" ref="AW73:AY78" ca="1" si="101">VLOOKUP($B73,RawData2,AW$6,FALSE)*VLOOKUP(AW$5,ConversionFactors2,2,FALSE)/MJ_per_toe</f>
        <v>#REF!</v>
      </c>
      <c r="AX73" s="177" t="e">
        <f t="shared" ca="1" si="101"/>
        <v>#REF!</v>
      </c>
      <c r="AY73" s="177" t="e">
        <f t="shared" ca="1" si="101"/>
        <v>#REF!</v>
      </c>
      <c r="AZ73" s="177" t="e">
        <f t="shared" ref="AZ73:AZ78" si="102">VLOOKUP($B73,RawData2,AZ$6,FALSE)*0.02388</f>
        <v>#REF!</v>
      </c>
      <c r="BA73" s="177" t="e">
        <f t="shared" ref="BA73:BA78" ca="1" si="103">VLOOKUP($B73,RawData2,BA$6,FALSE)*VLOOKUP(BA$5,ConversionFactors2,2,FALSE)/MJ_per_toe</f>
        <v>#REF!</v>
      </c>
      <c r="BB73" s="178">
        <v>0</v>
      </c>
      <c r="BC73" s="178">
        <v>0</v>
      </c>
      <c r="BD73" s="178" t="e">
        <f t="shared" ref="BD73:BD78" si="104">VLOOKUP($B73,RawData2,BD$6,FALSE)*0.02388</f>
        <v>#REF!</v>
      </c>
      <c r="BE73" s="178">
        <v>0</v>
      </c>
      <c r="BF73" s="178" t="e">
        <f t="shared" ref="BF73:BF78" si="105">VLOOKUP($B73,RawData2,BF$6,FALSE)*0.02388</f>
        <v>#REF!</v>
      </c>
      <c r="BG73" s="178">
        <v>0</v>
      </c>
      <c r="BH73" s="178">
        <v>0</v>
      </c>
      <c r="BI73" s="178">
        <v>0</v>
      </c>
      <c r="BJ73" s="178" t="e">
        <f t="shared" ref="BJ73:BJ78" si="106">VLOOKUP($B73,RawData2,BJ$6,FALSE)*0.086</f>
        <v>#REF!</v>
      </c>
      <c r="BK73" s="178" t="e">
        <f t="shared" ref="BK73:BK78" si="107">VLOOKUP($B73,RawData2,BK$6,FALSE)*0.02388</f>
        <v>#REF!</v>
      </c>
      <c r="BL73" s="178">
        <v>0</v>
      </c>
      <c r="BM73" s="179" t="e">
        <f t="shared" ca="1" si="70"/>
        <v>#REF!</v>
      </c>
    </row>
    <row r="74" spans="1:65">
      <c r="A74" s="131" t="s">
        <v>89</v>
      </c>
      <c r="B74" s="173" t="s">
        <v>412</v>
      </c>
      <c r="C74" s="132" t="s">
        <v>461</v>
      </c>
      <c r="D74" s="141" t="e">
        <f t="shared" si="93"/>
        <v>#REF!</v>
      </c>
      <c r="E74" s="174" t="e">
        <f t="shared" ca="1" si="94"/>
        <v>#REF!</v>
      </c>
      <c r="F74" s="174" t="e">
        <f t="shared" ca="1" si="94"/>
        <v>#REF!</v>
      </c>
      <c r="G74" s="174" t="e">
        <f t="shared" ca="1" si="94"/>
        <v>#REF!</v>
      </c>
      <c r="H74" s="174" t="e">
        <f t="shared" ca="1" si="94"/>
        <v>#REF!</v>
      </c>
      <c r="I74" s="174" t="e">
        <f t="shared" ca="1" si="94"/>
        <v>#REF!</v>
      </c>
      <c r="J74" s="174" t="e">
        <f t="shared" ca="1" si="94"/>
        <v>#REF!</v>
      </c>
      <c r="K74" s="174" t="e">
        <f t="shared" ca="1" si="94"/>
        <v>#REF!</v>
      </c>
      <c r="L74" s="174" t="e">
        <f t="shared" ca="1" si="94"/>
        <v>#REF!</v>
      </c>
      <c r="M74" s="174" t="e">
        <f t="shared" ca="1" si="94"/>
        <v>#REF!</v>
      </c>
      <c r="N74" s="174" t="e">
        <f t="shared" ca="1" si="94"/>
        <v>#REF!</v>
      </c>
      <c r="O74" s="174" t="e">
        <f t="shared" ca="1" si="95"/>
        <v>#REF!</v>
      </c>
      <c r="P74" s="174" t="e">
        <f t="shared" ca="1" si="95"/>
        <v>#REF!</v>
      </c>
      <c r="Q74" s="174" t="e">
        <f t="shared" ca="1" si="95"/>
        <v>#REF!</v>
      </c>
      <c r="R74" s="174" t="e">
        <f t="shared" ca="1" si="95"/>
        <v>#REF!</v>
      </c>
      <c r="S74" s="174">
        <v>0</v>
      </c>
      <c r="T74" s="174" t="e">
        <f t="shared" ca="1" si="96"/>
        <v>#REF!</v>
      </c>
      <c r="U74" s="175" t="e">
        <f t="shared" ca="1" si="97"/>
        <v>#REF!</v>
      </c>
      <c r="V74" s="175" t="e">
        <f t="shared" ca="1" si="97"/>
        <v>#REF!</v>
      </c>
      <c r="W74" s="175" t="e">
        <f t="shared" ca="1" si="97"/>
        <v>#REF!</v>
      </c>
      <c r="X74" s="175" t="e">
        <f t="shared" ca="1" si="97"/>
        <v>#REF!</v>
      </c>
      <c r="Y74" s="175" t="e">
        <f t="shared" ca="1" si="97"/>
        <v>#REF!</v>
      </c>
      <c r="Z74" s="175" t="e">
        <f t="shared" ca="1" si="97"/>
        <v>#REF!</v>
      </c>
      <c r="AA74" s="175" t="e">
        <f t="shared" ca="1" si="97"/>
        <v>#REF!</v>
      </c>
      <c r="AB74" s="175" t="e">
        <f t="shared" ca="1" si="97"/>
        <v>#REF!</v>
      </c>
      <c r="AC74" s="175" t="e">
        <f t="shared" ca="1" si="97"/>
        <v>#REF!</v>
      </c>
      <c r="AD74" s="175" t="e">
        <f t="shared" ca="1" si="97"/>
        <v>#REF!</v>
      </c>
      <c r="AE74" s="175" t="e">
        <f t="shared" ca="1" si="98"/>
        <v>#REF!</v>
      </c>
      <c r="AF74" s="175" t="e">
        <f t="shared" ca="1" si="98"/>
        <v>#REF!</v>
      </c>
      <c r="AG74" s="175" t="e">
        <f t="shared" ca="1" si="98"/>
        <v>#REF!</v>
      </c>
      <c r="AH74" s="175" t="e">
        <f t="shared" ca="1" si="98"/>
        <v>#REF!</v>
      </c>
      <c r="AI74" s="175" t="e">
        <f t="shared" ca="1" si="98"/>
        <v>#REF!</v>
      </c>
      <c r="AJ74" s="175" t="e">
        <f t="shared" ca="1" si="98"/>
        <v>#REF!</v>
      </c>
      <c r="AK74" s="175" t="e">
        <f t="shared" ca="1" si="98"/>
        <v>#REF!</v>
      </c>
      <c r="AL74" s="175" t="e">
        <f t="shared" ca="1" si="98"/>
        <v>#REF!</v>
      </c>
      <c r="AM74" s="175" t="e">
        <f t="shared" ca="1" si="98"/>
        <v>#REF!</v>
      </c>
      <c r="AN74" s="175" t="e">
        <f t="shared" ca="1" si="98"/>
        <v>#REF!</v>
      </c>
      <c r="AO74" s="175" t="e">
        <f t="shared" ca="1" si="98"/>
        <v>#REF!</v>
      </c>
      <c r="AP74" s="175" t="e">
        <f t="shared" ca="1" si="98"/>
        <v>#REF!</v>
      </c>
      <c r="AQ74" s="176" t="e">
        <f t="shared" ca="1" si="99"/>
        <v>#REF!</v>
      </c>
      <c r="AR74" s="177" t="e">
        <f t="shared" si="100"/>
        <v>#REF!</v>
      </c>
      <c r="AS74" s="177" t="e">
        <f t="shared" si="100"/>
        <v>#REF!</v>
      </c>
      <c r="AT74" s="177" t="e">
        <f t="shared" si="100"/>
        <v>#REF!</v>
      </c>
      <c r="AU74" s="177" t="e">
        <f t="shared" si="100"/>
        <v>#REF!</v>
      </c>
      <c r="AV74" s="177" t="e">
        <f t="shared" si="100"/>
        <v>#REF!</v>
      </c>
      <c r="AW74" s="177" t="e">
        <f t="shared" ca="1" si="101"/>
        <v>#REF!</v>
      </c>
      <c r="AX74" s="177" t="e">
        <f t="shared" ca="1" si="101"/>
        <v>#REF!</v>
      </c>
      <c r="AY74" s="177" t="e">
        <f t="shared" ca="1" si="101"/>
        <v>#REF!</v>
      </c>
      <c r="AZ74" s="177" t="e">
        <f t="shared" si="102"/>
        <v>#REF!</v>
      </c>
      <c r="BA74" s="177" t="e">
        <f t="shared" ca="1" si="103"/>
        <v>#REF!</v>
      </c>
      <c r="BB74" s="178">
        <v>0</v>
      </c>
      <c r="BC74" s="178">
        <v>0</v>
      </c>
      <c r="BD74" s="178" t="e">
        <f t="shared" si="104"/>
        <v>#REF!</v>
      </c>
      <c r="BE74" s="178">
        <v>0</v>
      </c>
      <c r="BF74" s="178" t="e">
        <f t="shared" si="105"/>
        <v>#REF!</v>
      </c>
      <c r="BG74" s="178">
        <v>0</v>
      </c>
      <c r="BH74" s="178">
        <v>0</v>
      </c>
      <c r="BI74" s="178">
        <v>0</v>
      </c>
      <c r="BJ74" s="178" t="e">
        <f t="shared" si="106"/>
        <v>#REF!</v>
      </c>
      <c r="BK74" s="178" t="e">
        <f t="shared" si="107"/>
        <v>#REF!</v>
      </c>
      <c r="BL74" s="178">
        <v>0</v>
      </c>
      <c r="BM74" s="179" t="e">
        <f t="shared" ca="1" si="70"/>
        <v>#REF!</v>
      </c>
    </row>
    <row r="75" spans="1:65">
      <c r="A75" s="131" t="s">
        <v>90</v>
      </c>
      <c r="B75" s="173" t="s">
        <v>413</v>
      </c>
      <c r="C75" s="132" t="s">
        <v>461</v>
      </c>
      <c r="D75" s="141" t="e">
        <f t="shared" si="93"/>
        <v>#REF!</v>
      </c>
      <c r="E75" s="174" t="e">
        <f t="shared" ca="1" si="94"/>
        <v>#REF!</v>
      </c>
      <c r="F75" s="174" t="e">
        <f t="shared" ca="1" si="94"/>
        <v>#REF!</v>
      </c>
      <c r="G75" s="174" t="e">
        <f t="shared" ca="1" si="94"/>
        <v>#REF!</v>
      </c>
      <c r="H75" s="174" t="e">
        <f t="shared" ca="1" si="94"/>
        <v>#REF!</v>
      </c>
      <c r="I75" s="174" t="e">
        <f t="shared" ca="1" si="94"/>
        <v>#REF!</v>
      </c>
      <c r="J75" s="174" t="e">
        <f t="shared" ca="1" si="94"/>
        <v>#REF!</v>
      </c>
      <c r="K75" s="174" t="e">
        <f t="shared" ca="1" si="94"/>
        <v>#REF!</v>
      </c>
      <c r="L75" s="174" t="e">
        <f t="shared" ca="1" si="94"/>
        <v>#REF!</v>
      </c>
      <c r="M75" s="174" t="e">
        <f t="shared" ca="1" si="94"/>
        <v>#REF!</v>
      </c>
      <c r="N75" s="174" t="e">
        <f t="shared" ca="1" si="94"/>
        <v>#REF!</v>
      </c>
      <c r="O75" s="174" t="e">
        <f t="shared" ca="1" si="95"/>
        <v>#REF!</v>
      </c>
      <c r="P75" s="174" t="e">
        <f t="shared" ca="1" si="95"/>
        <v>#REF!</v>
      </c>
      <c r="Q75" s="174" t="e">
        <f t="shared" ca="1" si="95"/>
        <v>#REF!</v>
      </c>
      <c r="R75" s="174" t="e">
        <f t="shared" ca="1" si="95"/>
        <v>#REF!</v>
      </c>
      <c r="S75" s="174">
        <v>0</v>
      </c>
      <c r="T75" s="174" t="e">
        <f t="shared" ca="1" si="96"/>
        <v>#REF!</v>
      </c>
      <c r="U75" s="175" t="e">
        <f t="shared" ca="1" si="97"/>
        <v>#REF!</v>
      </c>
      <c r="V75" s="175" t="e">
        <f t="shared" ca="1" si="97"/>
        <v>#REF!</v>
      </c>
      <c r="W75" s="175" t="e">
        <f t="shared" ca="1" si="97"/>
        <v>#REF!</v>
      </c>
      <c r="X75" s="175" t="e">
        <f t="shared" ca="1" si="97"/>
        <v>#REF!</v>
      </c>
      <c r="Y75" s="175" t="e">
        <f t="shared" ca="1" si="97"/>
        <v>#REF!</v>
      </c>
      <c r="Z75" s="175" t="e">
        <f t="shared" ca="1" si="97"/>
        <v>#REF!</v>
      </c>
      <c r="AA75" s="175" t="e">
        <f t="shared" ca="1" si="97"/>
        <v>#REF!</v>
      </c>
      <c r="AB75" s="175" t="e">
        <f t="shared" ca="1" si="97"/>
        <v>#REF!</v>
      </c>
      <c r="AC75" s="175" t="e">
        <f t="shared" ca="1" si="97"/>
        <v>#REF!</v>
      </c>
      <c r="AD75" s="175" t="e">
        <f t="shared" ca="1" si="97"/>
        <v>#REF!</v>
      </c>
      <c r="AE75" s="175" t="e">
        <f t="shared" ca="1" si="98"/>
        <v>#REF!</v>
      </c>
      <c r="AF75" s="175" t="e">
        <f t="shared" ca="1" si="98"/>
        <v>#REF!</v>
      </c>
      <c r="AG75" s="175" t="e">
        <f t="shared" ca="1" si="98"/>
        <v>#REF!</v>
      </c>
      <c r="AH75" s="175" t="e">
        <f t="shared" ca="1" si="98"/>
        <v>#REF!</v>
      </c>
      <c r="AI75" s="175" t="e">
        <f t="shared" ca="1" si="98"/>
        <v>#REF!</v>
      </c>
      <c r="AJ75" s="175" t="e">
        <f t="shared" ca="1" si="98"/>
        <v>#REF!</v>
      </c>
      <c r="AK75" s="175" t="e">
        <f t="shared" ca="1" si="98"/>
        <v>#REF!</v>
      </c>
      <c r="AL75" s="175" t="e">
        <f t="shared" ca="1" si="98"/>
        <v>#REF!</v>
      </c>
      <c r="AM75" s="175" t="e">
        <f t="shared" ca="1" si="98"/>
        <v>#REF!</v>
      </c>
      <c r="AN75" s="175" t="e">
        <f t="shared" ca="1" si="98"/>
        <v>#REF!</v>
      </c>
      <c r="AO75" s="175" t="e">
        <f t="shared" ca="1" si="98"/>
        <v>#REF!</v>
      </c>
      <c r="AP75" s="175" t="e">
        <f t="shared" ca="1" si="98"/>
        <v>#REF!</v>
      </c>
      <c r="AQ75" s="176" t="e">
        <f t="shared" ca="1" si="99"/>
        <v>#REF!</v>
      </c>
      <c r="AR75" s="177" t="e">
        <f t="shared" si="100"/>
        <v>#REF!</v>
      </c>
      <c r="AS75" s="177" t="e">
        <f t="shared" si="100"/>
        <v>#REF!</v>
      </c>
      <c r="AT75" s="177" t="e">
        <f t="shared" si="100"/>
        <v>#REF!</v>
      </c>
      <c r="AU75" s="177" t="e">
        <f t="shared" si="100"/>
        <v>#REF!</v>
      </c>
      <c r="AV75" s="177" t="e">
        <f t="shared" si="100"/>
        <v>#REF!</v>
      </c>
      <c r="AW75" s="177" t="e">
        <f t="shared" ca="1" si="101"/>
        <v>#REF!</v>
      </c>
      <c r="AX75" s="177" t="e">
        <f t="shared" ca="1" si="101"/>
        <v>#REF!</v>
      </c>
      <c r="AY75" s="177" t="e">
        <f t="shared" ca="1" si="101"/>
        <v>#REF!</v>
      </c>
      <c r="AZ75" s="177" t="e">
        <f t="shared" si="102"/>
        <v>#REF!</v>
      </c>
      <c r="BA75" s="177" t="e">
        <f t="shared" ca="1" si="103"/>
        <v>#REF!</v>
      </c>
      <c r="BB75" s="178">
        <v>0</v>
      </c>
      <c r="BC75" s="178">
        <v>0</v>
      </c>
      <c r="BD75" s="178" t="e">
        <f t="shared" si="104"/>
        <v>#REF!</v>
      </c>
      <c r="BE75" s="178">
        <v>0</v>
      </c>
      <c r="BF75" s="178" t="e">
        <f t="shared" si="105"/>
        <v>#REF!</v>
      </c>
      <c r="BG75" s="178">
        <v>0</v>
      </c>
      <c r="BH75" s="178">
        <v>0</v>
      </c>
      <c r="BI75" s="178">
        <v>0</v>
      </c>
      <c r="BJ75" s="178" t="e">
        <f t="shared" si="106"/>
        <v>#REF!</v>
      </c>
      <c r="BK75" s="178" t="e">
        <f t="shared" si="107"/>
        <v>#REF!</v>
      </c>
      <c r="BL75" s="178">
        <v>0</v>
      </c>
      <c r="BM75" s="179" t="e">
        <f t="shared" ca="1" si="70"/>
        <v>#REF!</v>
      </c>
    </row>
    <row r="76" spans="1:65">
      <c r="A76" s="131" t="s">
        <v>91</v>
      </c>
      <c r="B76" s="173" t="s">
        <v>414</v>
      </c>
      <c r="C76" s="132" t="s">
        <v>461</v>
      </c>
      <c r="D76" s="141" t="e">
        <f t="shared" si="93"/>
        <v>#REF!</v>
      </c>
      <c r="E76" s="174" t="e">
        <f t="shared" ca="1" si="94"/>
        <v>#REF!</v>
      </c>
      <c r="F76" s="174" t="e">
        <f t="shared" ca="1" si="94"/>
        <v>#REF!</v>
      </c>
      <c r="G76" s="174" t="e">
        <f t="shared" ca="1" si="94"/>
        <v>#REF!</v>
      </c>
      <c r="H76" s="174" t="e">
        <f t="shared" ca="1" si="94"/>
        <v>#REF!</v>
      </c>
      <c r="I76" s="174" t="e">
        <f t="shared" ca="1" si="94"/>
        <v>#REF!</v>
      </c>
      <c r="J76" s="174" t="e">
        <f t="shared" ca="1" si="94"/>
        <v>#REF!</v>
      </c>
      <c r="K76" s="174" t="e">
        <f t="shared" ca="1" si="94"/>
        <v>#REF!</v>
      </c>
      <c r="L76" s="174" t="e">
        <f t="shared" ca="1" si="94"/>
        <v>#REF!</v>
      </c>
      <c r="M76" s="174" t="e">
        <f t="shared" ca="1" si="94"/>
        <v>#REF!</v>
      </c>
      <c r="N76" s="174" t="e">
        <f t="shared" ca="1" si="94"/>
        <v>#REF!</v>
      </c>
      <c r="O76" s="174" t="e">
        <f t="shared" ca="1" si="95"/>
        <v>#REF!</v>
      </c>
      <c r="P76" s="174" t="e">
        <f t="shared" ca="1" si="95"/>
        <v>#REF!</v>
      </c>
      <c r="Q76" s="174" t="e">
        <f t="shared" ca="1" si="95"/>
        <v>#REF!</v>
      </c>
      <c r="R76" s="174" t="e">
        <f t="shared" ca="1" si="95"/>
        <v>#REF!</v>
      </c>
      <c r="S76" s="174">
        <v>0</v>
      </c>
      <c r="T76" s="174" t="e">
        <f t="shared" ca="1" si="96"/>
        <v>#REF!</v>
      </c>
      <c r="U76" s="175" t="e">
        <f t="shared" ca="1" si="97"/>
        <v>#REF!</v>
      </c>
      <c r="V76" s="175" t="e">
        <f t="shared" ca="1" si="97"/>
        <v>#REF!</v>
      </c>
      <c r="W76" s="175" t="e">
        <f t="shared" ca="1" si="97"/>
        <v>#REF!</v>
      </c>
      <c r="X76" s="175" t="e">
        <f t="shared" ca="1" si="97"/>
        <v>#REF!</v>
      </c>
      <c r="Y76" s="175" t="e">
        <f t="shared" ca="1" si="97"/>
        <v>#REF!</v>
      </c>
      <c r="Z76" s="175" t="e">
        <f t="shared" ca="1" si="97"/>
        <v>#REF!</v>
      </c>
      <c r="AA76" s="175" t="e">
        <f t="shared" ca="1" si="97"/>
        <v>#REF!</v>
      </c>
      <c r="AB76" s="175" t="e">
        <f t="shared" ca="1" si="97"/>
        <v>#REF!</v>
      </c>
      <c r="AC76" s="175" t="e">
        <f t="shared" ca="1" si="97"/>
        <v>#REF!</v>
      </c>
      <c r="AD76" s="175" t="e">
        <f t="shared" ca="1" si="97"/>
        <v>#REF!</v>
      </c>
      <c r="AE76" s="175" t="e">
        <f t="shared" ca="1" si="98"/>
        <v>#REF!</v>
      </c>
      <c r="AF76" s="175" t="e">
        <f t="shared" ca="1" si="98"/>
        <v>#REF!</v>
      </c>
      <c r="AG76" s="175" t="e">
        <f t="shared" ca="1" si="98"/>
        <v>#REF!</v>
      </c>
      <c r="AH76" s="175" t="e">
        <f t="shared" ca="1" si="98"/>
        <v>#REF!</v>
      </c>
      <c r="AI76" s="175" t="e">
        <f t="shared" ca="1" si="98"/>
        <v>#REF!</v>
      </c>
      <c r="AJ76" s="175" t="e">
        <f t="shared" ca="1" si="98"/>
        <v>#REF!</v>
      </c>
      <c r="AK76" s="175" t="e">
        <f t="shared" ca="1" si="98"/>
        <v>#REF!</v>
      </c>
      <c r="AL76" s="175" t="e">
        <f t="shared" ca="1" si="98"/>
        <v>#REF!</v>
      </c>
      <c r="AM76" s="175" t="e">
        <f t="shared" ca="1" si="98"/>
        <v>#REF!</v>
      </c>
      <c r="AN76" s="175" t="e">
        <f t="shared" ca="1" si="98"/>
        <v>#REF!</v>
      </c>
      <c r="AO76" s="175" t="e">
        <f t="shared" ca="1" si="98"/>
        <v>#REF!</v>
      </c>
      <c r="AP76" s="175" t="e">
        <f t="shared" ca="1" si="98"/>
        <v>#REF!</v>
      </c>
      <c r="AQ76" s="176" t="e">
        <f t="shared" ca="1" si="99"/>
        <v>#REF!</v>
      </c>
      <c r="AR76" s="177" t="e">
        <f t="shared" si="100"/>
        <v>#REF!</v>
      </c>
      <c r="AS76" s="177" t="e">
        <f t="shared" si="100"/>
        <v>#REF!</v>
      </c>
      <c r="AT76" s="177" t="e">
        <f t="shared" si="100"/>
        <v>#REF!</v>
      </c>
      <c r="AU76" s="177" t="e">
        <f t="shared" si="100"/>
        <v>#REF!</v>
      </c>
      <c r="AV76" s="177" t="e">
        <f t="shared" si="100"/>
        <v>#REF!</v>
      </c>
      <c r="AW76" s="177" t="e">
        <f t="shared" ca="1" si="101"/>
        <v>#REF!</v>
      </c>
      <c r="AX76" s="177" t="e">
        <f t="shared" ca="1" si="101"/>
        <v>#REF!</v>
      </c>
      <c r="AY76" s="177" t="e">
        <f t="shared" ca="1" si="101"/>
        <v>#REF!</v>
      </c>
      <c r="AZ76" s="177" t="e">
        <f t="shared" si="102"/>
        <v>#REF!</v>
      </c>
      <c r="BA76" s="177" t="e">
        <f t="shared" ca="1" si="103"/>
        <v>#REF!</v>
      </c>
      <c r="BB76" s="178">
        <v>0</v>
      </c>
      <c r="BC76" s="178">
        <v>0</v>
      </c>
      <c r="BD76" s="178" t="e">
        <f t="shared" si="104"/>
        <v>#REF!</v>
      </c>
      <c r="BE76" s="178">
        <v>0</v>
      </c>
      <c r="BF76" s="178" t="e">
        <f t="shared" si="105"/>
        <v>#REF!</v>
      </c>
      <c r="BG76" s="178">
        <v>0</v>
      </c>
      <c r="BH76" s="178">
        <v>0</v>
      </c>
      <c r="BI76" s="178">
        <v>0</v>
      </c>
      <c r="BJ76" s="178" t="e">
        <f t="shared" si="106"/>
        <v>#REF!</v>
      </c>
      <c r="BK76" s="178" t="e">
        <f t="shared" si="107"/>
        <v>#REF!</v>
      </c>
      <c r="BL76" s="178">
        <v>0</v>
      </c>
      <c r="BM76" s="179" t="e">
        <f t="shared" ca="1" si="70"/>
        <v>#REF!</v>
      </c>
    </row>
    <row r="77" spans="1:65">
      <c r="A77" s="131" t="s">
        <v>92</v>
      </c>
      <c r="B77" s="173" t="s">
        <v>415</v>
      </c>
      <c r="C77" s="132" t="s">
        <v>461</v>
      </c>
      <c r="D77" s="141" t="e">
        <f t="shared" si="93"/>
        <v>#REF!</v>
      </c>
      <c r="E77" s="174" t="e">
        <f t="shared" ca="1" si="94"/>
        <v>#REF!</v>
      </c>
      <c r="F77" s="174" t="e">
        <f t="shared" ca="1" si="94"/>
        <v>#REF!</v>
      </c>
      <c r="G77" s="174" t="e">
        <f t="shared" ca="1" si="94"/>
        <v>#REF!</v>
      </c>
      <c r="H77" s="174" t="e">
        <f t="shared" ca="1" si="94"/>
        <v>#REF!</v>
      </c>
      <c r="I77" s="174" t="e">
        <f t="shared" ca="1" si="94"/>
        <v>#REF!</v>
      </c>
      <c r="J77" s="174" t="e">
        <f t="shared" ca="1" si="94"/>
        <v>#REF!</v>
      </c>
      <c r="K77" s="174" t="e">
        <f t="shared" ca="1" si="94"/>
        <v>#REF!</v>
      </c>
      <c r="L77" s="174" t="e">
        <f t="shared" ca="1" si="94"/>
        <v>#REF!</v>
      </c>
      <c r="M77" s="174" t="e">
        <f t="shared" ca="1" si="94"/>
        <v>#REF!</v>
      </c>
      <c r="N77" s="174" t="e">
        <f t="shared" ca="1" si="94"/>
        <v>#REF!</v>
      </c>
      <c r="O77" s="174" t="e">
        <f t="shared" ca="1" si="95"/>
        <v>#REF!</v>
      </c>
      <c r="P77" s="174" t="e">
        <f t="shared" ca="1" si="95"/>
        <v>#REF!</v>
      </c>
      <c r="Q77" s="174" t="e">
        <f t="shared" ca="1" si="95"/>
        <v>#REF!</v>
      </c>
      <c r="R77" s="174" t="e">
        <f t="shared" ca="1" si="95"/>
        <v>#REF!</v>
      </c>
      <c r="S77" s="174">
        <v>0</v>
      </c>
      <c r="T77" s="174" t="e">
        <f t="shared" ca="1" si="96"/>
        <v>#REF!</v>
      </c>
      <c r="U77" s="175" t="e">
        <f t="shared" ca="1" si="97"/>
        <v>#REF!</v>
      </c>
      <c r="V77" s="175" t="e">
        <f t="shared" ca="1" si="97"/>
        <v>#REF!</v>
      </c>
      <c r="W77" s="175" t="e">
        <f t="shared" ca="1" si="97"/>
        <v>#REF!</v>
      </c>
      <c r="X77" s="175" t="e">
        <f t="shared" ca="1" si="97"/>
        <v>#REF!</v>
      </c>
      <c r="Y77" s="175" t="e">
        <f t="shared" ca="1" si="97"/>
        <v>#REF!</v>
      </c>
      <c r="Z77" s="175" t="e">
        <f t="shared" ca="1" si="97"/>
        <v>#REF!</v>
      </c>
      <c r="AA77" s="175" t="e">
        <f t="shared" ca="1" si="97"/>
        <v>#REF!</v>
      </c>
      <c r="AB77" s="175" t="e">
        <f t="shared" ca="1" si="97"/>
        <v>#REF!</v>
      </c>
      <c r="AC77" s="175" t="e">
        <f t="shared" ca="1" si="97"/>
        <v>#REF!</v>
      </c>
      <c r="AD77" s="175" t="e">
        <f t="shared" ca="1" si="97"/>
        <v>#REF!</v>
      </c>
      <c r="AE77" s="175" t="e">
        <f t="shared" ca="1" si="98"/>
        <v>#REF!</v>
      </c>
      <c r="AF77" s="175" t="e">
        <f t="shared" ca="1" si="98"/>
        <v>#REF!</v>
      </c>
      <c r="AG77" s="175" t="e">
        <f t="shared" ca="1" si="98"/>
        <v>#REF!</v>
      </c>
      <c r="AH77" s="175" t="e">
        <f t="shared" ca="1" si="98"/>
        <v>#REF!</v>
      </c>
      <c r="AI77" s="175" t="e">
        <f t="shared" ca="1" si="98"/>
        <v>#REF!</v>
      </c>
      <c r="AJ77" s="175" t="e">
        <f t="shared" ca="1" si="98"/>
        <v>#REF!</v>
      </c>
      <c r="AK77" s="175" t="e">
        <f t="shared" ca="1" si="98"/>
        <v>#REF!</v>
      </c>
      <c r="AL77" s="175" t="e">
        <f t="shared" ca="1" si="98"/>
        <v>#REF!</v>
      </c>
      <c r="AM77" s="175" t="e">
        <f t="shared" ca="1" si="98"/>
        <v>#REF!</v>
      </c>
      <c r="AN77" s="175" t="e">
        <f t="shared" ca="1" si="98"/>
        <v>#REF!</v>
      </c>
      <c r="AO77" s="175" t="e">
        <f t="shared" ca="1" si="98"/>
        <v>#REF!</v>
      </c>
      <c r="AP77" s="175" t="e">
        <f t="shared" ca="1" si="98"/>
        <v>#REF!</v>
      </c>
      <c r="AQ77" s="176" t="e">
        <f t="shared" ca="1" si="99"/>
        <v>#REF!</v>
      </c>
      <c r="AR77" s="177" t="e">
        <f t="shared" si="100"/>
        <v>#REF!</v>
      </c>
      <c r="AS77" s="177" t="e">
        <f t="shared" si="100"/>
        <v>#REF!</v>
      </c>
      <c r="AT77" s="177" t="e">
        <f t="shared" si="100"/>
        <v>#REF!</v>
      </c>
      <c r="AU77" s="177" t="e">
        <f t="shared" si="100"/>
        <v>#REF!</v>
      </c>
      <c r="AV77" s="177" t="e">
        <f t="shared" si="100"/>
        <v>#REF!</v>
      </c>
      <c r="AW77" s="177" t="e">
        <f t="shared" ca="1" si="101"/>
        <v>#REF!</v>
      </c>
      <c r="AX77" s="177" t="e">
        <f t="shared" ca="1" si="101"/>
        <v>#REF!</v>
      </c>
      <c r="AY77" s="177" t="e">
        <f t="shared" ca="1" si="101"/>
        <v>#REF!</v>
      </c>
      <c r="AZ77" s="177" t="e">
        <f t="shared" si="102"/>
        <v>#REF!</v>
      </c>
      <c r="BA77" s="177" t="e">
        <f t="shared" ca="1" si="103"/>
        <v>#REF!</v>
      </c>
      <c r="BB77" s="178">
        <v>0</v>
      </c>
      <c r="BC77" s="178">
        <v>0</v>
      </c>
      <c r="BD77" s="178" t="e">
        <f t="shared" si="104"/>
        <v>#REF!</v>
      </c>
      <c r="BE77" s="178">
        <v>0</v>
      </c>
      <c r="BF77" s="178" t="e">
        <f t="shared" si="105"/>
        <v>#REF!</v>
      </c>
      <c r="BG77" s="178">
        <v>0</v>
      </c>
      <c r="BH77" s="178">
        <v>0</v>
      </c>
      <c r="BI77" s="178">
        <v>0</v>
      </c>
      <c r="BJ77" s="178" t="e">
        <f t="shared" si="106"/>
        <v>#REF!</v>
      </c>
      <c r="BK77" s="178" t="e">
        <f t="shared" si="107"/>
        <v>#REF!</v>
      </c>
      <c r="BL77" s="178">
        <v>0</v>
      </c>
      <c r="BM77" s="179" t="e">
        <f t="shared" ca="1" si="70"/>
        <v>#REF!</v>
      </c>
    </row>
    <row r="78" spans="1:65">
      <c r="A78" s="131" t="s">
        <v>93</v>
      </c>
      <c r="B78" s="173" t="s">
        <v>416</v>
      </c>
      <c r="C78" s="132" t="s">
        <v>461</v>
      </c>
      <c r="D78" s="141" t="e">
        <f t="shared" si="93"/>
        <v>#REF!</v>
      </c>
      <c r="E78" s="174" t="e">
        <f t="shared" ca="1" si="94"/>
        <v>#REF!</v>
      </c>
      <c r="F78" s="174" t="e">
        <f t="shared" ca="1" si="94"/>
        <v>#REF!</v>
      </c>
      <c r="G78" s="174" t="e">
        <f t="shared" ca="1" si="94"/>
        <v>#REF!</v>
      </c>
      <c r="H78" s="174" t="e">
        <f t="shared" ca="1" si="94"/>
        <v>#REF!</v>
      </c>
      <c r="I78" s="174" t="e">
        <f t="shared" ca="1" si="94"/>
        <v>#REF!</v>
      </c>
      <c r="J78" s="174" t="e">
        <f t="shared" ca="1" si="94"/>
        <v>#REF!</v>
      </c>
      <c r="K78" s="174" t="e">
        <f t="shared" ca="1" si="94"/>
        <v>#REF!</v>
      </c>
      <c r="L78" s="174" t="e">
        <f t="shared" ca="1" si="94"/>
        <v>#REF!</v>
      </c>
      <c r="M78" s="174" t="e">
        <f t="shared" ca="1" si="94"/>
        <v>#REF!</v>
      </c>
      <c r="N78" s="174" t="e">
        <f t="shared" ca="1" si="94"/>
        <v>#REF!</v>
      </c>
      <c r="O78" s="174" t="e">
        <f t="shared" ca="1" si="95"/>
        <v>#REF!</v>
      </c>
      <c r="P78" s="174" t="e">
        <f t="shared" ca="1" si="95"/>
        <v>#REF!</v>
      </c>
      <c r="Q78" s="174" t="e">
        <f t="shared" ca="1" si="95"/>
        <v>#REF!</v>
      </c>
      <c r="R78" s="174" t="e">
        <f t="shared" ca="1" si="95"/>
        <v>#REF!</v>
      </c>
      <c r="S78" s="174">
        <v>0</v>
      </c>
      <c r="T78" s="174" t="e">
        <f t="shared" ca="1" si="96"/>
        <v>#REF!</v>
      </c>
      <c r="U78" s="175" t="e">
        <f t="shared" ca="1" si="97"/>
        <v>#REF!</v>
      </c>
      <c r="V78" s="175" t="e">
        <f t="shared" ca="1" si="97"/>
        <v>#REF!</v>
      </c>
      <c r="W78" s="175" t="e">
        <f t="shared" ca="1" si="97"/>
        <v>#REF!</v>
      </c>
      <c r="X78" s="175" t="e">
        <f t="shared" ca="1" si="97"/>
        <v>#REF!</v>
      </c>
      <c r="Y78" s="175" t="e">
        <f t="shared" ca="1" si="97"/>
        <v>#REF!</v>
      </c>
      <c r="Z78" s="175" t="e">
        <f t="shared" ca="1" si="97"/>
        <v>#REF!</v>
      </c>
      <c r="AA78" s="175" t="e">
        <f t="shared" ca="1" si="97"/>
        <v>#REF!</v>
      </c>
      <c r="AB78" s="175" t="e">
        <f t="shared" ca="1" si="97"/>
        <v>#REF!</v>
      </c>
      <c r="AC78" s="175" t="e">
        <f t="shared" ca="1" si="97"/>
        <v>#REF!</v>
      </c>
      <c r="AD78" s="175" t="e">
        <f t="shared" ca="1" si="97"/>
        <v>#REF!</v>
      </c>
      <c r="AE78" s="175" t="e">
        <f t="shared" ca="1" si="98"/>
        <v>#REF!</v>
      </c>
      <c r="AF78" s="175" t="e">
        <f t="shared" ca="1" si="98"/>
        <v>#REF!</v>
      </c>
      <c r="AG78" s="175" t="e">
        <f t="shared" ca="1" si="98"/>
        <v>#REF!</v>
      </c>
      <c r="AH78" s="175" t="e">
        <f t="shared" ca="1" si="98"/>
        <v>#REF!</v>
      </c>
      <c r="AI78" s="175" t="e">
        <f t="shared" ca="1" si="98"/>
        <v>#REF!</v>
      </c>
      <c r="AJ78" s="175" t="e">
        <f t="shared" ca="1" si="98"/>
        <v>#REF!</v>
      </c>
      <c r="AK78" s="175" t="e">
        <f t="shared" ca="1" si="98"/>
        <v>#REF!</v>
      </c>
      <c r="AL78" s="175" t="e">
        <f t="shared" ca="1" si="98"/>
        <v>#REF!</v>
      </c>
      <c r="AM78" s="175" t="e">
        <f t="shared" ca="1" si="98"/>
        <v>#REF!</v>
      </c>
      <c r="AN78" s="175" t="e">
        <f t="shared" ca="1" si="98"/>
        <v>#REF!</v>
      </c>
      <c r="AO78" s="175" t="e">
        <f t="shared" ca="1" si="98"/>
        <v>#REF!</v>
      </c>
      <c r="AP78" s="175" t="e">
        <f t="shared" ca="1" si="98"/>
        <v>#REF!</v>
      </c>
      <c r="AQ78" s="176" t="e">
        <f t="shared" ca="1" si="99"/>
        <v>#REF!</v>
      </c>
      <c r="AR78" s="177" t="e">
        <f t="shared" si="100"/>
        <v>#REF!</v>
      </c>
      <c r="AS78" s="177" t="e">
        <f t="shared" si="100"/>
        <v>#REF!</v>
      </c>
      <c r="AT78" s="177" t="e">
        <f t="shared" si="100"/>
        <v>#REF!</v>
      </c>
      <c r="AU78" s="177" t="e">
        <f t="shared" si="100"/>
        <v>#REF!</v>
      </c>
      <c r="AV78" s="177" t="e">
        <f t="shared" si="100"/>
        <v>#REF!</v>
      </c>
      <c r="AW78" s="177" t="e">
        <f t="shared" ca="1" si="101"/>
        <v>#REF!</v>
      </c>
      <c r="AX78" s="177" t="e">
        <f t="shared" ca="1" si="101"/>
        <v>#REF!</v>
      </c>
      <c r="AY78" s="177" t="e">
        <f t="shared" ca="1" si="101"/>
        <v>#REF!</v>
      </c>
      <c r="AZ78" s="177" t="e">
        <f t="shared" si="102"/>
        <v>#REF!</v>
      </c>
      <c r="BA78" s="177" t="e">
        <f t="shared" ca="1" si="103"/>
        <v>#REF!</v>
      </c>
      <c r="BB78" s="178">
        <v>0</v>
      </c>
      <c r="BC78" s="178">
        <v>0</v>
      </c>
      <c r="BD78" s="178" t="e">
        <f t="shared" si="104"/>
        <v>#REF!</v>
      </c>
      <c r="BE78" s="178">
        <v>0</v>
      </c>
      <c r="BF78" s="178" t="e">
        <f t="shared" si="105"/>
        <v>#REF!</v>
      </c>
      <c r="BG78" s="178">
        <v>0</v>
      </c>
      <c r="BH78" s="178">
        <v>0</v>
      </c>
      <c r="BI78" s="178">
        <v>0</v>
      </c>
      <c r="BJ78" s="178" t="e">
        <f t="shared" si="106"/>
        <v>#REF!</v>
      </c>
      <c r="BK78" s="178" t="e">
        <f t="shared" si="107"/>
        <v>#REF!</v>
      </c>
      <c r="BL78" s="178">
        <v>0</v>
      </c>
      <c r="BM78" s="179" t="e">
        <f t="shared" ca="1" si="70"/>
        <v>#REF!</v>
      </c>
    </row>
    <row r="79" spans="1:65" s="187" customFormat="1" ht="15" customHeight="1">
      <c r="A79" s="135" t="s">
        <v>518</v>
      </c>
      <c r="B79" s="182" t="s">
        <v>417</v>
      </c>
      <c r="C79" s="183"/>
      <c r="D79" s="184"/>
      <c r="E79" s="185" t="e">
        <f t="shared" ref="E79:BK79" ca="1" si="108">SUM(E80:E84)</f>
        <v>#REF!</v>
      </c>
      <c r="F79" s="185" t="e">
        <f t="shared" ca="1" si="108"/>
        <v>#REF!</v>
      </c>
      <c r="G79" s="185" t="e">
        <f t="shared" ca="1" si="108"/>
        <v>#REF!</v>
      </c>
      <c r="H79" s="185" t="e">
        <f t="shared" ca="1" si="108"/>
        <v>#REF!</v>
      </c>
      <c r="I79" s="185" t="e">
        <f t="shared" ca="1" si="108"/>
        <v>#REF!</v>
      </c>
      <c r="J79" s="185" t="e">
        <f t="shared" ca="1" si="108"/>
        <v>#REF!</v>
      </c>
      <c r="K79" s="185" t="e">
        <f t="shared" ca="1" si="108"/>
        <v>#REF!</v>
      </c>
      <c r="L79" s="185" t="e">
        <f t="shared" ca="1" si="108"/>
        <v>#REF!</v>
      </c>
      <c r="M79" s="185" t="e">
        <f t="shared" ca="1" si="108"/>
        <v>#REF!</v>
      </c>
      <c r="N79" s="185" t="e">
        <f t="shared" ca="1" si="108"/>
        <v>#REF!</v>
      </c>
      <c r="O79" s="185" t="e">
        <f t="shared" ca="1" si="108"/>
        <v>#REF!</v>
      </c>
      <c r="P79" s="189" t="e">
        <f t="shared" ca="1" si="108"/>
        <v>#REF!</v>
      </c>
      <c r="Q79" s="189" t="e">
        <f t="shared" ca="1" si="108"/>
        <v>#REF!</v>
      </c>
      <c r="R79" s="189" t="e">
        <f t="shared" ca="1" si="108"/>
        <v>#REF!</v>
      </c>
      <c r="S79" s="189">
        <f t="shared" si="108"/>
        <v>0</v>
      </c>
      <c r="T79" s="185" t="e">
        <f t="shared" ca="1" si="108"/>
        <v>#REF!</v>
      </c>
      <c r="U79" s="185" t="e">
        <f t="shared" ca="1" si="108"/>
        <v>#REF!</v>
      </c>
      <c r="V79" s="185" t="e">
        <f t="shared" ca="1" si="108"/>
        <v>#REF!</v>
      </c>
      <c r="W79" s="185" t="e">
        <f t="shared" ca="1" si="108"/>
        <v>#REF!</v>
      </c>
      <c r="X79" s="185" t="e">
        <f t="shared" ca="1" si="108"/>
        <v>#REF!</v>
      </c>
      <c r="Y79" s="185" t="e">
        <f t="shared" ca="1" si="108"/>
        <v>#REF!</v>
      </c>
      <c r="Z79" s="185" t="e">
        <f t="shared" ca="1" si="108"/>
        <v>#REF!</v>
      </c>
      <c r="AA79" s="185" t="e">
        <f t="shared" ca="1" si="108"/>
        <v>#REF!</v>
      </c>
      <c r="AB79" s="185" t="e">
        <f t="shared" ca="1" si="108"/>
        <v>#REF!</v>
      </c>
      <c r="AC79" s="185" t="e">
        <f t="shared" ca="1" si="108"/>
        <v>#REF!</v>
      </c>
      <c r="AD79" s="185" t="e">
        <f t="shared" ca="1" si="108"/>
        <v>#REF!</v>
      </c>
      <c r="AE79" s="185" t="e">
        <f t="shared" ca="1" si="108"/>
        <v>#REF!</v>
      </c>
      <c r="AF79" s="185" t="e">
        <f t="shared" ca="1" si="108"/>
        <v>#REF!</v>
      </c>
      <c r="AG79" s="185" t="e">
        <f t="shared" ca="1" si="108"/>
        <v>#REF!</v>
      </c>
      <c r="AH79" s="185" t="e">
        <f t="shared" ca="1" si="108"/>
        <v>#REF!</v>
      </c>
      <c r="AI79" s="185" t="e">
        <f t="shared" ca="1" si="108"/>
        <v>#REF!</v>
      </c>
      <c r="AJ79" s="185" t="e">
        <f t="shared" ca="1" si="108"/>
        <v>#REF!</v>
      </c>
      <c r="AK79" s="185" t="e">
        <f t="shared" ca="1" si="108"/>
        <v>#REF!</v>
      </c>
      <c r="AL79" s="185" t="e">
        <f t="shared" ca="1" si="108"/>
        <v>#REF!</v>
      </c>
      <c r="AM79" s="185" t="e">
        <f t="shared" ca="1" si="108"/>
        <v>#REF!</v>
      </c>
      <c r="AN79" s="185" t="e">
        <f t="shared" ca="1" si="108"/>
        <v>#REF!</v>
      </c>
      <c r="AO79" s="185" t="e">
        <f t="shared" ca="1" si="108"/>
        <v>#REF!</v>
      </c>
      <c r="AP79" s="185" t="e">
        <f t="shared" ca="1" si="108"/>
        <v>#REF!</v>
      </c>
      <c r="AQ79" s="189" t="e">
        <f t="shared" ca="1" si="108"/>
        <v>#REF!</v>
      </c>
      <c r="AR79" s="189" t="e">
        <f t="shared" si="108"/>
        <v>#REF!</v>
      </c>
      <c r="AS79" s="189" t="e">
        <f t="shared" si="108"/>
        <v>#REF!</v>
      </c>
      <c r="AT79" s="189" t="e">
        <f t="shared" si="108"/>
        <v>#REF!</v>
      </c>
      <c r="AU79" s="189" t="e">
        <f t="shared" si="108"/>
        <v>#REF!</v>
      </c>
      <c r="AV79" s="189" t="e">
        <f t="shared" si="108"/>
        <v>#REF!</v>
      </c>
      <c r="AW79" s="189" t="e">
        <f t="shared" ca="1" si="108"/>
        <v>#REF!</v>
      </c>
      <c r="AX79" s="189" t="e">
        <f t="shared" ca="1" si="108"/>
        <v>#REF!</v>
      </c>
      <c r="AY79" s="189" t="e">
        <f t="shared" ca="1" si="108"/>
        <v>#REF!</v>
      </c>
      <c r="AZ79" s="189" t="e">
        <f t="shared" si="108"/>
        <v>#REF!</v>
      </c>
      <c r="BA79" s="189" t="e">
        <f t="shared" ca="1" si="108"/>
        <v>#REF!</v>
      </c>
      <c r="BB79" s="189">
        <f t="shared" si="108"/>
        <v>0</v>
      </c>
      <c r="BC79" s="189">
        <f t="shared" si="108"/>
        <v>0</v>
      </c>
      <c r="BD79" s="189" t="e">
        <f t="shared" si="108"/>
        <v>#REF!</v>
      </c>
      <c r="BE79" s="189">
        <f t="shared" si="108"/>
        <v>0</v>
      </c>
      <c r="BF79" s="189" t="e">
        <f t="shared" si="108"/>
        <v>#REF!</v>
      </c>
      <c r="BG79" s="189">
        <f t="shared" si="108"/>
        <v>0</v>
      </c>
      <c r="BH79" s="189">
        <f t="shared" si="108"/>
        <v>0</v>
      </c>
      <c r="BI79" s="189">
        <f t="shared" si="108"/>
        <v>0</v>
      </c>
      <c r="BJ79" s="189" t="e">
        <f t="shared" si="108"/>
        <v>#REF!</v>
      </c>
      <c r="BK79" s="189" t="e">
        <f t="shared" si="108"/>
        <v>#REF!</v>
      </c>
      <c r="BL79" s="189">
        <f>SUM(BL80:BL84)</f>
        <v>0</v>
      </c>
      <c r="BM79" s="192" t="e">
        <f t="shared" ca="1" si="70"/>
        <v>#REF!</v>
      </c>
    </row>
    <row r="80" spans="1:65">
      <c r="A80" s="131" t="s">
        <v>95</v>
      </c>
      <c r="B80" s="173" t="s">
        <v>418</v>
      </c>
      <c r="C80" s="132" t="s">
        <v>461</v>
      </c>
      <c r="D80" s="141" t="e">
        <f>MATCH(C80,CFHeadings,0)</f>
        <v>#REF!</v>
      </c>
      <c r="E80" s="174" t="e">
        <f t="shared" ref="E80:N84" ca="1" si="109">VLOOKUP($B80,RawData2,E$6,FALSE)*VLOOKUP(E$5,ConversionFactors2,$D80,FALSE)/MJ_per_toe</f>
        <v>#REF!</v>
      </c>
      <c r="F80" s="174" t="e">
        <f t="shared" ca="1" si="109"/>
        <v>#REF!</v>
      </c>
      <c r="G80" s="174" t="e">
        <f t="shared" ca="1" si="109"/>
        <v>#REF!</v>
      </c>
      <c r="H80" s="174" t="e">
        <f t="shared" ca="1" si="109"/>
        <v>#REF!</v>
      </c>
      <c r="I80" s="174" t="e">
        <f t="shared" ca="1" si="109"/>
        <v>#REF!</v>
      </c>
      <c r="J80" s="174" t="e">
        <f t="shared" ca="1" si="109"/>
        <v>#REF!</v>
      </c>
      <c r="K80" s="174" t="e">
        <f t="shared" ca="1" si="109"/>
        <v>#REF!</v>
      </c>
      <c r="L80" s="174" t="e">
        <f t="shared" ca="1" si="109"/>
        <v>#REF!</v>
      </c>
      <c r="M80" s="174" t="e">
        <f t="shared" ca="1" si="109"/>
        <v>#REF!</v>
      </c>
      <c r="N80" s="174" t="e">
        <f t="shared" ca="1" si="109"/>
        <v>#REF!</v>
      </c>
      <c r="O80" s="174" t="e">
        <f t="shared" ref="O80:R84" ca="1" si="110">VLOOKUP($B80,RawData2,O$6,FALSE)*VLOOKUP(O$5,ConversionFactors2,2,FALSE)</f>
        <v>#REF!</v>
      </c>
      <c r="P80" s="174" t="e">
        <f t="shared" ca="1" si="110"/>
        <v>#REF!</v>
      </c>
      <c r="Q80" s="174" t="e">
        <f t="shared" ca="1" si="110"/>
        <v>#REF!</v>
      </c>
      <c r="R80" s="174" t="e">
        <f t="shared" ca="1" si="110"/>
        <v>#REF!</v>
      </c>
      <c r="S80" s="174">
        <v>0</v>
      </c>
      <c r="T80" s="174" t="e">
        <f ca="1">VLOOKUP($B80,RawData2,T$6,FALSE)*VLOOKUP(T$5,ConversionFactors2,$D80,FALSE)/MJ_per_toe</f>
        <v>#REF!</v>
      </c>
      <c r="U80" s="175" t="e">
        <f t="shared" ref="U80:AD84" ca="1" si="111">VLOOKUP($B80,RawData2,U$6,FALSE)*VLOOKUP(U$5,ConversionFactors2,2,FALSE)/MJ_per_toe</f>
        <v>#REF!</v>
      </c>
      <c r="V80" s="175" t="e">
        <f t="shared" ca="1" si="111"/>
        <v>#REF!</v>
      </c>
      <c r="W80" s="175" t="e">
        <f t="shared" ca="1" si="111"/>
        <v>#REF!</v>
      </c>
      <c r="X80" s="175" t="e">
        <f t="shared" ca="1" si="111"/>
        <v>#REF!</v>
      </c>
      <c r="Y80" s="175" t="e">
        <f t="shared" ca="1" si="111"/>
        <v>#REF!</v>
      </c>
      <c r="Z80" s="175" t="e">
        <f t="shared" ca="1" si="111"/>
        <v>#REF!</v>
      </c>
      <c r="AA80" s="175" t="e">
        <f t="shared" ca="1" si="111"/>
        <v>#REF!</v>
      </c>
      <c r="AB80" s="175" t="e">
        <f t="shared" ca="1" si="111"/>
        <v>#REF!</v>
      </c>
      <c r="AC80" s="175" t="e">
        <f t="shared" ca="1" si="111"/>
        <v>#REF!</v>
      </c>
      <c r="AD80" s="175" t="e">
        <f t="shared" ca="1" si="111"/>
        <v>#REF!</v>
      </c>
      <c r="AE80" s="175" t="e">
        <f t="shared" ref="AE80:AP84" ca="1" si="112">VLOOKUP($B80,RawData2,AE$6,FALSE)*VLOOKUP(AE$5,ConversionFactors2,2,FALSE)/MJ_per_toe</f>
        <v>#REF!</v>
      </c>
      <c r="AF80" s="175" t="e">
        <f t="shared" ca="1" si="112"/>
        <v>#REF!</v>
      </c>
      <c r="AG80" s="175" t="e">
        <f t="shared" ca="1" si="112"/>
        <v>#REF!</v>
      </c>
      <c r="AH80" s="175" t="e">
        <f t="shared" ca="1" si="112"/>
        <v>#REF!</v>
      </c>
      <c r="AI80" s="175" t="e">
        <f t="shared" ca="1" si="112"/>
        <v>#REF!</v>
      </c>
      <c r="AJ80" s="175" t="e">
        <f t="shared" ca="1" si="112"/>
        <v>#REF!</v>
      </c>
      <c r="AK80" s="175" t="e">
        <f t="shared" ca="1" si="112"/>
        <v>#REF!</v>
      </c>
      <c r="AL80" s="175" t="e">
        <f t="shared" ca="1" si="112"/>
        <v>#REF!</v>
      </c>
      <c r="AM80" s="175" t="e">
        <f t="shared" ca="1" si="112"/>
        <v>#REF!</v>
      </c>
      <c r="AN80" s="175" t="e">
        <f t="shared" ca="1" si="112"/>
        <v>#REF!</v>
      </c>
      <c r="AO80" s="175" t="e">
        <f t="shared" ca="1" si="112"/>
        <v>#REF!</v>
      </c>
      <c r="AP80" s="175" t="e">
        <f t="shared" ca="1" si="112"/>
        <v>#REF!</v>
      </c>
      <c r="AQ80" s="176" t="e">
        <f ca="1">VLOOKUP($B80,RawData2,AQ$6,FALSE)*VLOOKUP(AQ$5,ConversionFactors2,2,FALSE)</f>
        <v>#REF!</v>
      </c>
      <c r="AR80" s="177" t="e">
        <f t="shared" ref="AR80:AV84" si="113">VLOOKUP($B80,RawData2,AR$6,FALSE)*0.02388</f>
        <v>#REF!</v>
      </c>
      <c r="AS80" s="177" t="e">
        <f t="shared" si="113"/>
        <v>#REF!</v>
      </c>
      <c r="AT80" s="177" t="e">
        <f t="shared" si="113"/>
        <v>#REF!</v>
      </c>
      <c r="AU80" s="177" t="e">
        <f t="shared" si="113"/>
        <v>#REF!</v>
      </c>
      <c r="AV80" s="177" t="e">
        <f t="shared" si="113"/>
        <v>#REF!</v>
      </c>
      <c r="AW80" s="177" t="e">
        <f t="shared" ref="AW80:AY84" ca="1" si="114">VLOOKUP($B80,RawData2,AW$6,FALSE)*VLOOKUP(AW$5,ConversionFactors2,2,FALSE)/MJ_per_toe</f>
        <v>#REF!</v>
      </c>
      <c r="AX80" s="177" t="e">
        <f t="shared" ca="1" si="114"/>
        <v>#REF!</v>
      </c>
      <c r="AY80" s="177" t="e">
        <f t="shared" ca="1" si="114"/>
        <v>#REF!</v>
      </c>
      <c r="AZ80" s="177" t="e">
        <f>VLOOKUP($B80,RawData2,AZ$6,FALSE)*0.02388</f>
        <v>#REF!</v>
      </c>
      <c r="BA80" s="177" t="e">
        <f ca="1">VLOOKUP($B80,RawData2,BA$6,FALSE)*VLOOKUP(BA$5,ConversionFactors2,2,FALSE)/MJ_per_toe</f>
        <v>#REF!</v>
      </c>
      <c r="BB80" s="178">
        <v>0</v>
      </c>
      <c r="BC80" s="178">
        <v>0</v>
      </c>
      <c r="BD80" s="178" t="e">
        <f>VLOOKUP($B80,RawData2,BD$6,FALSE)*0.02388</f>
        <v>#REF!</v>
      </c>
      <c r="BE80" s="178">
        <v>0</v>
      </c>
      <c r="BF80" s="178" t="e">
        <f>VLOOKUP($B80,RawData2,BF$6,FALSE)*0.02388</f>
        <v>#REF!</v>
      </c>
      <c r="BG80" s="178">
        <v>0</v>
      </c>
      <c r="BH80" s="178">
        <v>0</v>
      </c>
      <c r="BI80" s="178">
        <v>0</v>
      </c>
      <c r="BJ80" s="178" t="e">
        <f>VLOOKUP($B80,RawData2,BJ$6,FALSE)*0.086</f>
        <v>#REF!</v>
      </c>
      <c r="BK80" s="178" t="e">
        <f>VLOOKUP($B80,RawData2,BK$6,FALSE)*0.02388</f>
        <v>#REF!</v>
      </c>
      <c r="BL80" s="178">
        <v>0</v>
      </c>
      <c r="BM80" s="179" t="e">
        <f t="shared" ca="1" si="70"/>
        <v>#REF!</v>
      </c>
    </row>
    <row r="81" spans="1:65">
      <c r="A81" s="131" t="s">
        <v>96</v>
      </c>
      <c r="B81" s="173" t="s">
        <v>419</v>
      </c>
      <c r="C81" s="132" t="s">
        <v>461</v>
      </c>
      <c r="D81" s="141" t="e">
        <f>MATCH(C81,CFHeadings,0)</f>
        <v>#REF!</v>
      </c>
      <c r="E81" s="174" t="e">
        <f t="shared" ca="1" si="109"/>
        <v>#REF!</v>
      </c>
      <c r="F81" s="174" t="e">
        <f t="shared" ca="1" si="109"/>
        <v>#REF!</v>
      </c>
      <c r="G81" s="174" t="e">
        <f t="shared" ca="1" si="109"/>
        <v>#REF!</v>
      </c>
      <c r="H81" s="174" t="e">
        <f t="shared" ca="1" si="109"/>
        <v>#REF!</v>
      </c>
      <c r="I81" s="174" t="e">
        <f t="shared" ca="1" si="109"/>
        <v>#REF!</v>
      </c>
      <c r="J81" s="174" t="e">
        <f t="shared" ca="1" si="109"/>
        <v>#REF!</v>
      </c>
      <c r="K81" s="174" t="e">
        <f t="shared" ca="1" si="109"/>
        <v>#REF!</v>
      </c>
      <c r="L81" s="174" t="e">
        <f t="shared" ca="1" si="109"/>
        <v>#REF!</v>
      </c>
      <c r="M81" s="174" t="e">
        <f t="shared" ca="1" si="109"/>
        <v>#REF!</v>
      </c>
      <c r="N81" s="174" t="e">
        <f t="shared" ca="1" si="109"/>
        <v>#REF!</v>
      </c>
      <c r="O81" s="174" t="e">
        <f t="shared" ca="1" si="110"/>
        <v>#REF!</v>
      </c>
      <c r="P81" s="174" t="e">
        <f t="shared" ca="1" si="110"/>
        <v>#REF!</v>
      </c>
      <c r="Q81" s="174" t="e">
        <f t="shared" ca="1" si="110"/>
        <v>#REF!</v>
      </c>
      <c r="R81" s="174" t="e">
        <f t="shared" ca="1" si="110"/>
        <v>#REF!</v>
      </c>
      <c r="S81" s="174">
        <v>0</v>
      </c>
      <c r="T81" s="174" t="e">
        <f ca="1">VLOOKUP($B81,RawData2,T$6,FALSE)*VLOOKUP(T$5,ConversionFactors2,$D81,FALSE)/MJ_per_toe</f>
        <v>#REF!</v>
      </c>
      <c r="U81" s="175" t="e">
        <f t="shared" ca="1" si="111"/>
        <v>#REF!</v>
      </c>
      <c r="V81" s="175" t="e">
        <f t="shared" ca="1" si="111"/>
        <v>#REF!</v>
      </c>
      <c r="W81" s="175" t="e">
        <f t="shared" ca="1" si="111"/>
        <v>#REF!</v>
      </c>
      <c r="X81" s="175" t="e">
        <f t="shared" ca="1" si="111"/>
        <v>#REF!</v>
      </c>
      <c r="Y81" s="175" t="e">
        <f t="shared" ca="1" si="111"/>
        <v>#REF!</v>
      </c>
      <c r="Z81" s="175" t="e">
        <f t="shared" ca="1" si="111"/>
        <v>#REF!</v>
      </c>
      <c r="AA81" s="175" t="e">
        <f t="shared" ca="1" si="111"/>
        <v>#REF!</v>
      </c>
      <c r="AB81" s="175" t="e">
        <f t="shared" ca="1" si="111"/>
        <v>#REF!</v>
      </c>
      <c r="AC81" s="175" t="e">
        <f t="shared" ca="1" si="111"/>
        <v>#REF!</v>
      </c>
      <c r="AD81" s="175" t="e">
        <f t="shared" ca="1" si="111"/>
        <v>#REF!</v>
      </c>
      <c r="AE81" s="175" t="e">
        <f t="shared" ca="1" si="112"/>
        <v>#REF!</v>
      </c>
      <c r="AF81" s="175" t="e">
        <f t="shared" ca="1" si="112"/>
        <v>#REF!</v>
      </c>
      <c r="AG81" s="175" t="e">
        <f t="shared" ca="1" si="112"/>
        <v>#REF!</v>
      </c>
      <c r="AH81" s="175" t="e">
        <f t="shared" ca="1" si="112"/>
        <v>#REF!</v>
      </c>
      <c r="AI81" s="175" t="e">
        <f t="shared" ca="1" si="112"/>
        <v>#REF!</v>
      </c>
      <c r="AJ81" s="175" t="e">
        <f t="shared" ca="1" si="112"/>
        <v>#REF!</v>
      </c>
      <c r="AK81" s="175" t="e">
        <f t="shared" ca="1" si="112"/>
        <v>#REF!</v>
      </c>
      <c r="AL81" s="175" t="e">
        <f t="shared" ca="1" si="112"/>
        <v>#REF!</v>
      </c>
      <c r="AM81" s="175" t="e">
        <f t="shared" ca="1" si="112"/>
        <v>#REF!</v>
      </c>
      <c r="AN81" s="175" t="e">
        <f t="shared" ca="1" si="112"/>
        <v>#REF!</v>
      </c>
      <c r="AO81" s="175" t="e">
        <f t="shared" ca="1" si="112"/>
        <v>#REF!</v>
      </c>
      <c r="AP81" s="175" t="e">
        <f t="shared" ca="1" si="112"/>
        <v>#REF!</v>
      </c>
      <c r="AQ81" s="176" t="e">
        <f ca="1">VLOOKUP($B81,RawData2,AQ$6,FALSE)*VLOOKUP(AQ$5,ConversionFactors2,2,FALSE)</f>
        <v>#REF!</v>
      </c>
      <c r="AR81" s="177" t="e">
        <f t="shared" si="113"/>
        <v>#REF!</v>
      </c>
      <c r="AS81" s="177" t="e">
        <f t="shared" si="113"/>
        <v>#REF!</v>
      </c>
      <c r="AT81" s="177" t="e">
        <f t="shared" si="113"/>
        <v>#REF!</v>
      </c>
      <c r="AU81" s="177" t="e">
        <f t="shared" si="113"/>
        <v>#REF!</v>
      </c>
      <c r="AV81" s="177" t="e">
        <f t="shared" si="113"/>
        <v>#REF!</v>
      </c>
      <c r="AW81" s="177" t="e">
        <f t="shared" ca="1" si="114"/>
        <v>#REF!</v>
      </c>
      <c r="AX81" s="177" t="e">
        <f t="shared" ca="1" si="114"/>
        <v>#REF!</v>
      </c>
      <c r="AY81" s="177" t="e">
        <f t="shared" ca="1" si="114"/>
        <v>#REF!</v>
      </c>
      <c r="AZ81" s="177" t="e">
        <f>VLOOKUP($B81,RawData2,AZ$6,FALSE)*0.02388</f>
        <v>#REF!</v>
      </c>
      <c r="BA81" s="177" t="e">
        <f ca="1">VLOOKUP($B81,RawData2,BA$6,FALSE)*VLOOKUP(BA$5,ConversionFactors2,2,FALSE)/MJ_per_toe</f>
        <v>#REF!</v>
      </c>
      <c r="BB81" s="178">
        <v>0</v>
      </c>
      <c r="BC81" s="178">
        <v>0</v>
      </c>
      <c r="BD81" s="178" t="e">
        <f>VLOOKUP($B81,RawData2,BD$6,FALSE)*0.02388</f>
        <v>#REF!</v>
      </c>
      <c r="BE81" s="178">
        <v>0</v>
      </c>
      <c r="BF81" s="178" t="e">
        <f>VLOOKUP($B81,RawData2,BF$6,FALSE)*0.02388</f>
        <v>#REF!</v>
      </c>
      <c r="BG81" s="178">
        <v>0</v>
      </c>
      <c r="BH81" s="178">
        <v>0</v>
      </c>
      <c r="BI81" s="178">
        <v>0</v>
      </c>
      <c r="BJ81" s="178" t="e">
        <f>VLOOKUP($B81,RawData2,BJ$6,FALSE)*0.086</f>
        <v>#REF!</v>
      </c>
      <c r="BK81" s="178" t="e">
        <f>VLOOKUP($B81,RawData2,BK$6,FALSE)*0.02388</f>
        <v>#REF!</v>
      </c>
      <c r="BL81" s="178">
        <v>0</v>
      </c>
      <c r="BM81" s="179" t="e">
        <f t="shared" ca="1" si="70"/>
        <v>#REF!</v>
      </c>
    </row>
    <row r="82" spans="1:65">
      <c r="A82" s="131" t="s">
        <v>97</v>
      </c>
      <c r="B82" s="173" t="s">
        <v>420</v>
      </c>
      <c r="C82" s="132" t="s">
        <v>461</v>
      </c>
      <c r="D82" s="141" t="e">
        <f>MATCH(C82,CFHeadings,0)</f>
        <v>#REF!</v>
      </c>
      <c r="E82" s="174" t="e">
        <f t="shared" ca="1" si="109"/>
        <v>#REF!</v>
      </c>
      <c r="F82" s="174" t="e">
        <f t="shared" ca="1" si="109"/>
        <v>#REF!</v>
      </c>
      <c r="G82" s="174" t="e">
        <f t="shared" ca="1" si="109"/>
        <v>#REF!</v>
      </c>
      <c r="H82" s="174" t="e">
        <f t="shared" ca="1" si="109"/>
        <v>#REF!</v>
      </c>
      <c r="I82" s="174" t="e">
        <f t="shared" ca="1" si="109"/>
        <v>#REF!</v>
      </c>
      <c r="J82" s="174" t="e">
        <f t="shared" ca="1" si="109"/>
        <v>#REF!</v>
      </c>
      <c r="K82" s="174" t="e">
        <f t="shared" ca="1" si="109"/>
        <v>#REF!</v>
      </c>
      <c r="L82" s="174" t="e">
        <f t="shared" ca="1" si="109"/>
        <v>#REF!</v>
      </c>
      <c r="M82" s="174" t="e">
        <f t="shared" ca="1" si="109"/>
        <v>#REF!</v>
      </c>
      <c r="N82" s="174" t="e">
        <f t="shared" ca="1" si="109"/>
        <v>#REF!</v>
      </c>
      <c r="O82" s="174" t="e">
        <f t="shared" ca="1" si="110"/>
        <v>#REF!</v>
      </c>
      <c r="P82" s="174" t="e">
        <f t="shared" ca="1" si="110"/>
        <v>#REF!</v>
      </c>
      <c r="Q82" s="174" t="e">
        <f t="shared" ca="1" si="110"/>
        <v>#REF!</v>
      </c>
      <c r="R82" s="174" t="e">
        <f t="shared" ca="1" si="110"/>
        <v>#REF!</v>
      </c>
      <c r="S82" s="174">
        <v>0</v>
      </c>
      <c r="T82" s="174" t="e">
        <f ca="1">VLOOKUP($B82,RawData2,T$6,FALSE)*VLOOKUP(T$5,ConversionFactors2,$D82,FALSE)/MJ_per_toe</f>
        <v>#REF!</v>
      </c>
      <c r="U82" s="175" t="e">
        <f t="shared" ca="1" si="111"/>
        <v>#REF!</v>
      </c>
      <c r="V82" s="175" t="e">
        <f t="shared" ca="1" si="111"/>
        <v>#REF!</v>
      </c>
      <c r="W82" s="175" t="e">
        <f t="shared" ca="1" si="111"/>
        <v>#REF!</v>
      </c>
      <c r="X82" s="175" t="e">
        <f t="shared" ca="1" si="111"/>
        <v>#REF!</v>
      </c>
      <c r="Y82" s="175" t="e">
        <f t="shared" ca="1" si="111"/>
        <v>#REF!</v>
      </c>
      <c r="Z82" s="175" t="e">
        <f t="shared" ca="1" si="111"/>
        <v>#REF!</v>
      </c>
      <c r="AA82" s="175" t="e">
        <f t="shared" ca="1" si="111"/>
        <v>#REF!</v>
      </c>
      <c r="AB82" s="175" t="e">
        <f t="shared" ca="1" si="111"/>
        <v>#REF!</v>
      </c>
      <c r="AC82" s="175" t="e">
        <f t="shared" ca="1" si="111"/>
        <v>#REF!</v>
      </c>
      <c r="AD82" s="175" t="e">
        <f t="shared" ca="1" si="111"/>
        <v>#REF!</v>
      </c>
      <c r="AE82" s="175" t="e">
        <f t="shared" ca="1" si="112"/>
        <v>#REF!</v>
      </c>
      <c r="AF82" s="175" t="e">
        <f t="shared" ca="1" si="112"/>
        <v>#REF!</v>
      </c>
      <c r="AG82" s="175" t="e">
        <f t="shared" ca="1" si="112"/>
        <v>#REF!</v>
      </c>
      <c r="AH82" s="175" t="e">
        <f t="shared" ca="1" si="112"/>
        <v>#REF!</v>
      </c>
      <c r="AI82" s="175" t="e">
        <f t="shared" ca="1" si="112"/>
        <v>#REF!</v>
      </c>
      <c r="AJ82" s="175" t="e">
        <f t="shared" ca="1" si="112"/>
        <v>#REF!</v>
      </c>
      <c r="AK82" s="175" t="e">
        <f t="shared" ca="1" si="112"/>
        <v>#REF!</v>
      </c>
      <c r="AL82" s="175" t="e">
        <f t="shared" ca="1" si="112"/>
        <v>#REF!</v>
      </c>
      <c r="AM82" s="175" t="e">
        <f t="shared" ca="1" si="112"/>
        <v>#REF!</v>
      </c>
      <c r="AN82" s="175" t="e">
        <f t="shared" ca="1" si="112"/>
        <v>#REF!</v>
      </c>
      <c r="AO82" s="175" t="e">
        <f t="shared" ca="1" si="112"/>
        <v>#REF!</v>
      </c>
      <c r="AP82" s="175" t="e">
        <f t="shared" ca="1" si="112"/>
        <v>#REF!</v>
      </c>
      <c r="AQ82" s="176" t="e">
        <f ca="1">VLOOKUP($B82,RawData2,AQ$6,FALSE)*VLOOKUP(AQ$5,ConversionFactors2,2,FALSE)</f>
        <v>#REF!</v>
      </c>
      <c r="AR82" s="177" t="e">
        <f t="shared" si="113"/>
        <v>#REF!</v>
      </c>
      <c r="AS82" s="177" t="e">
        <f t="shared" si="113"/>
        <v>#REF!</v>
      </c>
      <c r="AT82" s="177" t="e">
        <f t="shared" si="113"/>
        <v>#REF!</v>
      </c>
      <c r="AU82" s="177" t="e">
        <f t="shared" si="113"/>
        <v>#REF!</v>
      </c>
      <c r="AV82" s="177" t="e">
        <f t="shared" si="113"/>
        <v>#REF!</v>
      </c>
      <c r="AW82" s="177" t="e">
        <f t="shared" ca="1" si="114"/>
        <v>#REF!</v>
      </c>
      <c r="AX82" s="177" t="e">
        <f t="shared" ca="1" si="114"/>
        <v>#REF!</v>
      </c>
      <c r="AY82" s="177" t="e">
        <f t="shared" ca="1" si="114"/>
        <v>#REF!</v>
      </c>
      <c r="AZ82" s="177" t="e">
        <f>VLOOKUP($B82,RawData2,AZ$6,FALSE)*0.02388</f>
        <v>#REF!</v>
      </c>
      <c r="BA82" s="177" t="e">
        <f ca="1">VLOOKUP($B82,RawData2,BA$6,FALSE)*VLOOKUP(BA$5,ConversionFactors2,2,FALSE)/MJ_per_toe</f>
        <v>#REF!</v>
      </c>
      <c r="BB82" s="178">
        <v>0</v>
      </c>
      <c r="BC82" s="178">
        <v>0</v>
      </c>
      <c r="BD82" s="178" t="e">
        <f>VLOOKUP($B82,RawData2,BD$6,FALSE)*0.02388</f>
        <v>#REF!</v>
      </c>
      <c r="BE82" s="178">
        <v>0</v>
      </c>
      <c r="BF82" s="178" t="e">
        <f>VLOOKUP($B82,RawData2,BF$6,FALSE)*0.02388</f>
        <v>#REF!</v>
      </c>
      <c r="BG82" s="178">
        <v>0</v>
      </c>
      <c r="BH82" s="178">
        <v>0</v>
      </c>
      <c r="BI82" s="178">
        <v>0</v>
      </c>
      <c r="BJ82" s="178" t="e">
        <f>VLOOKUP($B82,RawData2,BJ$6,FALSE)*0.086</f>
        <v>#REF!</v>
      </c>
      <c r="BK82" s="178" t="e">
        <f>VLOOKUP($B82,RawData2,BK$6,FALSE)*0.02388</f>
        <v>#REF!</v>
      </c>
      <c r="BL82" s="178">
        <v>0</v>
      </c>
      <c r="BM82" s="179" t="e">
        <f t="shared" ca="1" si="70"/>
        <v>#REF!</v>
      </c>
    </row>
    <row r="83" spans="1:65">
      <c r="A83" s="131" t="s">
        <v>421</v>
      </c>
      <c r="B83" s="173" t="s">
        <v>422</v>
      </c>
      <c r="C83" s="132" t="s">
        <v>461</v>
      </c>
      <c r="D83" s="141" t="e">
        <f>MATCH(C83,CFHeadings,0)</f>
        <v>#REF!</v>
      </c>
      <c r="E83" s="174" t="e">
        <f t="shared" ca="1" si="109"/>
        <v>#REF!</v>
      </c>
      <c r="F83" s="174" t="e">
        <f t="shared" ca="1" si="109"/>
        <v>#REF!</v>
      </c>
      <c r="G83" s="174" t="e">
        <f t="shared" ca="1" si="109"/>
        <v>#REF!</v>
      </c>
      <c r="H83" s="174" t="e">
        <f t="shared" ca="1" si="109"/>
        <v>#REF!</v>
      </c>
      <c r="I83" s="174" t="e">
        <f t="shared" ca="1" si="109"/>
        <v>#REF!</v>
      </c>
      <c r="J83" s="174" t="e">
        <f t="shared" ca="1" si="109"/>
        <v>#REF!</v>
      </c>
      <c r="K83" s="174" t="e">
        <f t="shared" ca="1" si="109"/>
        <v>#REF!</v>
      </c>
      <c r="L83" s="174" t="e">
        <f t="shared" ca="1" si="109"/>
        <v>#REF!</v>
      </c>
      <c r="M83" s="174" t="e">
        <f t="shared" ca="1" si="109"/>
        <v>#REF!</v>
      </c>
      <c r="N83" s="174" t="e">
        <f t="shared" ca="1" si="109"/>
        <v>#REF!</v>
      </c>
      <c r="O83" s="174" t="e">
        <f t="shared" ca="1" si="110"/>
        <v>#REF!</v>
      </c>
      <c r="P83" s="174" t="e">
        <f t="shared" ca="1" si="110"/>
        <v>#REF!</v>
      </c>
      <c r="Q83" s="174" t="e">
        <f t="shared" ca="1" si="110"/>
        <v>#REF!</v>
      </c>
      <c r="R83" s="174" t="e">
        <f t="shared" ca="1" si="110"/>
        <v>#REF!</v>
      </c>
      <c r="S83" s="174">
        <v>0</v>
      </c>
      <c r="T83" s="174" t="e">
        <f ca="1">VLOOKUP($B83,RawData2,T$6,FALSE)*VLOOKUP(T$5,ConversionFactors2,$D83,FALSE)/MJ_per_toe</f>
        <v>#REF!</v>
      </c>
      <c r="U83" s="175" t="e">
        <f t="shared" ca="1" si="111"/>
        <v>#REF!</v>
      </c>
      <c r="V83" s="175" t="e">
        <f t="shared" ca="1" si="111"/>
        <v>#REF!</v>
      </c>
      <c r="W83" s="175" t="e">
        <f t="shared" ca="1" si="111"/>
        <v>#REF!</v>
      </c>
      <c r="X83" s="175" t="e">
        <f t="shared" ca="1" si="111"/>
        <v>#REF!</v>
      </c>
      <c r="Y83" s="175" t="e">
        <f t="shared" ca="1" si="111"/>
        <v>#REF!</v>
      </c>
      <c r="Z83" s="175" t="e">
        <f t="shared" ca="1" si="111"/>
        <v>#REF!</v>
      </c>
      <c r="AA83" s="175" t="e">
        <f t="shared" ca="1" si="111"/>
        <v>#REF!</v>
      </c>
      <c r="AB83" s="175" t="e">
        <f t="shared" ca="1" si="111"/>
        <v>#REF!</v>
      </c>
      <c r="AC83" s="175" t="e">
        <f t="shared" ca="1" si="111"/>
        <v>#REF!</v>
      </c>
      <c r="AD83" s="175" t="e">
        <f t="shared" ca="1" si="111"/>
        <v>#REF!</v>
      </c>
      <c r="AE83" s="175" t="e">
        <f t="shared" ca="1" si="112"/>
        <v>#REF!</v>
      </c>
      <c r="AF83" s="175" t="e">
        <f t="shared" ca="1" si="112"/>
        <v>#REF!</v>
      </c>
      <c r="AG83" s="175" t="e">
        <f t="shared" ca="1" si="112"/>
        <v>#REF!</v>
      </c>
      <c r="AH83" s="175" t="e">
        <f t="shared" ca="1" si="112"/>
        <v>#REF!</v>
      </c>
      <c r="AI83" s="175" t="e">
        <f t="shared" ca="1" si="112"/>
        <v>#REF!</v>
      </c>
      <c r="AJ83" s="175" t="e">
        <f t="shared" ca="1" si="112"/>
        <v>#REF!</v>
      </c>
      <c r="AK83" s="175" t="e">
        <f t="shared" ca="1" si="112"/>
        <v>#REF!</v>
      </c>
      <c r="AL83" s="175" t="e">
        <f t="shared" ca="1" si="112"/>
        <v>#REF!</v>
      </c>
      <c r="AM83" s="175" t="e">
        <f t="shared" ca="1" si="112"/>
        <v>#REF!</v>
      </c>
      <c r="AN83" s="175" t="e">
        <f t="shared" ca="1" si="112"/>
        <v>#REF!</v>
      </c>
      <c r="AO83" s="175" t="e">
        <f t="shared" ca="1" si="112"/>
        <v>#REF!</v>
      </c>
      <c r="AP83" s="175" t="e">
        <f t="shared" ca="1" si="112"/>
        <v>#REF!</v>
      </c>
      <c r="AQ83" s="176" t="e">
        <f ca="1">VLOOKUP($B83,RawData2,AQ$6,FALSE)*VLOOKUP(AQ$5,ConversionFactors2,2,FALSE)</f>
        <v>#REF!</v>
      </c>
      <c r="AR83" s="177" t="e">
        <f t="shared" si="113"/>
        <v>#REF!</v>
      </c>
      <c r="AS83" s="177" t="e">
        <f t="shared" si="113"/>
        <v>#REF!</v>
      </c>
      <c r="AT83" s="177" t="e">
        <f t="shared" si="113"/>
        <v>#REF!</v>
      </c>
      <c r="AU83" s="177" t="e">
        <f t="shared" si="113"/>
        <v>#REF!</v>
      </c>
      <c r="AV83" s="177" t="e">
        <f t="shared" si="113"/>
        <v>#REF!</v>
      </c>
      <c r="AW83" s="177" t="e">
        <f t="shared" ca="1" si="114"/>
        <v>#REF!</v>
      </c>
      <c r="AX83" s="177" t="e">
        <f t="shared" ca="1" si="114"/>
        <v>#REF!</v>
      </c>
      <c r="AY83" s="177" t="e">
        <f t="shared" ca="1" si="114"/>
        <v>#REF!</v>
      </c>
      <c r="AZ83" s="177" t="e">
        <f>VLOOKUP($B83,RawData2,AZ$6,FALSE)*0.02388</f>
        <v>#REF!</v>
      </c>
      <c r="BA83" s="177" t="e">
        <f ca="1">VLOOKUP($B83,RawData2,BA$6,FALSE)*VLOOKUP(BA$5,ConversionFactors2,2,FALSE)/MJ_per_toe</f>
        <v>#REF!</v>
      </c>
      <c r="BB83" s="178">
        <v>0</v>
      </c>
      <c r="BC83" s="178">
        <v>0</v>
      </c>
      <c r="BD83" s="178" t="e">
        <f>VLOOKUP($B83,RawData2,BD$6,FALSE)*0.02388</f>
        <v>#REF!</v>
      </c>
      <c r="BE83" s="178">
        <v>0</v>
      </c>
      <c r="BF83" s="178" t="e">
        <f>VLOOKUP($B83,RawData2,BF$6,FALSE)*0.02388</f>
        <v>#REF!</v>
      </c>
      <c r="BG83" s="178">
        <v>0</v>
      </c>
      <c r="BH83" s="178">
        <v>0</v>
      </c>
      <c r="BI83" s="178">
        <v>0</v>
      </c>
      <c r="BJ83" s="178" t="e">
        <f>VLOOKUP($B83,RawData2,BJ$6,FALSE)*0.086</f>
        <v>#REF!</v>
      </c>
      <c r="BK83" s="178" t="e">
        <f>VLOOKUP($B83,RawData2,BK$6,FALSE)*0.02388</f>
        <v>#REF!</v>
      </c>
      <c r="BL83" s="178">
        <v>0</v>
      </c>
      <c r="BM83" s="179" t="e">
        <f t="shared" ca="1" si="70"/>
        <v>#REF!</v>
      </c>
    </row>
    <row r="84" spans="1:65">
      <c r="A84" s="131" t="s">
        <v>98</v>
      </c>
      <c r="B84" s="173" t="s">
        <v>285</v>
      </c>
      <c r="C84" s="132" t="s">
        <v>461</v>
      </c>
      <c r="D84" s="141" t="e">
        <f>MATCH(C84,CFHeadings,0)</f>
        <v>#REF!</v>
      </c>
      <c r="E84" s="174" t="e">
        <f t="shared" ca="1" si="109"/>
        <v>#REF!</v>
      </c>
      <c r="F84" s="174" t="e">
        <f t="shared" ca="1" si="109"/>
        <v>#REF!</v>
      </c>
      <c r="G84" s="174" t="e">
        <f t="shared" ca="1" si="109"/>
        <v>#REF!</v>
      </c>
      <c r="H84" s="174" t="e">
        <f t="shared" ca="1" si="109"/>
        <v>#REF!</v>
      </c>
      <c r="I84" s="174" t="e">
        <f t="shared" ca="1" si="109"/>
        <v>#REF!</v>
      </c>
      <c r="J84" s="174" t="e">
        <f t="shared" ca="1" si="109"/>
        <v>#REF!</v>
      </c>
      <c r="K84" s="174" t="e">
        <f t="shared" ca="1" si="109"/>
        <v>#REF!</v>
      </c>
      <c r="L84" s="174" t="e">
        <f t="shared" ca="1" si="109"/>
        <v>#REF!</v>
      </c>
      <c r="M84" s="174" t="e">
        <f t="shared" ca="1" si="109"/>
        <v>#REF!</v>
      </c>
      <c r="N84" s="174" t="e">
        <f t="shared" ca="1" si="109"/>
        <v>#REF!</v>
      </c>
      <c r="O84" s="174" t="e">
        <f t="shared" ca="1" si="110"/>
        <v>#REF!</v>
      </c>
      <c r="P84" s="174" t="e">
        <f t="shared" ca="1" si="110"/>
        <v>#REF!</v>
      </c>
      <c r="Q84" s="174" t="e">
        <f t="shared" ca="1" si="110"/>
        <v>#REF!</v>
      </c>
      <c r="R84" s="174" t="e">
        <f t="shared" ca="1" si="110"/>
        <v>#REF!</v>
      </c>
      <c r="S84" s="174">
        <v>0</v>
      </c>
      <c r="T84" s="174" t="e">
        <f ca="1">VLOOKUP($B84,RawData2,T$6,FALSE)*VLOOKUP(T$5,ConversionFactors2,$D84,FALSE)/MJ_per_toe</f>
        <v>#REF!</v>
      </c>
      <c r="U84" s="175" t="e">
        <f t="shared" ca="1" si="111"/>
        <v>#REF!</v>
      </c>
      <c r="V84" s="175" t="e">
        <f t="shared" ca="1" si="111"/>
        <v>#REF!</v>
      </c>
      <c r="W84" s="175" t="e">
        <f t="shared" ca="1" si="111"/>
        <v>#REF!</v>
      </c>
      <c r="X84" s="175" t="e">
        <f t="shared" ca="1" si="111"/>
        <v>#REF!</v>
      </c>
      <c r="Y84" s="175" t="e">
        <f t="shared" ca="1" si="111"/>
        <v>#REF!</v>
      </c>
      <c r="Z84" s="175" t="e">
        <f t="shared" ca="1" si="111"/>
        <v>#REF!</v>
      </c>
      <c r="AA84" s="175" t="e">
        <f t="shared" ca="1" si="111"/>
        <v>#REF!</v>
      </c>
      <c r="AB84" s="175" t="e">
        <f t="shared" ca="1" si="111"/>
        <v>#REF!</v>
      </c>
      <c r="AC84" s="175" t="e">
        <f t="shared" ca="1" si="111"/>
        <v>#REF!</v>
      </c>
      <c r="AD84" s="175" t="e">
        <f t="shared" ca="1" si="111"/>
        <v>#REF!</v>
      </c>
      <c r="AE84" s="175" t="e">
        <f t="shared" ca="1" si="112"/>
        <v>#REF!</v>
      </c>
      <c r="AF84" s="175" t="e">
        <f t="shared" ca="1" si="112"/>
        <v>#REF!</v>
      </c>
      <c r="AG84" s="175" t="e">
        <f t="shared" ca="1" si="112"/>
        <v>#REF!</v>
      </c>
      <c r="AH84" s="175" t="e">
        <f t="shared" ca="1" si="112"/>
        <v>#REF!</v>
      </c>
      <c r="AI84" s="175" t="e">
        <f t="shared" ca="1" si="112"/>
        <v>#REF!</v>
      </c>
      <c r="AJ84" s="175" t="e">
        <f t="shared" ca="1" si="112"/>
        <v>#REF!</v>
      </c>
      <c r="AK84" s="175" t="e">
        <f t="shared" ca="1" si="112"/>
        <v>#REF!</v>
      </c>
      <c r="AL84" s="175" t="e">
        <f t="shared" ca="1" si="112"/>
        <v>#REF!</v>
      </c>
      <c r="AM84" s="175" t="e">
        <f t="shared" ca="1" si="112"/>
        <v>#REF!</v>
      </c>
      <c r="AN84" s="175" t="e">
        <f t="shared" ca="1" si="112"/>
        <v>#REF!</v>
      </c>
      <c r="AO84" s="175" t="e">
        <f t="shared" ca="1" si="112"/>
        <v>#REF!</v>
      </c>
      <c r="AP84" s="175" t="e">
        <f t="shared" ca="1" si="112"/>
        <v>#REF!</v>
      </c>
      <c r="AQ84" s="176" t="e">
        <f ca="1">VLOOKUP($B84,RawData2,AQ$6,FALSE)*VLOOKUP(AQ$5,ConversionFactors2,2,FALSE)</f>
        <v>#REF!</v>
      </c>
      <c r="AR84" s="177" t="e">
        <f t="shared" si="113"/>
        <v>#REF!</v>
      </c>
      <c r="AS84" s="177" t="e">
        <f t="shared" si="113"/>
        <v>#REF!</v>
      </c>
      <c r="AT84" s="177" t="e">
        <f t="shared" si="113"/>
        <v>#REF!</v>
      </c>
      <c r="AU84" s="177" t="e">
        <f t="shared" si="113"/>
        <v>#REF!</v>
      </c>
      <c r="AV84" s="177" t="e">
        <f t="shared" si="113"/>
        <v>#REF!</v>
      </c>
      <c r="AW84" s="177" t="e">
        <f t="shared" ca="1" si="114"/>
        <v>#REF!</v>
      </c>
      <c r="AX84" s="177" t="e">
        <f t="shared" ca="1" si="114"/>
        <v>#REF!</v>
      </c>
      <c r="AY84" s="177" t="e">
        <f t="shared" ca="1" si="114"/>
        <v>#REF!</v>
      </c>
      <c r="AZ84" s="177" t="e">
        <f>VLOOKUP($B84,RawData2,AZ$6,FALSE)*0.02388</f>
        <v>#REF!</v>
      </c>
      <c r="BA84" s="177" t="e">
        <f ca="1">VLOOKUP($B84,RawData2,BA$6,FALSE)*VLOOKUP(BA$5,ConversionFactors2,2,FALSE)/MJ_per_toe</f>
        <v>#REF!</v>
      </c>
      <c r="BB84" s="178">
        <v>0</v>
      </c>
      <c r="BC84" s="178">
        <v>0</v>
      </c>
      <c r="BD84" s="178" t="e">
        <f>VLOOKUP($B84,RawData2,BD$6,FALSE)*0.02388</f>
        <v>#REF!</v>
      </c>
      <c r="BE84" s="178">
        <v>0</v>
      </c>
      <c r="BF84" s="178" t="e">
        <f>VLOOKUP($B84,RawData2,BF$6,FALSE)*0.02388</f>
        <v>#REF!</v>
      </c>
      <c r="BG84" s="178">
        <v>0</v>
      </c>
      <c r="BH84" s="178">
        <v>0</v>
      </c>
      <c r="BI84" s="178">
        <v>0</v>
      </c>
      <c r="BJ84" s="178" t="e">
        <f>VLOOKUP($B84,RawData2,BJ$6,FALSE)*0.086</f>
        <v>#REF!</v>
      </c>
      <c r="BK84" s="178" t="e">
        <f>VLOOKUP($B84,RawData2,BK$6,FALSE)*0.02388</f>
        <v>#REF!</v>
      </c>
      <c r="BL84" s="178">
        <v>0</v>
      </c>
      <c r="BM84" s="179" t="e">
        <f t="shared" ca="1" si="70"/>
        <v>#REF!</v>
      </c>
    </row>
    <row r="85" spans="1:65" s="187" customFormat="1" ht="15" customHeight="1">
      <c r="A85" s="135" t="s">
        <v>99</v>
      </c>
      <c r="B85" s="182" t="s">
        <v>423</v>
      </c>
      <c r="C85" s="183"/>
      <c r="D85" s="184"/>
      <c r="E85" s="185" t="e">
        <f t="shared" ref="E85:R85" ca="1" si="115">SUM(E86:E88)</f>
        <v>#REF!</v>
      </c>
      <c r="F85" s="185" t="e">
        <f t="shared" ca="1" si="115"/>
        <v>#REF!</v>
      </c>
      <c r="G85" s="185" t="e">
        <f t="shared" ca="1" si="115"/>
        <v>#REF!</v>
      </c>
      <c r="H85" s="185" t="e">
        <f t="shared" ca="1" si="115"/>
        <v>#REF!</v>
      </c>
      <c r="I85" s="185" t="e">
        <f t="shared" ca="1" si="115"/>
        <v>#REF!</v>
      </c>
      <c r="J85" s="185" t="e">
        <f t="shared" ca="1" si="115"/>
        <v>#REF!</v>
      </c>
      <c r="K85" s="185" t="e">
        <f t="shared" ca="1" si="115"/>
        <v>#REF!</v>
      </c>
      <c r="L85" s="185" t="e">
        <f t="shared" ca="1" si="115"/>
        <v>#REF!</v>
      </c>
      <c r="M85" s="185" t="e">
        <f t="shared" ca="1" si="115"/>
        <v>#REF!</v>
      </c>
      <c r="N85" s="185" t="e">
        <f t="shared" ca="1" si="115"/>
        <v>#REF!</v>
      </c>
      <c r="O85" s="185" t="e">
        <f t="shared" ca="1" si="115"/>
        <v>#REF!</v>
      </c>
      <c r="P85" s="189" t="e">
        <f t="shared" ca="1" si="115"/>
        <v>#REF!</v>
      </c>
      <c r="Q85" s="189" t="e">
        <f t="shared" ca="1" si="115"/>
        <v>#REF!</v>
      </c>
      <c r="R85" s="189" t="e">
        <f t="shared" ca="1" si="115"/>
        <v>#REF!</v>
      </c>
      <c r="S85" s="189">
        <f>SUM(S86:S88)</f>
        <v>0</v>
      </c>
      <c r="T85" s="185" t="e">
        <f ca="1">SUM(T86:T88)</f>
        <v>#REF!</v>
      </c>
      <c r="U85" s="185" t="e">
        <f t="shared" ref="U85:BA85" ca="1" si="116">SUM(U86:U88)</f>
        <v>#REF!</v>
      </c>
      <c r="V85" s="185" t="e">
        <f t="shared" ca="1" si="116"/>
        <v>#REF!</v>
      </c>
      <c r="W85" s="185" t="e">
        <f t="shared" ca="1" si="116"/>
        <v>#REF!</v>
      </c>
      <c r="X85" s="185" t="e">
        <f t="shared" ca="1" si="116"/>
        <v>#REF!</v>
      </c>
      <c r="Y85" s="185" t="e">
        <f t="shared" ca="1" si="116"/>
        <v>#REF!</v>
      </c>
      <c r="Z85" s="185" t="e">
        <f t="shared" ca="1" si="116"/>
        <v>#REF!</v>
      </c>
      <c r="AA85" s="185" t="e">
        <f t="shared" ca="1" si="116"/>
        <v>#REF!</v>
      </c>
      <c r="AB85" s="185" t="e">
        <f t="shared" ca="1" si="116"/>
        <v>#REF!</v>
      </c>
      <c r="AC85" s="185" t="e">
        <f t="shared" ca="1" si="116"/>
        <v>#REF!</v>
      </c>
      <c r="AD85" s="185" t="e">
        <f t="shared" ca="1" si="116"/>
        <v>#REF!</v>
      </c>
      <c r="AE85" s="185" t="e">
        <f t="shared" ca="1" si="116"/>
        <v>#REF!</v>
      </c>
      <c r="AF85" s="185" t="e">
        <f t="shared" ca="1" si="116"/>
        <v>#REF!</v>
      </c>
      <c r="AG85" s="185" t="e">
        <f t="shared" ca="1" si="116"/>
        <v>#REF!</v>
      </c>
      <c r="AH85" s="185" t="e">
        <f t="shared" ca="1" si="116"/>
        <v>#REF!</v>
      </c>
      <c r="AI85" s="185" t="e">
        <f t="shared" ca="1" si="116"/>
        <v>#REF!</v>
      </c>
      <c r="AJ85" s="185" t="e">
        <f t="shared" ca="1" si="116"/>
        <v>#REF!</v>
      </c>
      <c r="AK85" s="185" t="e">
        <f t="shared" ca="1" si="116"/>
        <v>#REF!</v>
      </c>
      <c r="AL85" s="185" t="e">
        <f t="shared" ca="1" si="116"/>
        <v>#REF!</v>
      </c>
      <c r="AM85" s="185" t="e">
        <f t="shared" ca="1" si="116"/>
        <v>#REF!</v>
      </c>
      <c r="AN85" s="185" t="e">
        <f t="shared" ca="1" si="116"/>
        <v>#REF!</v>
      </c>
      <c r="AO85" s="185" t="e">
        <f t="shared" ca="1" si="116"/>
        <v>#REF!</v>
      </c>
      <c r="AP85" s="185" t="e">
        <f t="shared" ca="1" si="116"/>
        <v>#REF!</v>
      </c>
      <c r="AQ85" s="189" t="e">
        <f t="shared" ca="1" si="116"/>
        <v>#REF!</v>
      </c>
      <c r="AR85" s="189" t="e">
        <f t="shared" si="116"/>
        <v>#REF!</v>
      </c>
      <c r="AS85" s="189" t="e">
        <f t="shared" si="116"/>
        <v>#REF!</v>
      </c>
      <c r="AT85" s="189" t="e">
        <f t="shared" si="116"/>
        <v>#REF!</v>
      </c>
      <c r="AU85" s="189" t="e">
        <f t="shared" si="116"/>
        <v>#REF!</v>
      </c>
      <c r="AV85" s="189" t="e">
        <f t="shared" si="116"/>
        <v>#REF!</v>
      </c>
      <c r="AW85" s="189" t="e">
        <f t="shared" ca="1" si="116"/>
        <v>#REF!</v>
      </c>
      <c r="AX85" s="189" t="e">
        <f t="shared" ca="1" si="116"/>
        <v>#REF!</v>
      </c>
      <c r="AY85" s="189" t="e">
        <f t="shared" ca="1" si="116"/>
        <v>#REF!</v>
      </c>
      <c r="AZ85" s="189" t="e">
        <f t="shared" si="116"/>
        <v>#REF!</v>
      </c>
      <c r="BA85" s="189" t="e">
        <f t="shared" ca="1" si="116"/>
        <v>#REF!</v>
      </c>
      <c r="BB85" s="189">
        <v>0</v>
      </c>
      <c r="BC85" s="189">
        <v>0</v>
      </c>
      <c r="BD85" s="189">
        <v>0</v>
      </c>
      <c r="BE85" s="189">
        <v>0</v>
      </c>
      <c r="BF85" s="189">
        <v>0</v>
      </c>
      <c r="BG85" s="189">
        <v>0</v>
      </c>
      <c r="BH85" s="189">
        <v>0</v>
      </c>
      <c r="BI85" s="189">
        <v>0</v>
      </c>
      <c r="BJ85" s="189" t="e">
        <f>SUM(BJ86:BJ88)</f>
        <v>#REF!</v>
      </c>
      <c r="BK85" s="189" t="e">
        <f>SUM(BK86:BK88)</f>
        <v>#REF!</v>
      </c>
      <c r="BL85" s="189">
        <f>SUM(BL86:BL88)</f>
        <v>0</v>
      </c>
      <c r="BM85" s="192" t="e">
        <f t="shared" ca="1" si="70"/>
        <v>#REF!</v>
      </c>
    </row>
    <row r="86" spans="1:65">
      <c r="A86" s="131" t="s">
        <v>100</v>
      </c>
      <c r="B86" s="173" t="s">
        <v>424</v>
      </c>
      <c r="C86" s="132" t="s">
        <v>460</v>
      </c>
      <c r="D86" s="141" t="e">
        <f>MATCH(C86,CFHeadings,0)</f>
        <v>#REF!</v>
      </c>
      <c r="E86" s="174" t="e">
        <f t="shared" ref="E86:N89" ca="1" si="117">VLOOKUP($B86,RawData2,E$6,FALSE)*VLOOKUP(E$5,ConversionFactors2,$D86,FALSE)/MJ_per_toe</f>
        <v>#REF!</v>
      </c>
      <c r="F86" s="174" t="e">
        <f t="shared" ca="1" si="117"/>
        <v>#REF!</v>
      </c>
      <c r="G86" s="174" t="e">
        <f t="shared" ca="1" si="117"/>
        <v>#REF!</v>
      </c>
      <c r="H86" s="174" t="e">
        <f t="shared" ca="1" si="117"/>
        <v>#REF!</v>
      </c>
      <c r="I86" s="174" t="e">
        <f t="shared" ca="1" si="117"/>
        <v>#REF!</v>
      </c>
      <c r="J86" s="174" t="e">
        <f t="shared" ca="1" si="117"/>
        <v>#REF!</v>
      </c>
      <c r="K86" s="174" t="e">
        <f t="shared" ca="1" si="117"/>
        <v>#REF!</v>
      </c>
      <c r="L86" s="174" t="e">
        <f t="shared" ca="1" si="117"/>
        <v>#REF!</v>
      </c>
      <c r="M86" s="174" t="e">
        <f t="shared" ca="1" si="117"/>
        <v>#REF!</v>
      </c>
      <c r="N86" s="174" t="e">
        <f t="shared" ca="1" si="117"/>
        <v>#REF!</v>
      </c>
      <c r="O86" s="174" t="e">
        <f t="shared" ref="O86:R89" ca="1" si="118">VLOOKUP($B86,RawData2,O$6,FALSE)*VLOOKUP(O$5,ConversionFactors2,2,FALSE)</f>
        <v>#REF!</v>
      </c>
      <c r="P86" s="174" t="e">
        <f t="shared" ca="1" si="118"/>
        <v>#REF!</v>
      </c>
      <c r="Q86" s="174" t="e">
        <f t="shared" ca="1" si="118"/>
        <v>#REF!</v>
      </c>
      <c r="R86" s="174" t="e">
        <f t="shared" ca="1" si="118"/>
        <v>#REF!</v>
      </c>
      <c r="S86" s="174">
        <v>0</v>
      </c>
      <c r="T86" s="174" t="e">
        <f ca="1">VLOOKUP($B86,RawData2,T$6,FALSE)*VLOOKUP(T$5,ConversionFactors2,$D86,FALSE)/MJ_per_toe</f>
        <v>#REF!</v>
      </c>
      <c r="U86" s="175" t="e">
        <f t="shared" ref="U86:AD89" ca="1" si="119">VLOOKUP($B86,RawData2,U$6,FALSE)*VLOOKUP(U$5,ConversionFactors2,2,FALSE)/MJ_per_toe</f>
        <v>#REF!</v>
      </c>
      <c r="V86" s="175" t="e">
        <f t="shared" ca="1" si="119"/>
        <v>#REF!</v>
      </c>
      <c r="W86" s="175" t="e">
        <f t="shared" ca="1" si="119"/>
        <v>#REF!</v>
      </c>
      <c r="X86" s="175" t="e">
        <f t="shared" ca="1" si="119"/>
        <v>#REF!</v>
      </c>
      <c r="Y86" s="175" t="e">
        <f t="shared" ca="1" si="119"/>
        <v>#REF!</v>
      </c>
      <c r="Z86" s="175" t="e">
        <f t="shared" ca="1" si="119"/>
        <v>#REF!</v>
      </c>
      <c r="AA86" s="175" t="e">
        <f t="shared" ca="1" si="119"/>
        <v>#REF!</v>
      </c>
      <c r="AB86" s="175" t="e">
        <f t="shared" ca="1" si="119"/>
        <v>#REF!</v>
      </c>
      <c r="AC86" s="175" t="e">
        <f t="shared" ca="1" si="119"/>
        <v>#REF!</v>
      </c>
      <c r="AD86" s="175" t="e">
        <f t="shared" ca="1" si="119"/>
        <v>#REF!</v>
      </c>
      <c r="AE86" s="175" t="e">
        <f t="shared" ref="AE86:AP89" ca="1" si="120">VLOOKUP($B86,RawData2,AE$6,FALSE)*VLOOKUP(AE$5,ConversionFactors2,2,FALSE)/MJ_per_toe</f>
        <v>#REF!</v>
      </c>
      <c r="AF86" s="175" t="e">
        <f t="shared" ca="1" si="120"/>
        <v>#REF!</v>
      </c>
      <c r="AG86" s="175" t="e">
        <f t="shared" ca="1" si="120"/>
        <v>#REF!</v>
      </c>
      <c r="AH86" s="175" t="e">
        <f t="shared" ca="1" si="120"/>
        <v>#REF!</v>
      </c>
      <c r="AI86" s="175" t="e">
        <f t="shared" ca="1" si="120"/>
        <v>#REF!</v>
      </c>
      <c r="AJ86" s="175" t="e">
        <f t="shared" ca="1" si="120"/>
        <v>#REF!</v>
      </c>
      <c r="AK86" s="175" t="e">
        <f t="shared" ca="1" si="120"/>
        <v>#REF!</v>
      </c>
      <c r="AL86" s="175" t="e">
        <f t="shared" ca="1" si="120"/>
        <v>#REF!</v>
      </c>
      <c r="AM86" s="175" t="e">
        <f t="shared" ca="1" si="120"/>
        <v>#REF!</v>
      </c>
      <c r="AN86" s="175" t="e">
        <f t="shared" ca="1" si="120"/>
        <v>#REF!</v>
      </c>
      <c r="AO86" s="175" t="e">
        <f t="shared" ca="1" si="120"/>
        <v>#REF!</v>
      </c>
      <c r="AP86" s="175" t="e">
        <f t="shared" ca="1" si="120"/>
        <v>#REF!</v>
      </c>
      <c r="AQ86" s="176" t="e">
        <f ca="1">VLOOKUP($B86,RawData2,AQ$6,FALSE)*VLOOKUP(AQ$5,ConversionFactors2,2,FALSE)</f>
        <v>#REF!</v>
      </c>
      <c r="AR86" s="177" t="e">
        <f t="shared" ref="AR86:AV89" si="121">VLOOKUP($B86,RawData2,AR$6,FALSE)*0.02388</f>
        <v>#REF!</v>
      </c>
      <c r="AS86" s="177" t="e">
        <f t="shared" si="121"/>
        <v>#REF!</v>
      </c>
      <c r="AT86" s="177" t="e">
        <f t="shared" si="121"/>
        <v>#REF!</v>
      </c>
      <c r="AU86" s="177" t="e">
        <f t="shared" si="121"/>
        <v>#REF!</v>
      </c>
      <c r="AV86" s="177" t="e">
        <f t="shared" si="121"/>
        <v>#REF!</v>
      </c>
      <c r="AW86" s="177" t="e">
        <f t="shared" ref="AW86:AY89" ca="1" si="122">VLOOKUP($B86,RawData2,AW$6,FALSE)*VLOOKUP(AW$5,ConversionFactors2,2,FALSE)/MJ_per_toe</f>
        <v>#REF!</v>
      </c>
      <c r="AX86" s="177" t="e">
        <f t="shared" ca="1" si="122"/>
        <v>#REF!</v>
      </c>
      <c r="AY86" s="177" t="e">
        <f t="shared" ca="1" si="122"/>
        <v>#REF!</v>
      </c>
      <c r="AZ86" s="177" t="e">
        <f>VLOOKUP($B86,RawData2,AZ$6,FALSE)*0.02388</f>
        <v>#REF!</v>
      </c>
      <c r="BA86" s="177" t="e">
        <f ca="1">VLOOKUP($B86,RawData2,BA$6,FALSE)*VLOOKUP(BA$5,ConversionFactors2,2,FALSE)/MJ_per_toe</f>
        <v>#REF!</v>
      </c>
      <c r="BB86" s="178">
        <v>0</v>
      </c>
      <c r="BC86" s="178">
        <v>0</v>
      </c>
      <c r="BD86" s="178" t="e">
        <f>VLOOKUP($B86,RawData2,BD$6,FALSE)</f>
        <v>#REF!</v>
      </c>
      <c r="BE86" s="178">
        <v>0</v>
      </c>
      <c r="BF86" s="178" t="e">
        <f>VLOOKUP($B86,RawData2,BF$6,FALSE)</f>
        <v>#REF!</v>
      </c>
      <c r="BG86" s="178">
        <v>0</v>
      </c>
      <c r="BH86" s="178">
        <v>0</v>
      </c>
      <c r="BI86" s="178">
        <v>0</v>
      </c>
      <c r="BJ86" s="178" t="e">
        <f>VLOOKUP($B86,RawData2,BJ$6,FALSE)*0.086</f>
        <v>#REF!</v>
      </c>
      <c r="BK86" s="178" t="e">
        <f>VLOOKUP($B86,RawData2,BK$6,FALSE)*0.02388</f>
        <v>#REF!</v>
      </c>
      <c r="BL86" s="178">
        <v>0</v>
      </c>
      <c r="BM86" s="179" t="e">
        <f t="shared" ca="1" si="70"/>
        <v>#REF!</v>
      </c>
    </row>
    <row r="87" spans="1:65">
      <c r="A87" s="131" t="s">
        <v>214</v>
      </c>
      <c r="B87" s="173" t="s">
        <v>425</v>
      </c>
      <c r="C87" s="132" t="s">
        <v>461</v>
      </c>
      <c r="D87" s="141" t="e">
        <f>MATCH(C87,CFHeadings,0)</f>
        <v>#REF!</v>
      </c>
      <c r="E87" s="174" t="e">
        <f t="shared" ca="1" si="117"/>
        <v>#REF!</v>
      </c>
      <c r="F87" s="174" t="e">
        <f t="shared" ca="1" si="117"/>
        <v>#REF!</v>
      </c>
      <c r="G87" s="174" t="e">
        <f t="shared" ca="1" si="117"/>
        <v>#REF!</v>
      </c>
      <c r="H87" s="174" t="e">
        <f t="shared" ca="1" si="117"/>
        <v>#REF!</v>
      </c>
      <c r="I87" s="174" t="e">
        <f t="shared" ca="1" si="117"/>
        <v>#REF!</v>
      </c>
      <c r="J87" s="174" t="e">
        <f t="shared" ca="1" si="117"/>
        <v>#REF!</v>
      </c>
      <c r="K87" s="174" t="e">
        <f t="shared" ca="1" si="117"/>
        <v>#REF!</v>
      </c>
      <c r="L87" s="174" t="e">
        <f t="shared" ca="1" si="117"/>
        <v>#REF!</v>
      </c>
      <c r="M87" s="174" t="e">
        <f t="shared" ca="1" si="117"/>
        <v>#REF!</v>
      </c>
      <c r="N87" s="174" t="e">
        <f t="shared" ca="1" si="117"/>
        <v>#REF!</v>
      </c>
      <c r="O87" s="174" t="e">
        <f t="shared" ca="1" si="118"/>
        <v>#REF!</v>
      </c>
      <c r="P87" s="174" t="e">
        <f t="shared" ca="1" si="118"/>
        <v>#REF!</v>
      </c>
      <c r="Q87" s="174" t="e">
        <f t="shared" ca="1" si="118"/>
        <v>#REF!</v>
      </c>
      <c r="R87" s="174" t="e">
        <f t="shared" ca="1" si="118"/>
        <v>#REF!</v>
      </c>
      <c r="S87" s="174">
        <v>0</v>
      </c>
      <c r="T87" s="174" t="e">
        <f ca="1">VLOOKUP($B87,RawData2,T$6,FALSE)*VLOOKUP(T$5,ConversionFactors2,$D87,FALSE)/MJ_per_toe</f>
        <v>#REF!</v>
      </c>
      <c r="U87" s="175" t="e">
        <f t="shared" ca="1" si="119"/>
        <v>#REF!</v>
      </c>
      <c r="V87" s="175" t="e">
        <f t="shared" ca="1" si="119"/>
        <v>#REF!</v>
      </c>
      <c r="W87" s="175" t="e">
        <f t="shared" ca="1" si="119"/>
        <v>#REF!</v>
      </c>
      <c r="X87" s="175" t="e">
        <f t="shared" ca="1" si="119"/>
        <v>#REF!</v>
      </c>
      <c r="Y87" s="175" t="e">
        <f t="shared" ca="1" si="119"/>
        <v>#REF!</v>
      </c>
      <c r="Z87" s="175" t="e">
        <f t="shared" ca="1" si="119"/>
        <v>#REF!</v>
      </c>
      <c r="AA87" s="175" t="e">
        <f t="shared" ca="1" si="119"/>
        <v>#REF!</v>
      </c>
      <c r="AB87" s="175" t="e">
        <f t="shared" ca="1" si="119"/>
        <v>#REF!</v>
      </c>
      <c r="AC87" s="175" t="e">
        <f t="shared" ca="1" si="119"/>
        <v>#REF!</v>
      </c>
      <c r="AD87" s="175" t="e">
        <f t="shared" ca="1" si="119"/>
        <v>#REF!</v>
      </c>
      <c r="AE87" s="175" t="e">
        <f t="shared" ca="1" si="120"/>
        <v>#REF!</v>
      </c>
      <c r="AF87" s="175" t="e">
        <f t="shared" ca="1" si="120"/>
        <v>#REF!</v>
      </c>
      <c r="AG87" s="175" t="e">
        <f t="shared" ca="1" si="120"/>
        <v>#REF!</v>
      </c>
      <c r="AH87" s="175" t="e">
        <f t="shared" ca="1" si="120"/>
        <v>#REF!</v>
      </c>
      <c r="AI87" s="175" t="e">
        <f t="shared" ca="1" si="120"/>
        <v>#REF!</v>
      </c>
      <c r="AJ87" s="175" t="e">
        <f t="shared" ca="1" si="120"/>
        <v>#REF!</v>
      </c>
      <c r="AK87" s="175" t="e">
        <f t="shared" ca="1" si="120"/>
        <v>#REF!</v>
      </c>
      <c r="AL87" s="175" t="e">
        <f t="shared" ca="1" si="120"/>
        <v>#REF!</v>
      </c>
      <c r="AM87" s="175" t="e">
        <f t="shared" ca="1" si="120"/>
        <v>#REF!</v>
      </c>
      <c r="AN87" s="175" t="e">
        <f t="shared" ca="1" si="120"/>
        <v>#REF!</v>
      </c>
      <c r="AO87" s="175" t="e">
        <f t="shared" ca="1" si="120"/>
        <v>#REF!</v>
      </c>
      <c r="AP87" s="175" t="e">
        <f t="shared" ca="1" si="120"/>
        <v>#REF!</v>
      </c>
      <c r="AQ87" s="176" t="e">
        <f ca="1">VLOOKUP($B87,RawData2,AQ$6,FALSE)*VLOOKUP(AQ$5,ConversionFactors2,2,FALSE)</f>
        <v>#REF!</v>
      </c>
      <c r="AR87" s="177" t="e">
        <f t="shared" si="121"/>
        <v>#REF!</v>
      </c>
      <c r="AS87" s="177" t="e">
        <f t="shared" si="121"/>
        <v>#REF!</v>
      </c>
      <c r="AT87" s="177" t="e">
        <f t="shared" si="121"/>
        <v>#REF!</v>
      </c>
      <c r="AU87" s="177" t="e">
        <f t="shared" si="121"/>
        <v>#REF!</v>
      </c>
      <c r="AV87" s="177" t="e">
        <f t="shared" si="121"/>
        <v>#REF!</v>
      </c>
      <c r="AW87" s="177" t="e">
        <f t="shared" ca="1" si="122"/>
        <v>#REF!</v>
      </c>
      <c r="AX87" s="177" t="e">
        <f t="shared" ca="1" si="122"/>
        <v>#REF!</v>
      </c>
      <c r="AY87" s="177" t="e">
        <f t="shared" ca="1" si="122"/>
        <v>#REF!</v>
      </c>
      <c r="AZ87" s="177" t="e">
        <f>VLOOKUP($B87,RawData2,AZ$6,FALSE)*0.02388</f>
        <v>#REF!</v>
      </c>
      <c r="BA87" s="177" t="e">
        <f ca="1">VLOOKUP($B87,RawData2,BA$6,FALSE)*VLOOKUP(BA$5,ConversionFactors2,2,FALSE)/MJ_per_toe</f>
        <v>#REF!</v>
      </c>
      <c r="BB87" s="178">
        <v>0</v>
      </c>
      <c r="BC87" s="178">
        <v>0</v>
      </c>
      <c r="BD87" s="178" t="e">
        <f>VLOOKUP($B87,RawData2,BD$6,FALSE)</f>
        <v>#REF!</v>
      </c>
      <c r="BE87" s="178">
        <v>0</v>
      </c>
      <c r="BF87" s="178" t="e">
        <f>VLOOKUP($B87,RawData2,BF$6,FALSE)</f>
        <v>#REF!</v>
      </c>
      <c r="BG87" s="178">
        <v>0</v>
      </c>
      <c r="BH87" s="178">
        <v>0</v>
      </c>
      <c r="BI87" s="178">
        <v>0</v>
      </c>
      <c r="BJ87" s="178" t="e">
        <f>VLOOKUP($B87,RawData2,BJ$6,FALSE)*0.086</f>
        <v>#REF!</v>
      </c>
      <c r="BK87" s="178" t="e">
        <f>VLOOKUP($B87,RawData2,BK$6,FALSE)*0.02388</f>
        <v>#REF!</v>
      </c>
      <c r="BL87" s="178">
        <v>0</v>
      </c>
      <c r="BM87" s="179" t="e">
        <f t="shared" ca="1" si="70"/>
        <v>#REF!</v>
      </c>
    </row>
    <row r="88" spans="1:65">
      <c r="A88" s="131" t="s">
        <v>215</v>
      </c>
      <c r="B88" s="173" t="s">
        <v>426</v>
      </c>
      <c r="C88" s="132" t="s">
        <v>461</v>
      </c>
      <c r="D88" s="141" t="e">
        <f>MATCH(C88,CFHeadings,0)</f>
        <v>#REF!</v>
      </c>
      <c r="E88" s="174" t="e">
        <f t="shared" ca="1" si="117"/>
        <v>#REF!</v>
      </c>
      <c r="F88" s="174" t="e">
        <f t="shared" ca="1" si="117"/>
        <v>#REF!</v>
      </c>
      <c r="G88" s="174" t="e">
        <f t="shared" ca="1" si="117"/>
        <v>#REF!</v>
      </c>
      <c r="H88" s="174" t="e">
        <f t="shared" ca="1" si="117"/>
        <v>#REF!</v>
      </c>
      <c r="I88" s="174" t="e">
        <f t="shared" ca="1" si="117"/>
        <v>#REF!</v>
      </c>
      <c r="J88" s="174" t="e">
        <f t="shared" ca="1" si="117"/>
        <v>#REF!</v>
      </c>
      <c r="K88" s="174" t="e">
        <f t="shared" ca="1" si="117"/>
        <v>#REF!</v>
      </c>
      <c r="L88" s="174" t="e">
        <f t="shared" ca="1" si="117"/>
        <v>#REF!</v>
      </c>
      <c r="M88" s="174" t="e">
        <f t="shared" ca="1" si="117"/>
        <v>#REF!</v>
      </c>
      <c r="N88" s="174" t="e">
        <f t="shared" ca="1" si="117"/>
        <v>#REF!</v>
      </c>
      <c r="O88" s="174" t="e">
        <f t="shared" ca="1" si="118"/>
        <v>#REF!</v>
      </c>
      <c r="P88" s="174" t="e">
        <f t="shared" ca="1" si="118"/>
        <v>#REF!</v>
      </c>
      <c r="Q88" s="174" t="e">
        <f t="shared" ca="1" si="118"/>
        <v>#REF!</v>
      </c>
      <c r="R88" s="174" t="e">
        <f t="shared" ca="1" si="118"/>
        <v>#REF!</v>
      </c>
      <c r="S88" s="174">
        <v>0</v>
      </c>
      <c r="T88" s="174" t="e">
        <f ca="1">VLOOKUP($B88,RawData2,T$6,FALSE)*VLOOKUP(T$5,ConversionFactors2,$D88,FALSE)/MJ_per_toe</f>
        <v>#REF!</v>
      </c>
      <c r="U88" s="175" t="e">
        <f t="shared" ca="1" si="119"/>
        <v>#REF!</v>
      </c>
      <c r="V88" s="175" t="e">
        <f t="shared" ca="1" si="119"/>
        <v>#REF!</v>
      </c>
      <c r="W88" s="175" t="e">
        <f t="shared" ca="1" si="119"/>
        <v>#REF!</v>
      </c>
      <c r="X88" s="175" t="e">
        <f t="shared" ca="1" si="119"/>
        <v>#REF!</v>
      </c>
      <c r="Y88" s="175" t="e">
        <f t="shared" ca="1" si="119"/>
        <v>#REF!</v>
      </c>
      <c r="Z88" s="175" t="e">
        <f t="shared" ca="1" si="119"/>
        <v>#REF!</v>
      </c>
      <c r="AA88" s="175" t="e">
        <f t="shared" ca="1" si="119"/>
        <v>#REF!</v>
      </c>
      <c r="AB88" s="175" t="e">
        <f t="shared" ca="1" si="119"/>
        <v>#REF!</v>
      </c>
      <c r="AC88" s="175" t="e">
        <f t="shared" ca="1" si="119"/>
        <v>#REF!</v>
      </c>
      <c r="AD88" s="175" t="e">
        <f t="shared" ca="1" si="119"/>
        <v>#REF!</v>
      </c>
      <c r="AE88" s="175" t="e">
        <f t="shared" ca="1" si="120"/>
        <v>#REF!</v>
      </c>
      <c r="AF88" s="175" t="e">
        <f t="shared" ca="1" si="120"/>
        <v>#REF!</v>
      </c>
      <c r="AG88" s="175" t="e">
        <f t="shared" ca="1" si="120"/>
        <v>#REF!</v>
      </c>
      <c r="AH88" s="175" t="e">
        <f t="shared" ca="1" si="120"/>
        <v>#REF!</v>
      </c>
      <c r="AI88" s="175" t="e">
        <f t="shared" ca="1" si="120"/>
        <v>#REF!</v>
      </c>
      <c r="AJ88" s="175" t="e">
        <f t="shared" ca="1" si="120"/>
        <v>#REF!</v>
      </c>
      <c r="AK88" s="175" t="e">
        <f t="shared" ca="1" si="120"/>
        <v>#REF!</v>
      </c>
      <c r="AL88" s="175" t="e">
        <f t="shared" ca="1" si="120"/>
        <v>#REF!</v>
      </c>
      <c r="AM88" s="175" t="e">
        <f t="shared" ca="1" si="120"/>
        <v>#REF!</v>
      </c>
      <c r="AN88" s="175" t="e">
        <f t="shared" ca="1" si="120"/>
        <v>#REF!</v>
      </c>
      <c r="AO88" s="175" t="e">
        <f t="shared" ca="1" si="120"/>
        <v>#REF!</v>
      </c>
      <c r="AP88" s="175" t="e">
        <f t="shared" ca="1" si="120"/>
        <v>#REF!</v>
      </c>
      <c r="AQ88" s="176" t="e">
        <f ca="1">VLOOKUP($B88,RawData2,AQ$6,FALSE)*VLOOKUP(AQ$5,ConversionFactors2,2,FALSE)</f>
        <v>#REF!</v>
      </c>
      <c r="AR88" s="177" t="e">
        <f t="shared" si="121"/>
        <v>#REF!</v>
      </c>
      <c r="AS88" s="177" t="e">
        <f t="shared" si="121"/>
        <v>#REF!</v>
      </c>
      <c r="AT88" s="177" t="e">
        <f t="shared" si="121"/>
        <v>#REF!</v>
      </c>
      <c r="AU88" s="177" t="e">
        <f t="shared" si="121"/>
        <v>#REF!</v>
      </c>
      <c r="AV88" s="177" t="e">
        <f t="shared" si="121"/>
        <v>#REF!</v>
      </c>
      <c r="AW88" s="177" t="e">
        <f t="shared" ca="1" si="122"/>
        <v>#REF!</v>
      </c>
      <c r="AX88" s="177" t="e">
        <f t="shared" ca="1" si="122"/>
        <v>#REF!</v>
      </c>
      <c r="AY88" s="177" t="e">
        <f t="shared" ca="1" si="122"/>
        <v>#REF!</v>
      </c>
      <c r="AZ88" s="177" t="e">
        <f>VLOOKUP($B88,RawData2,AZ$6,FALSE)*0.02388</f>
        <v>#REF!</v>
      </c>
      <c r="BA88" s="177" t="e">
        <f ca="1">VLOOKUP($B88,RawData2,BA$6,FALSE)*VLOOKUP(BA$5,ConversionFactors2,2,FALSE)/MJ_per_toe</f>
        <v>#REF!</v>
      </c>
      <c r="BB88" s="178">
        <v>0</v>
      </c>
      <c r="BC88" s="178">
        <v>0</v>
      </c>
      <c r="BD88" s="178" t="e">
        <f>VLOOKUP($B88,RawData2,BD$6,FALSE)</f>
        <v>#REF!</v>
      </c>
      <c r="BE88" s="178">
        <v>0</v>
      </c>
      <c r="BF88" s="178" t="e">
        <f>VLOOKUP($B88,RawData2,BF$6,FALSE)</f>
        <v>#REF!</v>
      </c>
      <c r="BG88" s="178">
        <v>0</v>
      </c>
      <c r="BH88" s="178">
        <v>0</v>
      </c>
      <c r="BI88" s="178">
        <v>0</v>
      </c>
      <c r="BJ88" s="178" t="e">
        <f>VLOOKUP($B88,RawData2,BJ$6,FALSE)*0.086</f>
        <v>#REF!</v>
      </c>
      <c r="BK88" s="178" t="e">
        <f>VLOOKUP($B88,RawData2,BK$6,FALSE)*0.02388</f>
        <v>#REF!</v>
      </c>
      <c r="BL88" s="178">
        <v>0</v>
      </c>
      <c r="BM88" s="179" t="e">
        <f t="shared" ca="1" si="70"/>
        <v>#REF!</v>
      </c>
    </row>
    <row r="89" spans="1:65" s="209" customFormat="1">
      <c r="A89" s="138" t="s">
        <v>427</v>
      </c>
      <c r="B89" s="201" t="s">
        <v>428</v>
      </c>
      <c r="C89" s="201" t="s">
        <v>460</v>
      </c>
      <c r="D89" s="202" t="e">
        <f>MATCH(C89,CFHeadings,0)</f>
        <v>#REF!</v>
      </c>
      <c r="E89" s="203" t="e">
        <f t="shared" ca="1" si="117"/>
        <v>#REF!</v>
      </c>
      <c r="F89" s="203" t="e">
        <f t="shared" ca="1" si="117"/>
        <v>#REF!</v>
      </c>
      <c r="G89" s="203" t="e">
        <f t="shared" ca="1" si="117"/>
        <v>#REF!</v>
      </c>
      <c r="H89" s="203" t="e">
        <f t="shared" ca="1" si="117"/>
        <v>#REF!</v>
      </c>
      <c r="I89" s="203" t="e">
        <f t="shared" ca="1" si="117"/>
        <v>#REF!</v>
      </c>
      <c r="J89" s="203" t="e">
        <f t="shared" ca="1" si="117"/>
        <v>#REF!</v>
      </c>
      <c r="K89" s="203" t="e">
        <f t="shared" ca="1" si="117"/>
        <v>#REF!</v>
      </c>
      <c r="L89" s="203" t="e">
        <f t="shared" ca="1" si="117"/>
        <v>#REF!</v>
      </c>
      <c r="M89" s="203" t="e">
        <f t="shared" ca="1" si="117"/>
        <v>#REF!</v>
      </c>
      <c r="N89" s="203" t="e">
        <f t="shared" ca="1" si="117"/>
        <v>#REF!</v>
      </c>
      <c r="O89" s="203" t="e">
        <f t="shared" ca="1" si="118"/>
        <v>#REF!</v>
      </c>
      <c r="P89" s="203" t="e">
        <f t="shared" ca="1" si="118"/>
        <v>#REF!</v>
      </c>
      <c r="Q89" s="203" t="e">
        <f t="shared" ca="1" si="118"/>
        <v>#REF!</v>
      </c>
      <c r="R89" s="203" t="e">
        <f t="shared" ca="1" si="118"/>
        <v>#REF!</v>
      </c>
      <c r="S89" s="174">
        <v>0</v>
      </c>
      <c r="T89" s="203" t="e">
        <f ca="1">VLOOKUP($B89,RawData2,T$6,FALSE)*VLOOKUP(T$5,ConversionFactors2,$D89,FALSE)/MJ_per_toe</f>
        <v>#REF!</v>
      </c>
      <c r="U89" s="204" t="e">
        <f t="shared" ca="1" si="119"/>
        <v>#REF!</v>
      </c>
      <c r="V89" s="204" t="e">
        <f t="shared" ca="1" si="119"/>
        <v>#REF!</v>
      </c>
      <c r="W89" s="204" t="e">
        <f t="shared" ca="1" si="119"/>
        <v>#REF!</v>
      </c>
      <c r="X89" s="204" t="e">
        <f t="shared" ca="1" si="119"/>
        <v>#REF!</v>
      </c>
      <c r="Y89" s="204" t="e">
        <f t="shared" ca="1" si="119"/>
        <v>#REF!</v>
      </c>
      <c r="Z89" s="204" t="e">
        <f t="shared" ca="1" si="119"/>
        <v>#REF!</v>
      </c>
      <c r="AA89" s="204" t="e">
        <f t="shared" ca="1" si="119"/>
        <v>#REF!</v>
      </c>
      <c r="AB89" s="204" t="e">
        <f t="shared" ca="1" si="119"/>
        <v>#REF!</v>
      </c>
      <c r="AC89" s="204" t="e">
        <f t="shared" ca="1" si="119"/>
        <v>#REF!</v>
      </c>
      <c r="AD89" s="204" t="e">
        <f t="shared" ca="1" si="119"/>
        <v>#REF!</v>
      </c>
      <c r="AE89" s="204" t="e">
        <f t="shared" ca="1" si="120"/>
        <v>#REF!</v>
      </c>
      <c r="AF89" s="204" t="e">
        <f t="shared" ca="1" si="120"/>
        <v>#REF!</v>
      </c>
      <c r="AG89" s="204" t="e">
        <f t="shared" ca="1" si="120"/>
        <v>#REF!</v>
      </c>
      <c r="AH89" s="204" t="e">
        <f t="shared" ca="1" si="120"/>
        <v>#REF!</v>
      </c>
      <c r="AI89" s="204" t="e">
        <f t="shared" ca="1" si="120"/>
        <v>#REF!</v>
      </c>
      <c r="AJ89" s="204" t="e">
        <f t="shared" ca="1" si="120"/>
        <v>#REF!</v>
      </c>
      <c r="AK89" s="204" t="e">
        <f t="shared" ca="1" si="120"/>
        <v>#REF!</v>
      </c>
      <c r="AL89" s="204" t="e">
        <f t="shared" ca="1" si="120"/>
        <v>#REF!</v>
      </c>
      <c r="AM89" s="204" t="e">
        <f t="shared" ca="1" si="120"/>
        <v>#REF!</v>
      </c>
      <c r="AN89" s="204" t="e">
        <f t="shared" ca="1" si="120"/>
        <v>#REF!</v>
      </c>
      <c r="AO89" s="204" t="e">
        <f t="shared" ca="1" si="120"/>
        <v>#REF!</v>
      </c>
      <c r="AP89" s="204" t="e">
        <f t="shared" ca="1" si="120"/>
        <v>#REF!</v>
      </c>
      <c r="AQ89" s="205" t="e">
        <f ca="1">VLOOKUP($B89,RawData2,AQ$6,FALSE)*VLOOKUP(AQ$5,ConversionFactors2,2,FALSE)</f>
        <v>#REF!</v>
      </c>
      <c r="AR89" s="206" t="e">
        <f t="shared" si="121"/>
        <v>#REF!</v>
      </c>
      <c r="AS89" s="206" t="e">
        <f t="shared" si="121"/>
        <v>#REF!</v>
      </c>
      <c r="AT89" s="206" t="e">
        <f t="shared" si="121"/>
        <v>#REF!</v>
      </c>
      <c r="AU89" s="206" t="e">
        <f t="shared" si="121"/>
        <v>#REF!</v>
      </c>
      <c r="AV89" s="206" t="e">
        <f t="shared" si="121"/>
        <v>#REF!</v>
      </c>
      <c r="AW89" s="206" t="e">
        <f t="shared" ca="1" si="122"/>
        <v>#REF!</v>
      </c>
      <c r="AX89" s="206" t="e">
        <f t="shared" ca="1" si="122"/>
        <v>#REF!</v>
      </c>
      <c r="AY89" s="206" t="e">
        <f t="shared" ca="1" si="122"/>
        <v>#REF!</v>
      </c>
      <c r="AZ89" s="206" t="e">
        <f>VLOOKUP($B89,RawData2,AZ$6,FALSE)*0.02388</f>
        <v>#REF!</v>
      </c>
      <c r="BA89" s="206" t="e">
        <f ca="1">VLOOKUP($B89,RawData2,BA$6,FALSE)*VLOOKUP(BA$5,ConversionFactors2,2,FALSE)/MJ_per_toe</f>
        <v>#REF!</v>
      </c>
      <c r="BB89" s="207">
        <v>0</v>
      </c>
      <c r="BC89" s="207">
        <v>0</v>
      </c>
      <c r="BD89" s="207" t="e">
        <f>VLOOKUP($B89,RawData2,BD$6,FALSE)</f>
        <v>#REF!</v>
      </c>
      <c r="BE89" s="207">
        <v>0</v>
      </c>
      <c r="BF89" s="207" t="e">
        <f>VLOOKUP($B89,RawData2,BF$6,FALSE)</f>
        <v>#REF!</v>
      </c>
      <c r="BG89" s="207">
        <v>0</v>
      </c>
      <c r="BH89" s="207">
        <v>0</v>
      </c>
      <c r="BI89" s="207">
        <v>0</v>
      </c>
      <c r="BJ89" s="207" t="e">
        <f>VLOOKUP($B89,RawData2,BJ$6,FALSE)*0.086</f>
        <v>#REF!</v>
      </c>
      <c r="BK89" s="207" t="e">
        <f>VLOOKUP($B89,RawData2,BK$6,FALSE)*0.02388</f>
        <v>#REF!</v>
      </c>
      <c r="BL89" s="207">
        <v>0</v>
      </c>
      <c r="BM89" s="208" t="e">
        <f t="shared" ca="1" si="70"/>
        <v>#REF!</v>
      </c>
    </row>
    <row r="90" spans="1:65" s="209" customFormat="1">
      <c r="A90" s="135" t="s">
        <v>101</v>
      </c>
      <c r="B90" s="136" t="s">
        <v>429</v>
      </c>
      <c r="C90" s="182"/>
      <c r="D90" s="210"/>
      <c r="E90" s="185" t="e">
        <f>SUM(E91:E94)</f>
        <v>#REF!</v>
      </c>
      <c r="F90" s="185" t="e">
        <f>SUM(F91:F94)</f>
        <v>#REF!</v>
      </c>
      <c r="G90" s="185" t="e">
        <f t="shared" ref="G90:BL90" si="123">SUM(G91:G94)</f>
        <v>#REF!</v>
      </c>
      <c r="H90" s="185" t="e">
        <f t="shared" si="123"/>
        <v>#REF!</v>
      </c>
      <c r="I90" s="185" t="e">
        <f t="shared" si="123"/>
        <v>#REF!</v>
      </c>
      <c r="J90" s="185" t="e">
        <f t="shared" si="123"/>
        <v>#REF!</v>
      </c>
      <c r="K90" s="185" t="e">
        <f t="shared" si="123"/>
        <v>#REF!</v>
      </c>
      <c r="L90" s="185" t="e">
        <f t="shared" si="123"/>
        <v>#REF!</v>
      </c>
      <c r="M90" s="185" t="e">
        <f t="shared" si="123"/>
        <v>#REF!</v>
      </c>
      <c r="N90" s="185" t="e">
        <f t="shared" si="123"/>
        <v>#REF!</v>
      </c>
      <c r="O90" s="185" t="e">
        <f t="shared" si="123"/>
        <v>#REF!</v>
      </c>
      <c r="P90" s="185" t="e">
        <f t="shared" si="123"/>
        <v>#REF!</v>
      </c>
      <c r="Q90" s="185" t="e">
        <f t="shared" si="123"/>
        <v>#REF!</v>
      </c>
      <c r="R90" s="185" t="e">
        <f t="shared" si="123"/>
        <v>#REF!</v>
      </c>
      <c r="S90" s="185" t="e">
        <f t="shared" si="123"/>
        <v>#REF!</v>
      </c>
      <c r="T90" s="185" t="e">
        <f t="shared" si="123"/>
        <v>#REF!</v>
      </c>
      <c r="U90" s="185" t="e">
        <f t="shared" si="123"/>
        <v>#REF!</v>
      </c>
      <c r="V90" s="185" t="e">
        <f t="shared" si="123"/>
        <v>#REF!</v>
      </c>
      <c r="W90" s="185" t="e">
        <f t="shared" si="123"/>
        <v>#REF!</v>
      </c>
      <c r="X90" s="185" t="e">
        <f t="shared" si="123"/>
        <v>#REF!</v>
      </c>
      <c r="Y90" s="185" t="e">
        <f t="shared" si="123"/>
        <v>#REF!</v>
      </c>
      <c r="Z90" s="185" t="e">
        <f t="shared" si="123"/>
        <v>#REF!</v>
      </c>
      <c r="AA90" s="185" t="e">
        <f t="shared" si="123"/>
        <v>#REF!</v>
      </c>
      <c r="AB90" s="185" t="e">
        <f t="shared" si="123"/>
        <v>#REF!</v>
      </c>
      <c r="AC90" s="185" t="e">
        <f t="shared" si="123"/>
        <v>#REF!</v>
      </c>
      <c r="AD90" s="185" t="e">
        <f t="shared" si="123"/>
        <v>#REF!</v>
      </c>
      <c r="AE90" s="185" t="e">
        <f t="shared" si="123"/>
        <v>#REF!</v>
      </c>
      <c r="AF90" s="185" t="e">
        <f t="shared" si="123"/>
        <v>#REF!</v>
      </c>
      <c r="AG90" s="185" t="e">
        <f t="shared" si="123"/>
        <v>#REF!</v>
      </c>
      <c r="AH90" s="185" t="e">
        <f t="shared" si="123"/>
        <v>#REF!</v>
      </c>
      <c r="AI90" s="185" t="e">
        <f t="shared" si="123"/>
        <v>#REF!</v>
      </c>
      <c r="AJ90" s="185" t="e">
        <f t="shared" si="123"/>
        <v>#REF!</v>
      </c>
      <c r="AK90" s="185" t="e">
        <f t="shared" si="123"/>
        <v>#REF!</v>
      </c>
      <c r="AL90" s="185" t="e">
        <f t="shared" si="123"/>
        <v>#REF!</v>
      </c>
      <c r="AM90" s="185" t="e">
        <f t="shared" si="123"/>
        <v>#REF!</v>
      </c>
      <c r="AN90" s="185" t="e">
        <f t="shared" si="123"/>
        <v>#REF!</v>
      </c>
      <c r="AO90" s="185" t="e">
        <f t="shared" si="123"/>
        <v>#REF!</v>
      </c>
      <c r="AP90" s="185" t="e">
        <f t="shared" si="123"/>
        <v>#REF!</v>
      </c>
      <c r="AQ90" s="185" t="e">
        <f t="shared" si="123"/>
        <v>#REF!</v>
      </c>
      <c r="AR90" s="185" t="e">
        <f t="shared" si="123"/>
        <v>#REF!</v>
      </c>
      <c r="AS90" s="185" t="e">
        <f t="shared" si="123"/>
        <v>#REF!</v>
      </c>
      <c r="AT90" s="185" t="e">
        <f t="shared" si="123"/>
        <v>#REF!</v>
      </c>
      <c r="AU90" s="185" t="e">
        <f t="shared" si="123"/>
        <v>#REF!</v>
      </c>
      <c r="AV90" s="185" t="e">
        <f t="shared" si="123"/>
        <v>#REF!</v>
      </c>
      <c r="AW90" s="185" t="e">
        <f t="shared" si="123"/>
        <v>#REF!</v>
      </c>
      <c r="AX90" s="185" t="e">
        <f t="shared" si="123"/>
        <v>#REF!</v>
      </c>
      <c r="AY90" s="185" t="e">
        <f t="shared" si="123"/>
        <v>#REF!</v>
      </c>
      <c r="AZ90" s="185" t="e">
        <f t="shared" si="123"/>
        <v>#REF!</v>
      </c>
      <c r="BA90" s="185" t="e">
        <f t="shared" si="123"/>
        <v>#REF!</v>
      </c>
      <c r="BB90" s="185" t="e">
        <f t="shared" si="123"/>
        <v>#REF!</v>
      </c>
      <c r="BC90" s="185" t="e">
        <f t="shared" si="123"/>
        <v>#REF!</v>
      </c>
      <c r="BD90" s="185" t="e">
        <f t="shared" si="123"/>
        <v>#REF!</v>
      </c>
      <c r="BE90" s="185" t="e">
        <f t="shared" si="123"/>
        <v>#REF!</v>
      </c>
      <c r="BF90" s="185" t="e">
        <f t="shared" si="123"/>
        <v>#REF!</v>
      </c>
      <c r="BG90" s="185" t="e">
        <f t="shared" si="123"/>
        <v>#REF!</v>
      </c>
      <c r="BH90" s="185" t="e">
        <f t="shared" si="123"/>
        <v>#REF!</v>
      </c>
      <c r="BI90" s="185" t="e">
        <f t="shared" si="123"/>
        <v>#REF!</v>
      </c>
      <c r="BJ90" s="185" t="e">
        <f t="shared" si="123"/>
        <v>#REF!</v>
      </c>
      <c r="BK90" s="185" t="e">
        <f t="shared" si="123"/>
        <v>#REF!</v>
      </c>
      <c r="BL90" s="185">
        <f t="shared" si="123"/>
        <v>0</v>
      </c>
      <c r="BM90" s="192" t="e">
        <f t="shared" si="70"/>
        <v>#REF!</v>
      </c>
    </row>
    <row r="91" spans="1:65" s="209" customFormat="1">
      <c r="A91" s="139" t="s">
        <v>205</v>
      </c>
      <c r="B91" s="133" t="s">
        <v>430</v>
      </c>
      <c r="C91" s="132"/>
      <c r="D91" s="141"/>
      <c r="E91" s="174" t="e">
        <f t="shared" ref="E91:N98" si="124">VLOOKUP($B91,RawData2,E$6,FALSE)</f>
        <v>#REF!</v>
      </c>
      <c r="F91" s="174" t="e">
        <f t="shared" si="124"/>
        <v>#REF!</v>
      </c>
      <c r="G91" s="174" t="e">
        <f t="shared" si="124"/>
        <v>#REF!</v>
      </c>
      <c r="H91" s="174" t="e">
        <f t="shared" si="124"/>
        <v>#REF!</v>
      </c>
      <c r="I91" s="174" t="e">
        <f t="shared" si="124"/>
        <v>#REF!</v>
      </c>
      <c r="J91" s="174" t="e">
        <f t="shared" si="124"/>
        <v>#REF!</v>
      </c>
      <c r="K91" s="174" t="e">
        <f t="shared" si="124"/>
        <v>#REF!</v>
      </c>
      <c r="L91" s="174" t="e">
        <f t="shared" si="124"/>
        <v>#REF!</v>
      </c>
      <c r="M91" s="174" t="e">
        <f t="shared" si="124"/>
        <v>#REF!</v>
      </c>
      <c r="N91" s="174" t="e">
        <f t="shared" si="124"/>
        <v>#REF!</v>
      </c>
      <c r="O91" s="174" t="e">
        <f t="shared" ref="O91:X98" si="125">VLOOKUP($B91,RawData2,O$6,FALSE)</f>
        <v>#REF!</v>
      </c>
      <c r="P91" s="174" t="e">
        <f t="shared" si="125"/>
        <v>#REF!</v>
      </c>
      <c r="Q91" s="174" t="e">
        <f t="shared" si="125"/>
        <v>#REF!</v>
      </c>
      <c r="R91" s="174" t="e">
        <f t="shared" si="125"/>
        <v>#REF!</v>
      </c>
      <c r="S91" s="174" t="e">
        <f t="shared" si="125"/>
        <v>#REF!</v>
      </c>
      <c r="T91" s="174" t="e">
        <f t="shared" si="125"/>
        <v>#REF!</v>
      </c>
      <c r="U91" s="175" t="e">
        <f t="shared" si="125"/>
        <v>#REF!</v>
      </c>
      <c r="V91" s="175" t="e">
        <f t="shared" si="125"/>
        <v>#REF!</v>
      </c>
      <c r="W91" s="175" t="e">
        <f t="shared" si="125"/>
        <v>#REF!</v>
      </c>
      <c r="X91" s="175" t="e">
        <f t="shared" si="125"/>
        <v>#REF!</v>
      </c>
      <c r="Y91" s="175" t="e">
        <f t="shared" ref="Y91:AH98" si="126">VLOOKUP($B91,RawData2,Y$6,FALSE)</f>
        <v>#REF!</v>
      </c>
      <c r="Z91" s="175" t="e">
        <f t="shared" si="126"/>
        <v>#REF!</v>
      </c>
      <c r="AA91" s="175" t="e">
        <f t="shared" si="126"/>
        <v>#REF!</v>
      </c>
      <c r="AB91" s="175" t="e">
        <f t="shared" si="126"/>
        <v>#REF!</v>
      </c>
      <c r="AC91" s="175" t="e">
        <f t="shared" si="126"/>
        <v>#REF!</v>
      </c>
      <c r="AD91" s="175" t="e">
        <f t="shared" si="126"/>
        <v>#REF!</v>
      </c>
      <c r="AE91" s="175" t="e">
        <f t="shared" si="126"/>
        <v>#REF!</v>
      </c>
      <c r="AF91" s="175" t="e">
        <f t="shared" si="126"/>
        <v>#REF!</v>
      </c>
      <c r="AG91" s="175" t="e">
        <f t="shared" si="126"/>
        <v>#REF!</v>
      </c>
      <c r="AH91" s="175" t="e">
        <f t="shared" si="126"/>
        <v>#REF!</v>
      </c>
      <c r="AI91" s="175" t="e">
        <f t="shared" ref="AI91:AR98" si="127">VLOOKUP($B91,RawData2,AI$6,FALSE)</f>
        <v>#REF!</v>
      </c>
      <c r="AJ91" s="175" t="e">
        <f t="shared" si="127"/>
        <v>#REF!</v>
      </c>
      <c r="AK91" s="175" t="e">
        <f t="shared" si="127"/>
        <v>#REF!</v>
      </c>
      <c r="AL91" s="175" t="e">
        <f t="shared" si="127"/>
        <v>#REF!</v>
      </c>
      <c r="AM91" s="175" t="e">
        <f t="shared" si="127"/>
        <v>#REF!</v>
      </c>
      <c r="AN91" s="175" t="e">
        <f t="shared" si="127"/>
        <v>#REF!</v>
      </c>
      <c r="AO91" s="175" t="e">
        <f t="shared" si="127"/>
        <v>#REF!</v>
      </c>
      <c r="AP91" s="175" t="e">
        <f t="shared" si="127"/>
        <v>#REF!</v>
      </c>
      <c r="AQ91" s="176" t="e">
        <f t="shared" si="127"/>
        <v>#REF!</v>
      </c>
      <c r="AR91" s="177" t="e">
        <f t="shared" si="127"/>
        <v>#REF!</v>
      </c>
      <c r="AS91" s="177" t="e">
        <f t="shared" ref="AS91:BB98" si="128">VLOOKUP($B91,RawData2,AS$6,FALSE)</f>
        <v>#REF!</v>
      </c>
      <c r="AT91" s="177" t="e">
        <f t="shared" si="128"/>
        <v>#REF!</v>
      </c>
      <c r="AU91" s="177" t="e">
        <f t="shared" si="128"/>
        <v>#REF!</v>
      </c>
      <c r="AV91" s="177" t="e">
        <f t="shared" si="128"/>
        <v>#REF!</v>
      </c>
      <c r="AW91" s="177" t="e">
        <f t="shared" si="128"/>
        <v>#REF!</v>
      </c>
      <c r="AX91" s="177" t="e">
        <f t="shared" si="128"/>
        <v>#REF!</v>
      </c>
      <c r="AY91" s="177" t="e">
        <f t="shared" si="128"/>
        <v>#REF!</v>
      </c>
      <c r="AZ91" s="177" t="e">
        <f t="shared" si="128"/>
        <v>#REF!</v>
      </c>
      <c r="BA91" s="177" t="e">
        <f t="shared" si="128"/>
        <v>#REF!</v>
      </c>
      <c r="BB91" s="178" t="e">
        <f t="shared" si="128"/>
        <v>#REF!</v>
      </c>
      <c r="BC91" s="178" t="e">
        <f>VLOOKUP($B91,RawData2,BC$6,FALSE)-VLOOKUP("MHYDPUMP",RawData2,BC$6,FALSE)</f>
        <v>#REF!</v>
      </c>
      <c r="BD91" s="178" t="e">
        <f t="shared" ref="BD91:BI98" si="129">VLOOKUP($B91,RawData2,BD$6,FALSE)</f>
        <v>#REF!</v>
      </c>
      <c r="BE91" s="178" t="e">
        <f t="shared" si="129"/>
        <v>#REF!</v>
      </c>
      <c r="BF91" s="178" t="e">
        <f t="shared" si="129"/>
        <v>#REF!</v>
      </c>
      <c r="BG91" s="178" t="e">
        <f t="shared" si="129"/>
        <v>#REF!</v>
      </c>
      <c r="BH91" s="178" t="e">
        <f t="shared" si="129"/>
        <v>#REF!</v>
      </c>
      <c r="BI91" s="178" t="e">
        <f t="shared" si="129"/>
        <v>#REF!</v>
      </c>
      <c r="BJ91" s="178" t="e">
        <f t="shared" ref="BJ91:BJ98" si="130">VLOOKUP($B91,RawData2,MATCH("BOILER",RawDataHeadings2,0),FALSE)</f>
        <v>#REF!</v>
      </c>
      <c r="BK91" s="178" t="e">
        <f t="shared" ref="BK91:BK98" si="131">SUM(VLOOKUP($B91,RawData2,MATCH("HEATPUMP",RawDataHeadings2,0),FALSE),VLOOKUP($B91,RawData2,MATCH("CHEMHEAT",RawDataHeadings2,0),FALSE))</f>
        <v>#REF!</v>
      </c>
      <c r="BL91" s="178">
        <v>0</v>
      </c>
      <c r="BM91" s="211" t="e">
        <f t="shared" si="70"/>
        <v>#REF!</v>
      </c>
    </row>
    <row r="92" spans="1:65" s="209" customFormat="1">
      <c r="A92" s="139" t="s">
        <v>206</v>
      </c>
      <c r="B92" s="133" t="s">
        <v>431</v>
      </c>
      <c r="C92" s="132"/>
      <c r="D92" s="141"/>
      <c r="E92" s="174" t="e">
        <f t="shared" si="124"/>
        <v>#REF!</v>
      </c>
      <c r="F92" s="174" t="e">
        <f t="shared" si="124"/>
        <v>#REF!</v>
      </c>
      <c r="G92" s="174" t="e">
        <f t="shared" si="124"/>
        <v>#REF!</v>
      </c>
      <c r="H92" s="174" t="e">
        <f t="shared" si="124"/>
        <v>#REF!</v>
      </c>
      <c r="I92" s="174" t="e">
        <f t="shared" si="124"/>
        <v>#REF!</v>
      </c>
      <c r="J92" s="174" t="e">
        <f t="shared" si="124"/>
        <v>#REF!</v>
      </c>
      <c r="K92" s="174" t="e">
        <f t="shared" si="124"/>
        <v>#REF!</v>
      </c>
      <c r="L92" s="174" t="e">
        <f t="shared" si="124"/>
        <v>#REF!</v>
      </c>
      <c r="M92" s="174" t="e">
        <f t="shared" si="124"/>
        <v>#REF!</v>
      </c>
      <c r="N92" s="174" t="e">
        <f t="shared" si="124"/>
        <v>#REF!</v>
      </c>
      <c r="O92" s="174" t="e">
        <f t="shared" si="125"/>
        <v>#REF!</v>
      </c>
      <c r="P92" s="174" t="e">
        <f t="shared" si="125"/>
        <v>#REF!</v>
      </c>
      <c r="Q92" s="174" t="e">
        <f t="shared" si="125"/>
        <v>#REF!</v>
      </c>
      <c r="R92" s="174" t="e">
        <f t="shared" si="125"/>
        <v>#REF!</v>
      </c>
      <c r="S92" s="174" t="e">
        <f t="shared" si="125"/>
        <v>#REF!</v>
      </c>
      <c r="T92" s="174" t="e">
        <f t="shared" si="125"/>
        <v>#REF!</v>
      </c>
      <c r="U92" s="175" t="e">
        <f t="shared" si="125"/>
        <v>#REF!</v>
      </c>
      <c r="V92" s="175" t="e">
        <f t="shared" si="125"/>
        <v>#REF!</v>
      </c>
      <c r="W92" s="175" t="e">
        <f t="shared" si="125"/>
        <v>#REF!</v>
      </c>
      <c r="X92" s="175" t="e">
        <f t="shared" si="125"/>
        <v>#REF!</v>
      </c>
      <c r="Y92" s="175" t="e">
        <f t="shared" si="126"/>
        <v>#REF!</v>
      </c>
      <c r="Z92" s="175" t="e">
        <f t="shared" si="126"/>
        <v>#REF!</v>
      </c>
      <c r="AA92" s="175" t="e">
        <f t="shared" si="126"/>
        <v>#REF!</v>
      </c>
      <c r="AB92" s="175" t="e">
        <f t="shared" si="126"/>
        <v>#REF!</v>
      </c>
      <c r="AC92" s="175" t="e">
        <f t="shared" si="126"/>
        <v>#REF!</v>
      </c>
      <c r="AD92" s="175" t="e">
        <f t="shared" si="126"/>
        <v>#REF!</v>
      </c>
      <c r="AE92" s="175" t="e">
        <f t="shared" si="126"/>
        <v>#REF!</v>
      </c>
      <c r="AF92" s="175" t="e">
        <f t="shared" si="126"/>
        <v>#REF!</v>
      </c>
      <c r="AG92" s="175" t="e">
        <f t="shared" si="126"/>
        <v>#REF!</v>
      </c>
      <c r="AH92" s="175" t="e">
        <f t="shared" si="126"/>
        <v>#REF!</v>
      </c>
      <c r="AI92" s="175" t="e">
        <f t="shared" si="127"/>
        <v>#REF!</v>
      </c>
      <c r="AJ92" s="175" t="e">
        <f t="shared" si="127"/>
        <v>#REF!</v>
      </c>
      <c r="AK92" s="175" t="e">
        <f t="shared" si="127"/>
        <v>#REF!</v>
      </c>
      <c r="AL92" s="175" t="e">
        <f t="shared" si="127"/>
        <v>#REF!</v>
      </c>
      <c r="AM92" s="175" t="e">
        <f t="shared" si="127"/>
        <v>#REF!</v>
      </c>
      <c r="AN92" s="175" t="e">
        <f t="shared" si="127"/>
        <v>#REF!</v>
      </c>
      <c r="AO92" s="175" t="e">
        <f t="shared" si="127"/>
        <v>#REF!</v>
      </c>
      <c r="AP92" s="175" t="e">
        <f t="shared" si="127"/>
        <v>#REF!</v>
      </c>
      <c r="AQ92" s="176" t="e">
        <f t="shared" si="127"/>
        <v>#REF!</v>
      </c>
      <c r="AR92" s="177" t="e">
        <f t="shared" si="127"/>
        <v>#REF!</v>
      </c>
      <c r="AS92" s="177" t="e">
        <f t="shared" si="128"/>
        <v>#REF!</v>
      </c>
      <c r="AT92" s="177" t="e">
        <f t="shared" si="128"/>
        <v>#REF!</v>
      </c>
      <c r="AU92" s="177" t="e">
        <f t="shared" si="128"/>
        <v>#REF!</v>
      </c>
      <c r="AV92" s="177" t="e">
        <f t="shared" si="128"/>
        <v>#REF!</v>
      </c>
      <c r="AW92" s="177" t="e">
        <f t="shared" si="128"/>
        <v>#REF!</v>
      </c>
      <c r="AX92" s="177" t="e">
        <f t="shared" si="128"/>
        <v>#REF!</v>
      </c>
      <c r="AY92" s="177" t="e">
        <f t="shared" si="128"/>
        <v>#REF!</v>
      </c>
      <c r="AZ92" s="177" t="e">
        <f t="shared" si="128"/>
        <v>#REF!</v>
      </c>
      <c r="BA92" s="177" t="e">
        <f t="shared" si="128"/>
        <v>#REF!</v>
      </c>
      <c r="BB92" s="178" t="e">
        <f t="shared" si="128"/>
        <v>#REF!</v>
      </c>
      <c r="BC92" s="178" t="e">
        <f>VLOOKUP($B92,RawData2,BC$6,FALSE)-VLOOKUP("AHYDPUMP",RawData2,BC$6,FALSE)</f>
        <v>#REF!</v>
      </c>
      <c r="BD92" s="178" t="e">
        <f t="shared" si="129"/>
        <v>#REF!</v>
      </c>
      <c r="BE92" s="178" t="e">
        <f t="shared" si="129"/>
        <v>#REF!</v>
      </c>
      <c r="BF92" s="178" t="e">
        <f t="shared" si="129"/>
        <v>#REF!</v>
      </c>
      <c r="BG92" s="178" t="e">
        <f t="shared" si="129"/>
        <v>#REF!</v>
      </c>
      <c r="BH92" s="178" t="e">
        <f t="shared" si="129"/>
        <v>#REF!</v>
      </c>
      <c r="BI92" s="178" t="e">
        <f t="shared" si="129"/>
        <v>#REF!</v>
      </c>
      <c r="BJ92" s="178" t="e">
        <f t="shared" si="130"/>
        <v>#REF!</v>
      </c>
      <c r="BK92" s="178" t="e">
        <f t="shared" si="131"/>
        <v>#REF!</v>
      </c>
      <c r="BL92" s="178">
        <v>0</v>
      </c>
      <c r="BM92" s="179" t="e">
        <f t="shared" si="70"/>
        <v>#REF!</v>
      </c>
    </row>
    <row r="93" spans="1:65" s="209" customFormat="1">
      <c r="A93" s="139" t="s">
        <v>519</v>
      </c>
      <c r="B93" s="133" t="s">
        <v>432</v>
      </c>
      <c r="C93" s="132"/>
      <c r="D93" s="141"/>
      <c r="E93" s="174" t="e">
        <f t="shared" si="124"/>
        <v>#REF!</v>
      </c>
      <c r="F93" s="174" t="e">
        <f t="shared" si="124"/>
        <v>#REF!</v>
      </c>
      <c r="G93" s="174" t="e">
        <f t="shared" si="124"/>
        <v>#REF!</v>
      </c>
      <c r="H93" s="174" t="e">
        <f t="shared" si="124"/>
        <v>#REF!</v>
      </c>
      <c r="I93" s="174" t="e">
        <f t="shared" si="124"/>
        <v>#REF!</v>
      </c>
      <c r="J93" s="174" t="e">
        <f t="shared" si="124"/>
        <v>#REF!</v>
      </c>
      <c r="K93" s="174" t="e">
        <f t="shared" si="124"/>
        <v>#REF!</v>
      </c>
      <c r="L93" s="174" t="e">
        <f t="shared" si="124"/>
        <v>#REF!</v>
      </c>
      <c r="M93" s="174" t="e">
        <f t="shared" si="124"/>
        <v>#REF!</v>
      </c>
      <c r="N93" s="174" t="e">
        <f t="shared" si="124"/>
        <v>#REF!</v>
      </c>
      <c r="O93" s="174" t="e">
        <f t="shared" si="125"/>
        <v>#REF!</v>
      </c>
      <c r="P93" s="174" t="e">
        <f t="shared" si="125"/>
        <v>#REF!</v>
      </c>
      <c r="Q93" s="174" t="e">
        <f t="shared" si="125"/>
        <v>#REF!</v>
      </c>
      <c r="R93" s="174" t="e">
        <f t="shared" si="125"/>
        <v>#REF!</v>
      </c>
      <c r="S93" s="174" t="e">
        <f t="shared" si="125"/>
        <v>#REF!</v>
      </c>
      <c r="T93" s="174" t="e">
        <f t="shared" si="125"/>
        <v>#REF!</v>
      </c>
      <c r="U93" s="175" t="e">
        <f t="shared" si="125"/>
        <v>#REF!</v>
      </c>
      <c r="V93" s="175" t="e">
        <f t="shared" si="125"/>
        <v>#REF!</v>
      </c>
      <c r="W93" s="175" t="e">
        <f t="shared" si="125"/>
        <v>#REF!</v>
      </c>
      <c r="X93" s="175" t="e">
        <f t="shared" si="125"/>
        <v>#REF!</v>
      </c>
      <c r="Y93" s="175" t="e">
        <f t="shared" si="126"/>
        <v>#REF!</v>
      </c>
      <c r="Z93" s="175" t="e">
        <f t="shared" si="126"/>
        <v>#REF!</v>
      </c>
      <c r="AA93" s="175" t="e">
        <f t="shared" si="126"/>
        <v>#REF!</v>
      </c>
      <c r="AB93" s="175" t="e">
        <f t="shared" si="126"/>
        <v>#REF!</v>
      </c>
      <c r="AC93" s="175" t="e">
        <f t="shared" si="126"/>
        <v>#REF!</v>
      </c>
      <c r="AD93" s="175" t="e">
        <f t="shared" si="126"/>
        <v>#REF!</v>
      </c>
      <c r="AE93" s="175" t="e">
        <f t="shared" si="126"/>
        <v>#REF!</v>
      </c>
      <c r="AF93" s="175" t="e">
        <f t="shared" si="126"/>
        <v>#REF!</v>
      </c>
      <c r="AG93" s="175" t="e">
        <f t="shared" si="126"/>
        <v>#REF!</v>
      </c>
      <c r="AH93" s="175" t="e">
        <f t="shared" si="126"/>
        <v>#REF!</v>
      </c>
      <c r="AI93" s="175" t="e">
        <f t="shared" si="127"/>
        <v>#REF!</v>
      </c>
      <c r="AJ93" s="175" t="e">
        <f t="shared" si="127"/>
        <v>#REF!</v>
      </c>
      <c r="AK93" s="175" t="e">
        <f t="shared" si="127"/>
        <v>#REF!</v>
      </c>
      <c r="AL93" s="175" t="e">
        <f t="shared" si="127"/>
        <v>#REF!</v>
      </c>
      <c r="AM93" s="175" t="e">
        <f t="shared" si="127"/>
        <v>#REF!</v>
      </c>
      <c r="AN93" s="175" t="e">
        <f t="shared" si="127"/>
        <v>#REF!</v>
      </c>
      <c r="AO93" s="175" t="e">
        <f t="shared" si="127"/>
        <v>#REF!</v>
      </c>
      <c r="AP93" s="175" t="e">
        <f t="shared" si="127"/>
        <v>#REF!</v>
      </c>
      <c r="AQ93" s="176" t="e">
        <f t="shared" si="127"/>
        <v>#REF!</v>
      </c>
      <c r="AR93" s="177" t="e">
        <f t="shared" si="127"/>
        <v>#REF!</v>
      </c>
      <c r="AS93" s="177" t="e">
        <f t="shared" si="128"/>
        <v>#REF!</v>
      </c>
      <c r="AT93" s="177" t="e">
        <f t="shared" si="128"/>
        <v>#REF!</v>
      </c>
      <c r="AU93" s="177" t="e">
        <f t="shared" si="128"/>
        <v>#REF!</v>
      </c>
      <c r="AV93" s="177" t="e">
        <f t="shared" si="128"/>
        <v>#REF!</v>
      </c>
      <c r="AW93" s="177" t="e">
        <f t="shared" si="128"/>
        <v>#REF!</v>
      </c>
      <c r="AX93" s="177" t="e">
        <f t="shared" si="128"/>
        <v>#REF!</v>
      </c>
      <c r="AY93" s="177" t="e">
        <f t="shared" si="128"/>
        <v>#REF!</v>
      </c>
      <c r="AZ93" s="177" t="e">
        <f t="shared" si="128"/>
        <v>#REF!</v>
      </c>
      <c r="BA93" s="177" t="e">
        <f t="shared" si="128"/>
        <v>#REF!</v>
      </c>
      <c r="BB93" s="178" t="e">
        <f t="shared" si="128"/>
        <v>#REF!</v>
      </c>
      <c r="BC93" s="178" t="e">
        <f t="shared" ref="BC93:BC98" si="132">VLOOKUP($B93,RawData2,BC$6,FALSE)</f>
        <v>#REF!</v>
      </c>
      <c r="BD93" s="178" t="e">
        <f t="shared" si="129"/>
        <v>#REF!</v>
      </c>
      <c r="BE93" s="178" t="e">
        <f t="shared" si="129"/>
        <v>#REF!</v>
      </c>
      <c r="BF93" s="178" t="e">
        <f t="shared" si="129"/>
        <v>#REF!</v>
      </c>
      <c r="BG93" s="178" t="e">
        <f t="shared" si="129"/>
        <v>#REF!</v>
      </c>
      <c r="BH93" s="178" t="e">
        <f t="shared" si="129"/>
        <v>#REF!</v>
      </c>
      <c r="BI93" s="178" t="e">
        <f t="shared" si="129"/>
        <v>#REF!</v>
      </c>
      <c r="BJ93" s="178" t="e">
        <f t="shared" si="130"/>
        <v>#REF!</v>
      </c>
      <c r="BK93" s="178" t="e">
        <f t="shared" si="131"/>
        <v>#REF!</v>
      </c>
      <c r="BL93" s="178">
        <v>0</v>
      </c>
      <c r="BM93" s="179" t="e">
        <f t="shared" si="70"/>
        <v>#REF!</v>
      </c>
    </row>
    <row r="94" spans="1:65" s="209" customFormat="1">
      <c r="A94" s="139" t="s">
        <v>433</v>
      </c>
      <c r="B94" s="133" t="s">
        <v>434</v>
      </c>
      <c r="C94" s="132"/>
      <c r="D94" s="141"/>
      <c r="E94" s="174" t="e">
        <f t="shared" si="124"/>
        <v>#REF!</v>
      </c>
      <c r="F94" s="174" t="e">
        <f t="shared" si="124"/>
        <v>#REF!</v>
      </c>
      <c r="G94" s="174" t="e">
        <f t="shared" si="124"/>
        <v>#REF!</v>
      </c>
      <c r="H94" s="174" t="e">
        <f t="shared" si="124"/>
        <v>#REF!</v>
      </c>
      <c r="I94" s="174" t="e">
        <f t="shared" si="124"/>
        <v>#REF!</v>
      </c>
      <c r="J94" s="174" t="e">
        <f t="shared" si="124"/>
        <v>#REF!</v>
      </c>
      <c r="K94" s="174" t="e">
        <f t="shared" si="124"/>
        <v>#REF!</v>
      </c>
      <c r="L94" s="174" t="e">
        <f t="shared" si="124"/>
        <v>#REF!</v>
      </c>
      <c r="M94" s="174" t="e">
        <f t="shared" si="124"/>
        <v>#REF!</v>
      </c>
      <c r="N94" s="174" t="e">
        <f t="shared" si="124"/>
        <v>#REF!</v>
      </c>
      <c r="O94" s="174" t="e">
        <f t="shared" si="125"/>
        <v>#REF!</v>
      </c>
      <c r="P94" s="174" t="e">
        <f t="shared" si="125"/>
        <v>#REF!</v>
      </c>
      <c r="Q94" s="174" t="e">
        <f t="shared" si="125"/>
        <v>#REF!</v>
      </c>
      <c r="R94" s="174" t="e">
        <f t="shared" si="125"/>
        <v>#REF!</v>
      </c>
      <c r="S94" s="174" t="e">
        <f t="shared" si="125"/>
        <v>#REF!</v>
      </c>
      <c r="T94" s="174" t="e">
        <f t="shared" si="125"/>
        <v>#REF!</v>
      </c>
      <c r="U94" s="175" t="e">
        <f t="shared" si="125"/>
        <v>#REF!</v>
      </c>
      <c r="V94" s="175" t="e">
        <f t="shared" si="125"/>
        <v>#REF!</v>
      </c>
      <c r="W94" s="175" t="e">
        <f t="shared" si="125"/>
        <v>#REF!</v>
      </c>
      <c r="X94" s="175" t="e">
        <f t="shared" si="125"/>
        <v>#REF!</v>
      </c>
      <c r="Y94" s="175" t="e">
        <f t="shared" si="126"/>
        <v>#REF!</v>
      </c>
      <c r="Z94" s="175" t="e">
        <f t="shared" si="126"/>
        <v>#REF!</v>
      </c>
      <c r="AA94" s="175" t="e">
        <f t="shared" si="126"/>
        <v>#REF!</v>
      </c>
      <c r="AB94" s="175" t="e">
        <f t="shared" si="126"/>
        <v>#REF!</v>
      </c>
      <c r="AC94" s="175" t="e">
        <f t="shared" si="126"/>
        <v>#REF!</v>
      </c>
      <c r="AD94" s="175" t="e">
        <f t="shared" si="126"/>
        <v>#REF!</v>
      </c>
      <c r="AE94" s="175" t="e">
        <f t="shared" si="126"/>
        <v>#REF!</v>
      </c>
      <c r="AF94" s="175" t="e">
        <f t="shared" si="126"/>
        <v>#REF!</v>
      </c>
      <c r="AG94" s="175" t="e">
        <f t="shared" si="126"/>
        <v>#REF!</v>
      </c>
      <c r="AH94" s="175" t="e">
        <f t="shared" si="126"/>
        <v>#REF!</v>
      </c>
      <c r="AI94" s="175" t="e">
        <f t="shared" si="127"/>
        <v>#REF!</v>
      </c>
      <c r="AJ94" s="175" t="e">
        <f t="shared" si="127"/>
        <v>#REF!</v>
      </c>
      <c r="AK94" s="175" t="e">
        <f t="shared" si="127"/>
        <v>#REF!</v>
      </c>
      <c r="AL94" s="175" t="e">
        <f t="shared" si="127"/>
        <v>#REF!</v>
      </c>
      <c r="AM94" s="175" t="e">
        <f t="shared" si="127"/>
        <v>#REF!</v>
      </c>
      <c r="AN94" s="175" t="e">
        <f t="shared" si="127"/>
        <v>#REF!</v>
      </c>
      <c r="AO94" s="175" t="e">
        <f t="shared" si="127"/>
        <v>#REF!</v>
      </c>
      <c r="AP94" s="175" t="e">
        <f t="shared" si="127"/>
        <v>#REF!</v>
      </c>
      <c r="AQ94" s="176" t="e">
        <f t="shared" si="127"/>
        <v>#REF!</v>
      </c>
      <c r="AR94" s="177" t="e">
        <f t="shared" si="127"/>
        <v>#REF!</v>
      </c>
      <c r="AS94" s="177" t="e">
        <f t="shared" si="128"/>
        <v>#REF!</v>
      </c>
      <c r="AT94" s="177" t="e">
        <f t="shared" si="128"/>
        <v>#REF!</v>
      </c>
      <c r="AU94" s="177" t="e">
        <f t="shared" si="128"/>
        <v>#REF!</v>
      </c>
      <c r="AV94" s="177" t="e">
        <f t="shared" si="128"/>
        <v>#REF!</v>
      </c>
      <c r="AW94" s="177" t="e">
        <f t="shared" si="128"/>
        <v>#REF!</v>
      </c>
      <c r="AX94" s="177" t="e">
        <f t="shared" si="128"/>
        <v>#REF!</v>
      </c>
      <c r="AY94" s="177" t="e">
        <f t="shared" si="128"/>
        <v>#REF!</v>
      </c>
      <c r="AZ94" s="177" t="e">
        <f t="shared" si="128"/>
        <v>#REF!</v>
      </c>
      <c r="BA94" s="177" t="e">
        <f t="shared" si="128"/>
        <v>#REF!</v>
      </c>
      <c r="BB94" s="178" t="e">
        <f t="shared" si="128"/>
        <v>#REF!</v>
      </c>
      <c r="BC94" s="178" t="e">
        <f t="shared" si="132"/>
        <v>#REF!</v>
      </c>
      <c r="BD94" s="178" t="e">
        <f t="shared" si="129"/>
        <v>#REF!</v>
      </c>
      <c r="BE94" s="178" t="e">
        <f t="shared" si="129"/>
        <v>#REF!</v>
      </c>
      <c r="BF94" s="178" t="e">
        <f t="shared" si="129"/>
        <v>#REF!</v>
      </c>
      <c r="BG94" s="178" t="e">
        <f t="shared" si="129"/>
        <v>#REF!</v>
      </c>
      <c r="BH94" s="178" t="e">
        <f t="shared" si="129"/>
        <v>#REF!</v>
      </c>
      <c r="BI94" s="178" t="e">
        <f t="shared" si="129"/>
        <v>#REF!</v>
      </c>
      <c r="BJ94" s="178" t="e">
        <f t="shared" si="130"/>
        <v>#REF!</v>
      </c>
      <c r="BK94" s="178" t="e">
        <f t="shared" si="131"/>
        <v>#REF!</v>
      </c>
      <c r="BL94" s="178">
        <v>0</v>
      </c>
      <c r="BM94" s="179" t="e">
        <f t="shared" si="70"/>
        <v>#REF!</v>
      </c>
    </row>
    <row r="95" spans="1:65" s="209" customFormat="1">
      <c r="A95" s="139" t="s">
        <v>435</v>
      </c>
      <c r="B95" s="133" t="s">
        <v>436</v>
      </c>
      <c r="C95" s="132"/>
      <c r="D95" s="141"/>
      <c r="E95" s="174" t="e">
        <f t="shared" si="124"/>
        <v>#REF!</v>
      </c>
      <c r="F95" s="174" t="e">
        <f t="shared" si="124"/>
        <v>#REF!</v>
      </c>
      <c r="G95" s="174" t="e">
        <f t="shared" si="124"/>
        <v>#REF!</v>
      </c>
      <c r="H95" s="174" t="e">
        <f t="shared" si="124"/>
        <v>#REF!</v>
      </c>
      <c r="I95" s="174" t="e">
        <f t="shared" si="124"/>
        <v>#REF!</v>
      </c>
      <c r="J95" s="174" t="e">
        <f t="shared" si="124"/>
        <v>#REF!</v>
      </c>
      <c r="K95" s="174" t="e">
        <f t="shared" si="124"/>
        <v>#REF!</v>
      </c>
      <c r="L95" s="174" t="e">
        <f t="shared" si="124"/>
        <v>#REF!</v>
      </c>
      <c r="M95" s="174" t="e">
        <f t="shared" si="124"/>
        <v>#REF!</v>
      </c>
      <c r="N95" s="174" t="e">
        <f t="shared" si="124"/>
        <v>#REF!</v>
      </c>
      <c r="O95" s="174" t="e">
        <f t="shared" si="125"/>
        <v>#REF!</v>
      </c>
      <c r="P95" s="174" t="e">
        <f t="shared" si="125"/>
        <v>#REF!</v>
      </c>
      <c r="Q95" s="174" t="e">
        <f t="shared" si="125"/>
        <v>#REF!</v>
      </c>
      <c r="R95" s="174" t="e">
        <f t="shared" si="125"/>
        <v>#REF!</v>
      </c>
      <c r="S95" s="174" t="e">
        <f t="shared" si="125"/>
        <v>#REF!</v>
      </c>
      <c r="T95" s="174" t="e">
        <f t="shared" si="125"/>
        <v>#REF!</v>
      </c>
      <c r="U95" s="175" t="e">
        <f t="shared" si="125"/>
        <v>#REF!</v>
      </c>
      <c r="V95" s="175" t="e">
        <f t="shared" si="125"/>
        <v>#REF!</v>
      </c>
      <c r="W95" s="175" t="e">
        <f t="shared" si="125"/>
        <v>#REF!</v>
      </c>
      <c r="X95" s="175" t="e">
        <f t="shared" si="125"/>
        <v>#REF!</v>
      </c>
      <c r="Y95" s="175" t="e">
        <f t="shared" si="126"/>
        <v>#REF!</v>
      </c>
      <c r="Z95" s="175" t="e">
        <f t="shared" si="126"/>
        <v>#REF!</v>
      </c>
      <c r="AA95" s="175" t="e">
        <f t="shared" si="126"/>
        <v>#REF!</v>
      </c>
      <c r="AB95" s="175" t="e">
        <f t="shared" si="126"/>
        <v>#REF!</v>
      </c>
      <c r="AC95" s="175" t="e">
        <f t="shared" si="126"/>
        <v>#REF!</v>
      </c>
      <c r="AD95" s="175" t="e">
        <f t="shared" si="126"/>
        <v>#REF!</v>
      </c>
      <c r="AE95" s="175" t="e">
        <f t="shared" si="126"/>
        <v>#REF!</v>
      </c>
      <c r="AF95" s="175" t="e">
        <f t="shared" si="126"/>
        <v>#REF!</v>
      </c>
      <c r="AG95" s="175" t="e">
        <f t="shared" si="126"/>
        <v>#REF!</v>
      </c>
      <c r="AH95" s="175" t="e">
        <f t="shared" si="126"/>
        <v>#REF!</v>
      </c>
      <c r="AI95" s="175" t="e">
        <f t="shared" si="127"/>
        <v>#REF!</v>
      </c>
      <c r="AJ95" s="175" t="e">
        <f t="shared" si="127"/>
        <v>#REF!</v>
      </c>
      <c r="AK95" s="175" t="e">
        <f t="shared" si="127"/>
        <v>#REF!</v>
      </c>
      <c r="AL95" s="175" t="e">
        <f t="shared" si="127"/>
        <v>#REF!</v>
      </c>
      <c r="AM95" s="175" t="e">
        <f t="shared" si="127"/>
        <v>#REF!</v>
      </c>
      <c r="AN95" s="175" t="e">
        <f t="shared" si="127"/>
        <v>#REF!</v>
      </c>
      <c r="AO95" s="175" t="e">
        <f t="shared" si="127"/>
        <v>#REF!</v>
      </c>
      <c r="AP95" s="175" t="e">
        <f t="shared" si="127"/>
        <v>#REF!</v>
      </c>
      <c r="AQ95" s="176" t="e">
        <f t="shared" si="127"/>
        <v>#REF!</v>
      </c>
      <c r="AR95" s="177" t="e">
        <f t="shared" si="127"/>
        <v>#REF!</v>
      </c>
      <c r="AS95" s="177" t="e">
        <f t="shared" si="128"/>
        <v>#REF!</v>
      </c>
      <c r="AT95" s="177" t="e">
        <f t="shared" si="128"/>
        <v>#REF!</v>
      </c>
      <c r="AU95" s="177" t="e">
        <f t="shared" si="128"/>
        <v>#REF!</v>
      </c>
      <c r="AV95" s="177" t="e">
        <f t="shared" si="128"/>
        <v>#REF!</v>
      </c>
      <c r="AW95" s="177" t="e">
        <f t="shared" si="128"/>
        <v>#REF!</v>
      </c>
      <c r="AX95" s="177" t="e">
        <f t="shared" si="128"/>
        <v>#REF!</v>
      </c>
      <c r="AY95" s="177" t="e">
        <f t="shared" si="128"/>
        <v>#REF!</v>
      </c>
      <c r="AZ95" s="177" t="e">
        <f t="shared" si="128"/>
        <v>#REF!</v>
      </c>
      <c r="BA95" s="177" t="e">
        <f t="shared" si="128"/>
        <v>#REF!</v>
      </c>
      <c r="BB95" s="178" t="e">
        <f t="shared" si="128"/>
        <v>#REF!</v>
      </c>
      <c r="BC95" s="178" t="e">
        <f t="shared" si="132"/>
        <v>#REF!</v>
      </c>
      <c r="BD95" s="178" t="e">
        <f t="shared" si="129"/>
        <v>#REF!</v>
      </c>
      <c r="BE95" s="178" t="e">
        <f t="shared" si="129"/>
        <v>#REF!</v>
      </c>
      <c r="BF95" s="178" t="e">
        <f t="shared" si="129"/>
        <v>#REF!</v>
      </c>
      <c r="BG95" s="178" t="e">
        <f t="shared" si="129"/>
        <v>#REF!</v>
      </c>
      <c r="BH95" s="178" t="e">
        <f t="shared" si="129"/>
        <v>#REF!</v>
      </c>
      <c r="BI95" s="178" t="e">
        <f t="shared" si="129"/>
        <v>#REF!</v>
      </c>
      <c r="BJ95" s="178" t="e">
        <f t="shared" si="130"/>
        <v>#REF!</v>
      </c>
      <c r="BK95" s="178" t="e">
        <f t="shared" si="131"/>
        <v>#REF!</v>
      </c>
      <c r="BL95" s="178" t="e">
        <f>VLOOKUP($B95,RawData2,BL$6,FALSE)</f>
        <v>#REF!</v>
      </c>
      <c r="BM95" s="179" t="e">
        <f t="shared" si="70"/>
        <v>#REF!</v>
      </c>
    </row>
    <row r="96" spans="1:65" s="209" customFormat="1">
      <c r="A96" s="139" t="s">
        <v>437</v>
      </c>
      <c r="B96" s="133" t="s">
        <v>438</v>
      </c>
      <c r="C96" s="132"/>
      <c r="D96" s="141"/>
      <c r="E96" s="174" t="e">
        <f t="shared" si="124"/>
        <v>#REF!</v>
      </c>
      <c r="F96" s="174" t="e">
        <f t="shared" si="124"/>
        <v>#REF!</v>
      </c>
      <c r="G96" s="174" t="e">
        <f t="shared" si="124"/>
        <v>#REF!</v>
      </c>
      <c r="H96" s="174" t="e">
        <f t="shared" si="124"/>
        <v>#REF!</v>
      </c>
      <c r="I96" s="174" t="e">
        <f t="shared" si="124"/>
        <v>#REF!</v>
      </c>
      <c r="J96" s="174" t="e">
        <f t="shared" si="124"/>
        <v>#REF!</v>
      </c>
      <c r="K96" s="174" t="e">
        <f t="shared" si="124"/>
        <v>#REF!</v>
      </c>
      <c r="L96" s="174" t="e">
        <f t="shared" si="124"/>
        <v>#REF!</v>
      </c>
      <c r="M96" s="174" t="e">
        <f t="shared" si="124"/>
        <v>#REF!</v>
      </c>
      <c r="N96" s="174" t="e">
        <f t="shared" si="124"/>
        <v>#REF!</v>
      </c>
      <c r="O96" s="174" t="e">
        <f t="shared" si="125"/>
        <v>#REF!</v>
      </c>
      <c r="P96" s="174" t="e">
        <f t="shared" si="125"/>
        <v>#REF!</v>
      </c>
      <c r="Q96" s="174" t="e">
        <f t="shared" si="125"/>
        <v>#REF!</v>
      </c>
      <c r="R96" s="174" t="e">
        <f t="shared" si="125"/>
        <v>#REF!</v>
      </c>
      <c r="S96" s="174" t="e">
        <f t="shared" si="125"/>
        <v>#REF!</v>
      </c>
      <c r="T96" s="174" t="e">
        <f t="shared" si="125"/>
        <v>#REF!</v>
      </c>
      <c r="U96" s="175" t="e">
        <f t="shared" si="125"/>
        <v>#REF!</v>
      </c>
      <c r="V96" s="175" t="e">
        <f t="shared" si="125"/>
        <v>#REF!</v>
      </c>
      <c r="W96" s="175" t="e">
        <f t="shared" si="125"/>
        <v>#REF!</v>
      </c>
      <c r="X96" s="175" t="e">
        <f t="shared" si="125"/>
        <v>#REF!</v>
      </c>
      <c r="Y96" s="175" t="e">
        <f t="shared" si="126"/>
        <v>#REF!</v>
      </c>
      <c r="Z96" s="175" t="e">
        <f t="shared" si="126"/>
        <v>#REF!</v>
      </c>
      <c r="AA96" s="175" t="e">
        <f t="shared" si="126"/>
        <v>#REF!</v>
      </c>
      <c r="AB96" s="175" t="e">
        <f t="shared" si="126"/>
        <v>#REF!</v>
      </c>
      <c r="AC96" s="175" t="e">
        <f t="shared" si="126"/>
        <v>#REF!</v>
      </c>
      <c r="AD96" s="175" t="e">
        <f t="shared" si="126"/>
        <v>#REF!</v>
      </c>
      <c r="AE96" s="175" t="e">
        <f t="shared" si="126"/>
        <v>#REF!</v>
      </c>
      <c r="AF96" s="175" t="e">
        <f t="shared" si="126"/>
        <v>#REF!</v>
      </c>
      <c r="AG96" s="175" t="e">
        <f t="shared" si="126"/>
        <v>#REF!</v>
      </c>
      <c r="AH96" s="175" t="e">
        <f t="shared" si="126"/>
        <v>#REF!</v>
      </c>
      <c r="AI96" s="175" t="e">
        <f t="shared" si="127"/>
        <v>#REF!</v>
      </c>
      <c r="AJ96" s="175" t="e">
        <f t="shared" si="127"/>
        <v>#REF!</v>
      </c>
      <c r="AK96" s="175" t="e">
        <f t="shared" si="127"/>
        <v>#REF!</v>
      </c>
      <c r="AL96" s="175" t="e">
        <f t="shared" si="127"/>
        <v>#REF!</v>
      </c>
      <c r="AM96" s="175" t="e">
        <f t="shared" si="127"/>
        <v>#REF!</v>
      </c>
      <c r="AN96" s="175" t="e">
        <f t="shared" si="127"/>
        <v>#REF!</v>
      </c>
      <c r="AO96" s="175" t="e">
        <f t="shared" si="127"/>
        <v>#REF!</v>
      </c>
      <c r="AP96" s="175" t="e">
        <f t="shared" si="127"/>
        <v>#REF!</v>
      </c>
      <c r="AQ96" s="176" t="e">
        <f t="shared" si="127"/>
        <v>#REF!</v>
      </c>
      <c r="AR96" s="177" t="e">
        <f t="shared" si="127"/>
        <v>#REF!</v>
      </c>
      <c r="AS96" s="177" t="e">
        <f t="shared" si="128"/>
        <v>#REF!</v>
      </c>
      <c r="AT96" s="177" t="e">
        <f t="shared" si="128"/>
        <v>#REF!</v>
      </c>
      <c r="AU96" s="177" t="e">
        <f t="shared" si="128"/>
        <v>#REF!</v>
      </c>
      <c r="AV96" s="177" t="e">
        <f t="shared" si="128"/>
        <v>#REF!</v>
      </c>
      <c r="AW96" s="177" t="e">
        <f t="shared" si="128"/>
        <v>#REF!</v>
      </c>
      <c r="AX96" s="177" t="e">
        <f t="shared" si="128"/>
        <v>#REF!</v>
      </c>
      <c r="AY96" s="177" t="e">
        <f t="shared" si="128"/>
        <v>#REF!</v>
      </c>
      <c r="AZ96" s="177" t="e">
        <f t="shared" si="128"/>
        <v>#REF!</v>
      </c>
      <c r="BA96" s="177" t="e">
        <f t="shared" si="128"/>
        <v>#REF!</v>
      </c>
      <c r="BB96" s="178" t="e">
        <f t="shared" si="128"/>
        <v>#REF!</v>
      </c>
      <c r="BC96" s="178" t="e">
        <f t="shared" si="132"/>
        <v>#REF!</v>
      </c>
      <c r="BD96" s="178" t="e">
        <f t="shared" si="129"/>
        <v>#REF!</v>
      </c>
      <c r="BE96" s="178" t="e">
        <f t="shared" si="129"/>
        <v>#REF!</v>
      </c>
      <c r="BF96" s="178" t="e">
        <f t="shared" si="129"/>
        <v>#REF!</v>
      </c>
      <c r="BG96" s="178" t="e">
        <f t="shared" si="129"/>
        <v>#REF!</v>
      </c>
      <c r="BH96" s="178" t="e">
        <f t="shared" si="129"/>
        <v>#REF!</v>
      </c>
      <c r="BI96" s="178" t="e">
        <f t="shared" si="129"/>
        <v>#REF!</v>
      </c>
      <c r="BJ96" s="178" t="e">
        <f t="shared" si="130"/>
        <v>#REF!</v>
      </c>
      <c r="BK96" s="178" t="e">
        <f t="shared" si="131"/>
        <v>#REF!</v>
      </c>
      <c r="BL96" s="178" t="e">
        <f>VLOOKUP($B96,RawData2,BL$6,FALSE)</f>
        <v>#REF!</v>
      </c>
      <c r="BM96" s="179" t="e">
        <f t="shared" si="70"/>
        <v>#REF!</v>
      </c>
    </row>
    <row r="97" spans="1:65" s="209" customFormat="1">
      <c r="A97" s="139" t="s">
        <v>439</v>
      </c>
      <c r="B97" s="133" t="s">
        <v>440</v>
      </c>
      <c r="C97" s="132"/>
      <c r="D97" s="141"/>
      <c r="E97" s="174" t="e">
        <f t="shared" si="124"/>
        <v>#REF!</v>
      </c>
      <c r="F97" s="174" t="e">
        <f t="shared" si="124"/>
        <v>#REF!</v>
      </c>
      <c r="G97" s="174" t="e">
        <f t="shared" si="124"/>
        <v>#REF!</v>
      </c>
      <c r="H97" s="174" t="e">
        <f t="shared" si="124"/>
        <v>#REF!</v>
      </c>
      <c r="I97" s="174" t="e">
        <f t="shared" si="124"/>
        <v>#REF!</v>
      </c>
      <c r="J97" s="174" t="e">
        <f t="shared" si="124"/>
        <v>#REF!</v>
      </c>
      <c r="K97" s="174" t="e">
        <f t="shared" si="124"/>
        <v>#REF!</v>
      </c>
      <c r="L97" s="174" t="e">
        <f t="shared" si="124"/>
        <v>#REF!</v>
      </c>
      <c r="M97" s="174" t="e">
        <f t="shared" si="124"/>
        <v>#REF!</v>
      </c>
      <c r="N97" s="174" t="e">
        <f t="shared" si="124"/>
        <v>#REF!</v>
      </c>
      <c r="O97" s="174" t="e">
        <f t="shared" si="125"/>
        <v>#REF!</v>
      </c>
      <c r="P97" s="174" t="e">
        <f t="shared" si="125"/>
        <v>#REF!</v>
      </c>
      <c r="Q97" s="174" t="e">
        <f t="shared" si="125"/>
        <v>#REF!</v>
      </c>
      <c r="R97" s="174" t="e">
        <f t="shared" si="125"/>
        <v>#REF!</v>
      </c>
      <c r="S97" s="174" t="e">
        <f t="shared" si="125"/>
        <v>#REF!</v>
      </c>
      <c r="T97" s="174" t="e">
        <f t="shared" si="125"/>
        <v>#REF!</v>
      </c>
      <c r="U97" s="175" t="e">
        <f t="shared" si="125"/>
        <v>#REF!</v>
      </c>
      <c r="V97" s="175" t="e">
        <f t="shared" si="125"/>
        <v>#REF!</v>
      </c>
      <c r="W97" s="175" t="e">
        <f t="shared" si="125"/>
        <v>#REF!</v>
      </c>
      <c r="X97" s="175" t="e">
        <f t="shared" si="125"/>
        <v>#REF!</v>
      </c>
      <c r="Y97" s="175" t="e">
        <f t="shared" si="126"/>
        <v>#REF!</v>
      </c>
      <c r="Z97" s="175" t="e">
        <f t="shared" si="126"/>
        <v>#REF!</v>
      </c>
      <c r="AA97" s="175" t="e">
        <f t="shared" si="126"/>
        <v>#REF!</v>
      </c>
      <c r="AB97" s="175" t="e">
        <f t="shared" si="126"/>
        <v>#REF!</v>
      </c>
      <c r="AC97" s="175" t="e">
        <f t="shared" si="126"/>
        <v>#REF!</v>
      </c>
      <c r="AD97" s="175" t="e">
        <f t="shared" si="126"/>
        <v>#REF!</v>
      </c>
      <c r="AE97" s="175" t="e">
        <f t="shared" si="126"/>
        <v>#REF!</v>
      </c>
      <c r="AF97" s="175" t="e">
        <f t="shared" si="126"/>
        <v>#REF!</v>
      </c>
      <c r="AG97" s="175" t="e">
        <f t="shared" si="126"/>
        <v>#REF!</v>
      </c>
      <c r="AH97" s="175" t="e">
        <f t="shared" si="126"/>
        <v>#REF!</v>
      </c>
      <c r="AI97" s="175" t="e">
        <f t="shared" si="127"/>
        <v>#REF!</v>
      </c>
      <c r="AJ97" s="175" t="e">
        <f t="shared" si="127"/>
        <v>#REF!</v>
      </c>
      <c r="AK97" s="175" t="e">
        <f t="shared" si="127"/>
        <v>#REF!</v>
      </c>
      <c r="AL97" s="175" t="e">
        <f t="shared" si="127"/>
        <v>#REF!</v>
      </c>
      <c r="AM97" s="175" t="e">
        <f t="shared" si="127"/>
        <v>#REF!</v>
      </c>
      <c r="AN97" s="175" t="e">
        <f t="shared" si="127"/>
        <v>#REF!</v>
      </c>
      <c r="AO97" s="175" t="e">
        <f t="shared" si="127"/>
        <v>#REF!</v>
      </c>
      <c r="AP97" s="175" t="e">
        <f t="shared" si="127"/>
        <v>#REF!</v>
      </c>
      <c r="AQ97" s="176" t="e">
        <f t="shared" si="127"/>
        <v>#REF!</v>
      </c>
      <c r="AR97" s="177" t="e">
        <f t="shared" si="127"/>
        <v>#REF!</v>
      </c>
      <c r="AS97" s="177" t="e">
        <f t="shared" si="128"/>
        <v>#REF!</v>
      </c>
      <c r="AT97" s="177" t="e">
        <f t="shared" si="128"/>
        <v>#REF!</v>
      </c>
      <c r="AU97" s="177" t="e">
        <f t="shared" si="128"/>
        <v>#REF!</v>
      </c>
      <c r="AV97" s="177" t="e">
        <f t="shared" si="128"/>
        <v>#REF!</v>
      </c>
      <c r="AW97" s="177" t="e">
        <f t="shared" si="128"/>
        <v>#REF!</v>
      </c>
      <c r="AX97" s="177" t="e">
        <f t="shared" si="128"/>
        <v>#REF!</v>
      </c>
      <c r="AY97" s="177" t="e">
        <f t="shared" si="128"/>
        <v>#REF!</v>
      </c>
      <c r="AZ97" s="177" t="e">
        <f t="shared" si="128"/>
        <v>#REF!</v>
      </c>
      <c r="BA97" s="177" t="e">
        <f t="shared" si="128"/>
        <v>#REF!</v>
      </c>
      <c r="BB97" s="178" t="e">
        <f t="shared" si="128"/>
        <v>#REF!</v>
      </c>
      <c r="BC97" s="178" t="e">
        <f t="shared" si="132"/>
        <v>#REF!</v>
      </c>
      <c r="BD97" s="178" t="e">
        <f t="shared" si="129"/>
        <v>#REF!</v>
      </c>
      <c r="BE97" s="178" t="e">
        <f t="shared" si="129"/>
        <v>#REF!</v>
      </c>
      <c r="BF97" s="178" t="e">
        <f t="shared" si="129"/>
        <v>#REF!</v>
      </c>
      <c r="BG97" s="178" t="e">
        <f t="shared" si="129"/>
        <v>#REF!</v>
      </c>
      <c r="BH97" s="178" t="e">
        <f t="shared" si="129"/>
        <v>#REF!</v>
      </c>
      <c r="BI97" s="178" t="e">
        <f t="shared" si="129"/>
        <v>#REF!</v>
      </c>
      <c r="BJ97" s="178" t="e">
        <f t="shared" si="130"/>
        <v>#REF!</v>
      </c>
      <c r="BK97" s="178" t="e">
        <f t="shared" si="131"/>
        <v>#REF!</v>
      </c>
      <c r="BL97" s="178" t="e">
        <f>VLOOKUP($B97,RawData2,BL$6,FALSE)</f>
        <v>#REF!</v>
      </c>
      <c r="BM97" s="179" t="e">
        <f t="shared" si="70"/>
        <v>#REF!</v>
      </c>
    </row>
    <row r="98" spans="1:65" s="209" customFormat="1">
      <c r="A98" s="139" t="s">
        <v>441</v>
      </c>
      <c r="B98" s="133" t="s">
        <v>442</v>
      </c>
      <c r="C98" s="132"/>
      <c r="D98" s="141"/>
      <c r="E98" s="174" t="e">
        <f t="shared" si="124"/>
        <v>#REF!</v>
      </c>
      <c r="F98" s="174" t="e">
        <f t="shared" si="124"/>
        <v>#REF!</v>
      </c>
      <c r="G98" s="174" t="e">
        <f t="shared" si="124"/>
        <v>#REF!</v>
      </c>
      <c r="H98" s="174" t="e">
        <f t="shared" si="124"/>
        <v>#REF!</v>
      </c>
      <c r="I98" s="174" t="e">
        <f t="shared" si="124"/>
        <v>#REF!</v>
      </c>
      <c r="J98" s="174" t="e">
        <f t="shared" si="124"/>
        <v>#REF!</v>
      </c>
      <c r="K98" s="174" t="e">
        <f t="shared" si="124"/>
        <v>#REF!</v>
      </c>
      <c r="L98" s="174" t="e">
        <f t="shared" si="124"/>
        <v>#REF!</v>
      </c>
      <c r="M98" s="174" t="e">
        <f t="shared" si="124"/>
        <v>#REF!</v>
      </c>
      <c r="N98" s="174" t="e">
        <f t="shared" si="124"/>
        <v>#REF!</v>
      </c>
      <c r="O98" s="174" t="e">
        <f t="shared" si="125"/>
        <v>#REF!</v>
      </c>
      <c r="P98" s="174" t="e">
        <f t="shared" si="125"/>
        <v>#REF!</v>
      </c>
      <c r="Q98" s="174" t="e">
        <f t="shared" si="125"/>
        <v>#REF!</v>
      </c>
      <c r="R98" s="174" t="e">
        <f t="shared" si="125"/>
        <v>#REF!</v>
      </c>
      <c r="S98" s="174" t="e">
        <f t="shared" si="125"/>
        <v>#REF!</v>
      </c>
      <c r="T98" s="174" t="e">
        <f t="shared" si="125"/>
        <v>#REF!</v>
      </c>
      <c r="U98" s="175" t="e">
        <f t="shared" si="125"/>
        <v>#REF!</v>
      </c>
      <c r="V98" s="175" t="e">
        <f t="shared" si="125"/>
        <v>#REF!</v>
      </c>
      <c r="W98" s="175" t="e">
        <f t="shared" si="125"/>
        <v>#REF!</v>
      </c>
      <c r="X98" s="175" t="e">
        <f t="shared" si="125"/>
        <v>#REF!</v>
      </c>
      <c r="Y98" s="175" t="e">
        <f t="shared" si="126"/>
        <v>#REF!</v>
      </c>
      <c r="Z98" s="175" t="e">
        <f t="shared" si="126"/>
        <v>#REF!</v>
      </c>
      <c r="AA98" s="175" t="e">
        <f t="shared" si="126"/>
        <v>#REF!</v>
      </c>
      <c r="AB98" s="175" t="e">
        <f t="shared" si="126"/>
        <v>#REF!</v>
      </c>
      <c r="AC98" s="175" t="e">
        <f t="shared" si="126"/>
        <v>#REF!</v>
      </c>
      <c r="AD98" s="175" t="e">
        <f t="shared" si="126"/>
        <v>#REF!</v>
      </c>
      <c r="AE98" s="175" t="e">
        <f t="shared" si="126"/>
        <v>#REF!</v>
      </c>
      <c r="AF98" s="175" t="e">
        <f t="shared" si="126"/>
        <v>#REF!</v>
      </c>
      <c r="AG98" s="175" t="e">
        <f t="shared" si="126"/>
        <v>#REF!</v>
      </c>
      <c r="AH98" s="175" t="e">
        <f t="shared" si="126"/>
        <v>#REF!</v>
      </c>
      <c r="AI98" s="175" t="e">
        <f t="shared" si="127"/>
        <v>#REF!</v>
      </c>
      <c r="AJ98" s="175" t="e">
        <f t="shared" si="127"/>
        <v>#REF!</v>
      </c>
      <c r="AK98" s="175" t="e">
        <f t="shared" si="127"/>
        <v>#REF!</v>
      </c>
      <c r="AL98" s="175" t="e">
        <f t="shared" si="127"/>
        <v>#REF!</v>
      </c>
      <c r="AM98" s="175" t="e">
        <f t="shared" si="127"/>
        <v>#REF!</v>
      </c>
      <c r="AN98" s="175" t="e">
        <f t="shared" si="127"/>
        <v>#REF!</v>
      </c>
      <c r="AO98" s="175" t="e">
        <f t="shared" si="127"/>
        <v>#REF!</v>
      </c>
      <c r="AP98" s="175" t="e">
        <f t="shared" si="127"/>
        <v>#REF!</v>
      </c>
      <c r="AQ98" s="176" t="e">
        <f t="shared" si="127"/>
        <v>#REF!</v>
      </c>
      <c r="AR98" s="177" t="e">
        <f t="shared" si="127"/>
        <v>#REF!</v>
      </c>
      <c r="AS98" s="177" t="e">
        <f t="shared" si="128"/>
        <v>#REF!</v>
      </c>
      <c r="AT98" s="177" t="e">
        <f t="shared" si="128"/>
        <v>#REF!</v>
      </c>
      <c r="AU98" s="177" t="e">
        <f t="shared" si="128"/>
        <v>#REF!</v>
      </c>
      <c r="AV98" s="177" t="e">
        <f t="shared" si="128"/>
        <v>#REF!</v>
      </c>
      <c r="AW98" s="177" t="e">
        <f t="shared" si="128"/>
        <v>#REF!</v>
      </c>
      <c r="AX98" s="177" t="e">
        <f t="shared" si="128"/>
        <v>#REF!</v>
      </c>
      <c r="AY98" s="177" t="e">
        <f t="shared" si="128"/>
        <v>#REF!</v>
      </c>
      <c r="AZ98" s="177" t="e">
        <f t="shared" si="128"/>
        <v>#REF!</v>
      </c>
      <c r="BA98" s="177" t="e">
        <f t="shared" si="128"/>
        <v>#REF!</v>
      </c>
      <c r="BB98" s="178" t="e">
        <f t="shared" si="128"/>
        <v>#REF!</v>
      </c>
      <c r="BC98" s="178" t="e">
        <f t="shared" si="132"/>
        <v>#REF!</v>
      </c>
      <c r="BD98" s="178" t="e">
        <f t="shared" si="129"/>
        <v>#REF!</v>
      </c>
      <c r="BE98" s="178" t="e">
        <f t="shared" si="129"/>
        <v>#REF!</v>
      </c>
      <c r="BF98" s="178" t="e">
        <f t="shared" si="129"/>
        <v>#REF!</v>
      </c>
      <c r="BG98" s="178" t="e">
        <f t="shared" si="129"/>
        <v>#REF!</v>
      </c>
      <c r="BH98" s="178" t="e">
        <f t="shared" si="129"/>
        <v>#REF!</v>
      </c>
      <c r="BI98" s="178" t="e">
        <f t="shared" si="129"/>
        <v>#REF!</v>
      </c>
      <c r="BJ98" s="178" t="e">
        <f t="shared" si="130"/>
        <v>#REF!</v>
      </c>
      <c r="BK98" s="178" t="e">
        <f t="shared" si="131"/>
        <v>#REF!</v>
      </c>
      <c r="BL98" s="178" t="e">
        <f>VLOOKUP($B98,RawData2,BL$6,FALSE)</f>
        <v>#REF!</v>
      </c>
      <c r="BM98" s="208" t="e">
        <f t="shared" si="70"/>
        <v>#REF!</v>
      </c>
    </row>
    <row r="99" spans="1:65" s="209" customFormat="1">
      <c r="A99" s="135" t="s">
        <v>443</v>
      </c>
      <c r="B99" s="212" t="s">
        <v>444</v>
      </c>
      <c r="C99" s="213"/>
      <c r="D99" s="184"/>
      <c r="E99" s="185" t="e">
        <f>SUM(E95:E98)</f>
        <v>#REF!</v>
      </c>
      <c r="F99" s="185" t="e">
        <f t="shared" ref="F99:BL99" si="133">SUM(F95:F98)</f>
        <v>#REF!</v>
      </c>
      <c r="G99" s="185" t="e">
        <f t="shared" si="133"/>
        <v>#REF!</v>
      </c>
      <c r="H99" s="185" t="e">
        <f t="shared" si="133"/>
        <v>#REF!</v>
      </c>
      <c r="I99" s="185" t="e">
        <f t="shared" si="133"/>
        <v>#REF!</v>
      </c>
      <c r="J99" s="185" t="e">
        <f t="shared" si="133"/>
        <v>#REF!</v>
      </c>
      <c r="K99" s="185" t="e">
        <f t="shared" si="133"/>
        <v>#REF!</v>
      </c>
      <c r="L99" s="185" t="e">
        <f t="shared" si="133"/>
        <v>#REF!</v>
      </c>
      <c r="M99" s="185" t="e">
        <f t="shared" si="133"/>
        <v>#REF!</v>
      </c>
      <c r="N99" s="185" t="e">
        <f t="shared" si="133"/>
        <v>#REF!</v>
      </c>
      <c r="O99" s="185" t="e">
        <f t="shared" si="133"/>
        <v>#REF!</v>
      </c>
      <c r="P99" s="185" t="e">
        <f t="shared" si="133"/>
        <v>#REF!</v>
      </c>
      <c r="Q99" s="185" t="e">
        <f t="shared" si="133"/>
        <v>#REF!</v>
      </c>
      <c r="R99" s="185" t="e">
        <f t="shared" si="133"/>
        <v>#REF!</v>
      </c>
      <c r="S99" s="185" t="e">
        <f t="shared" si="133"/>
        <v>#REF!</v>
      </c>
      <c r="T99" s="185" t="e">
        <f t="shared" si="133"/>
        <v>#REF!</v>
      </c>
      <c r="U99" s="185" t="e">
        <f t="shared" si="133"/>
        <v>#REF!</v>
      </c>
      <c r="V99" s="185" t="e">
        <f t="shared" si="133"/>
        <v>#REF!</v>
      </c>
      <c r="W99" s="185" t="e">
        <f t="shared" si="133"/>
        <v>#REF!</v>
      </c>
      <c r="X99" s="185" t="e">
        <f t="shared" si="133"/>
        <v>#REF!</v>
      </c>
      <c r="Y99" s="185" t="e">
        <f t="shared" si="133"/>
        <v>#REF!</v>
      </c>
      <c r="Z99" s="185" t="e">
        <f t="shared" si="133"/>
        <v>#REF!</v>
      </c>
      <c r="AA99" s="185" t="e">
        <f t="shared" si="133"/>
        <v>#REF!</v>
      </c>
      <c r="AB99" s="185" t="e">
        <f t="shared" si="133"/>
        <v>#REF!</v>
      </c>
      <c r="AC99" s="185" t="e">
        <f t="shared" si="133"/>
        <v>#REF!</v>
      </c>
      <c r="AD99" s="185" t="e">
        <f t="shared" si="133"/>
        <v>#REF!</v>
      </c>
      <c r="AE99" s="185" t="e">
        <f t="shared" si="133"/>
        <v>#REF!</v>
      </c>
      <c r="AF99" s="185" t="e">
        <f t="shared" si="133"/>
        <v>#REF!</v>
      </c>
      <c r="AG99" s="185" t="e">
        <f t="shared" si="133"/>
        <v>#REF!</v>
      </c>
      <c r="AH99" s="185" t="e">
        <f t="shared" si="133"/>
        <v>#REF!</v>
      </c>
      <c r="AI99" s="185" t="e">
        <f t="shared" si="133"/>
        <v>#REF!</v>
      </c>
      <c r="AJ99" s="185" t="e">
        <f t="shared" si="133"/>
        <v>#REF!</v>
      </c>
      <c r="AK99" s="185" t="e">
        <f t="shared" si="133"/>
        <v>#REF!</v>
      </c>
      <c r="AL99" s="185" t="e">
        <f t="shared" si="133"/>
        <v>#REF!</v>
      </c>
      <c r="AM99" s="185" t="e">
        <f t="shared" si="133"/>
        <v>#REF!</v>
      </c>
      <c r="AN99" s="185" t="e">
        <f t="shared" si="133"/>
        <v>#REF!</v>
      </c>
      <c r="AO99" s="185" t="e">
        <f t="shared" si="133"/>
        <v>#REF!</v>
      </c>
      <c r="AP99" s="185" t="e">
        <f t="shared" si="133"/>
        <v>#REF!</v>
      </c>
      <c r="AQ99" s="185" t="e">
        <f t="shared" si="133"/>
        <v>#REF!</v>
      </c>
      <c r="AR99" s="185" t="e">
        <f t="shared" si="133"/>
        <v>#REF!</v>
      </c>
      <c r="AS99" s="185" t="e">
        <f t="shared" si="133"/>
        <v>#REF!</v>
      </c>
      <c r="AT99" s="185" t="e">
        <f t="shared" si="133"/>
        <v>#REF!</v>
      </c>
      <c r="AU99" s="185" t="e">
        <f t="shared" si="133"/>
        <v>#REF!</v>
      </c>
      <c r="AV99" s="185" t="e">
        <f t="shared" si="133"/>
        <v>#REF!</v>
      </c>
      <c r="AW99" s="185" t="e">
        <f t="shared" si="133"/>
        <v>#REF!</v>
      </c>
      <c r="AX99" s="185" t="e">
        <f t="shared" si="133"/>
        <v>#REF!</v>
      </c>
      <c r="AY99" s="185" t="e">
        <f t="shared" si="133"/>
        <v>#REF!</v>
      </c>
      <c r="AZ99" s="185" t="e">
        <f t="shared" si="133"/>
        <v>#REF!</v>
      </c>
      <c r="BA99" s="185" t="e">
        <f t="shared" si="133"/>
        <v>#REF!</v>
      </c>
      <c r="BB99" s="185" t="e">
        <f t="shared" si="133"/>
        <v>#REF!</v>
      </c>
      <c r="BC99" s="185" t="e">
        <f t="shared" si="133"/>
        <v>#REF!</v>
      </c>
      <c r="BD99" s="185" t="e">
        <f t="shared" si="133"/>
        <v>#REF!</v>
      </c>
      <c r="BE99" s="185" t="e">
        <f t="shared" si="133"/>
        <v>#REF!</v>
      </c>
      <c r="BF99" s="185" t="e">
        <f t="shared" si="133"/>
        <v>#REF!</v>
      </c>
      <c r="BG99" s="185" t="e">
        <f t="shared" si="133"/>
        <v>#REF!</v>
      </c>
      <c r="BH99" s="185" t="e">
        <f t="shared" si="133"/>
        <v>#REF!</v>
      </c>
      <c r="BI99" s="185" t="e">
        <f t="shared" si="133"/>
        <v>#REF!</v>
      </c>
      <c r="BJ99" s="185" t="e">
        <f t="shared" si="133"/>
        <v>#REF!</v>
      </c>
      <c r="BK99" s="185" t="e">
        <f t="shared" si="133"/>
        <v>#REF!</v>
      </c>
      <c r="BL99" s="185" t="e">
        <f t="shared" si="133"/>
        <v>#REF!</v>
      </c>
      <c r="BM99" s="214" t="e">
        <f t="shared" si="70"/>
        <v>#REF!</v>
      </c>
    </row>
    <row r="100" spans="1:65" s="209" customFormat="1">
      <c r="A100" s="139" t="s">
        <v>445</v>
      </c>
      <c r="B100" s="173" t="s">
        <v>446</v>
      </c>
      <c r="C100" s="215"/>
      <c r="D100" s="215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7" t="e">
        <f ca="1">VLOOKUP($B100,RawData2,AQ$6,FALSE)*VLOOKUP(AQ$5,ConversionFactors2,2,FALSE)</f>
        <v>#REF!</v>
      </c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8"/>
    </row>
    <row r="101" spans="1:65" s="209" customFormat="1" ht="13.5" thickBot="1">
      <c r="A101" s="140" t="s">
        <v>447</v>
      </c>
      <c r="B101" s="219" t="s">
        <v>448</v>
      </c>
      <c r="C101" s="220"/>
      <c r="D101" s="220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2" t="e">
        <f ca="1">VLOOKUP($B101,RawData2,AQ$6,FALSE)*VLOOKUP(AQ$5,ConversionFactors2,2,FALSE)</f>
        <v>#REF!</v>
      </c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3"/>
    </row>
    <row r="102" spans="1:65">
      <c r="B102" s="224"/>
      <c r="C102" s="132"/>
      <c r="D102" s="132"/>
    </row>
    <row r="103" spans="1:65">
      <c r="B103" s="224"/>
      <c r="C103" s="132"/>
      <c r="D103" s="132"/>
    </row>
    <row r="104" spans="1:65">
      <c r="B104" s="224"/>
      <c r="C104" s="132"/>
      <c r="D104" s="132"/>
    </row>
    <row r="105" spans="1:65">
      <c r="B105" s="224"/>
      <c r="C105" s="132"/>
      <c r="D105" s="132"/>
    </row>
    <row r="106" spans="1:65">
      <c r="B106" s="132"/>
      <c r="C106" s="132"/>
      <c r="D106" s="132"/>
    </row>
  </sheetData>
  <hyperlinks>
    <hyperlink ref="BJ4" location="ELECTR" display="ELECTR" xr:uid="{00000000-0004-0000-4500-000000000000}"/>
    <hyperlink ref="BK4" location="HEAT" display="HEAT" xr:uid="{00000000-0004-0000-4500-000001000000}"/>
    <hyperlink ref="G4" location="BITCOAL" display="Other Bituminous Coal (kt)" xr:uid="{00000000-0004-0000-4500-000002000000}"/>
    <hyperlink ref="H4" location="SUBCOAL" display="Sub-Bituminous Coal (kt)" xr:uid="{00000000-0004-0000-4500-000003000000}"/>
    <hyperlink ref="I4" location="LIGNITE" display="Lignite/Brown Coal (kt)" xr:uid="{00000000-0004-0000-4500-000004000000}"/>
    <hyperlink ref="T4" location="PEAT" display="Peat (kt)" xr:uid="{00000000-0004-0000-4500-000005000000}"/>
    <hyperlink ref="J4" location="PATFUEL" display="Patent Fuel (kt)" xr:uid="{00000000-0004-0000-4500-000006000000}"/>
    <hyperlink ref="K4" location="OVENCOKE" display="Coke Oven Coke (kt)" xr:uid="{00000000-0004-0000-4500-000007000000}"/>
    <hyperlink ref="L4" location="GASCOKE" display="Gas Coke (kt)" xr:uid="{00000000-0004-0000-4500-000008000000}"/>
    <hyperlink ref="M4" location="COALTAR" display="Coal Tar (kt)" xr:uid="{00000000-0004-0000-4500-000009000000}"/>
    <hyperlink ref="N4" location="BKB" display="BKB/Peat Briquettes " xr:uid="{00000000-0004-0000-4500-00000A000000}"/>
    <hyperlink ref="P4" location="COKEOVGS" display="Coke Oven Gas (TJ-gross)" xr:uid="{00000000-0004-0000-4500-00000B000000}"/>
    <hyperlink ref="Q4" location="BLFURGS" display="Blast Furnace Gas (TJ-gross)" xr:uid="{00000000-0004-0000-4500-00000C000000}"/>
    <hyperlink ref="R4" location="OXYSTGS" display="Oxygen Steel Furnace Gas (TJ-gross)" xr:uid="{00000000-0004-0000-4500-00000D000000}"/>
    <hyperlink ref="AR4" location="INDWASTE" display="Industrial Waste (TJ-net)" xr:uid="{00000000-0004-0000-4500-00000E000000}"/>
    <hyperlink ref="AU4" location="SBIOMASS" display="Primary Solid Biomass (TJ-net)" xr:uid="{00000000-0004-0000-4500-00000F000000}"/>
    <hyperlink ref="AS4" location="MUNWASTER" display="Municipal Waste (Renew) (TJ-net)" xr:uid="{00000000-0004-0000-4500-000010000000}"/>
    <hyperlink ref="AV4" location="GBIOMASS" display="GBIOMASS" xr:uid="{00000000-0004-0000-4500-000011000000}"/>
    <hyperlink ref="AQ4" location="NATGAS" display="Natural Gas (TJ-gross)" xr:uid="{00000000-0004-0000-4500-000012000000}"/>
    <hyperlink ref="W4" location="REFFEEDS" display="Refinery Feedstocks (kt)" xr:uid="{00000000-0004-0000-4500-000013000000}"/>
    <hyperlink ref="X4" location="ADDITIVE" display="Additives/Blending Components (kt)" xr:uid="{00000000-0004-0000-4500-000014000000}"/>
    <hyperlink ref="Y4" location="NONCRUDE" display="Other Hydrocarbons (kt)" xr:uid="{00000000-0004-0000-4500-000015000000}"/>
    <hyperlink ref="Z4" location="REFINGAS" display="Refinery Gas (kt)" xr:uid="{00000000-0004-0000-4500-000016000000}"/>
    <hyperlink ref="AA4" location="ETHANE" display="Ethane (kt)" xr:uid="{00000000-0004-0000-4500-000017000000}"/>
    <hyperlink ref="AB4" location="LPG" display="Liquefied Petroleum Gases (kt)" xr:uid="{00000000-0004-0000-4500-000018000000}"/>
    <hyperlink ref="AC4" location="MOTORGAS" display="Motor Gasoline (kt)" xr:uid="{00000000-0004-0000-4500-000019000000}"/>
    <hyperlink ref="AD4" location="AVGAS" display="Aviation Gasoline (kt)" xr:uid="{00000000-0004-0000-4500-00001A000000}"/>
    <hyperlink ref="AE4" location="JETGAS" display="Gasoline Type Jet Fuel (kt)" xr:uid="{00000000-0004-0000-4500-00001B000000}"/>
    <hyperlink ref="AF4" location="JETKERO" display="Kerosene Type Jet Fuel (kt)" xr:uid="{00000000-0004-0000-4500-00001C000000}"/>
    <hyperlink ref="AG4" location="OTHKERO" display="Other Kerosene " xr:uid="{00000000-0004-0000-4500-00001D000000}"/>
    <hyperlink ref="AH4" location="GASDIES" display="Gas/Diesel Oil (kt)" xr:uid="{00000000-0004-0000-4500-00001E000000}"/>
    <hyperlink ref="AI4" location="RESFUEL" display="Residual Fuel Oil (kt)" xr:uid="{00000000-0004-0000-4500-00001F000000}"/>
    <hyperlink ref="AJ4" location="NAPHTHA" display="Naphtha (kt)" xr:uid="{00000000-0004-0000-4500-000020000000}"/>
    <hyperlink ref="AK4" location="WHITESP" display="White Spirit (kt)" xr:uid="{00000000-0004-0000-4500-000021000000}"/>
    <hyperlink ref="AN4" location="PARWAX" display="Paraffin Waxes (kt)" xr:uid="{00000000-0004-0000-4500-000022000000}"/>
    <hyperlink ref="AO4" location="PETCOKE" display="Petroleum Coke (kt)" xr:uid="{00000000-0004-0000-4500-000023000000}"/>
    <hyperlink ref="AP4" location="OPRODS" display="Non-specified Petroleum Products " xr:uid="{00000000-0004-0000-4500-000024000000}"/>
    <hyperlink ref="BC4" location="HYDRO" display="Hydro" xr:uid="{00000000-0004-0000-4500-000025000000}"/>
    <hyperlink ref="BE4" location="SOLARPV" display="Solar Photovoltaics" xr:uid="{00000000-0004-0000-4500-000026000000}"/>
    <hyperlink ref="BF4" location="SOLARTH" display="Solar Thermal" xr:uid="{00000000-0004-0000-4500-000027000000}"/>
    <hyperlink ref="BG4" location="TIDE" display="Tide, Wave and Ocean" xr:uid="{00000000-0004-0000-4500-000028000000}"/>
    <hyperlink ref="BH4" location="WIND" display="Wind" xr:uid="{00000000-0004-0000-4500-000029000000}"/>
    <hyperlink ref="V4" location="NGL" display="Natural Gas Liquids (kt)" xr:uid="{00000000-0004-0000-4500-00002A000000}"/>
    <hyperlink ref="U4" location="CRUDEOIL" display="Crude Oil (kt)" xr:uid="{00000000-0004-0000-4500-00002B000000}"/>
    <hyperlink ref="E4" location="ANTCOAL" display="Anthracite (kt)" xr:uid="{00000000-0004-0000-4500-00002C000000}"/>
    <hyperlink ref="F4" location="COKCOAL" display="Coking Coal (kt)" xr:uid="{00000000-0004-0000-4500-00002D000000}"/>
    <hyperlink ref="O4" location="GASWKSGS" display="Gas Works Gas (TJ-gross)" xr:uid="{00000000-0004-0000-4500-00002E000000}"/>
    <hyperlink ref="AT4" location="MUNWASTEN" display="Municipal Waste (Non-Renew) (TJ-net)" xr:uid="{00000000-0004-0000-4500-00002F000000}"/>
    <hyperlink ref="AL4" location="LUBRIC" display="Lubricants " xr:uid="{00000000-0004-0000-4500-000030000000}"/>
    <hyperlink ref="AM4" location="BITUMEN" display="Bitumen (kt)" xr:uid="{00000000-0004-0000-4500-000031000000}"/>
    <hyperlink ref="BD4" location="GEOTHERM" display="Geothermal (TJ)" xr:uid="{00000000-0004-0000-4500-000032000000}"/>
    <hyperlink ref="AW4" location="BIOGASOL" display="BIOGASOL" xr:uid="{00000000-0004-0000-4500-000033000000}"/>
    <hyperlink ref="AX4" location="BIODIESEL" display="Biodiesel" xr:uid="{00000000-0004-0000-4500-000034000000}"/>
    <hyperlink ref="AY4" location="OBIOLIQ" display="Other Liquid Biofuels" xr:uid="{00000000-0004-0000-4500-000035000000}"/>
    <hyperlink ref="A8" location="IMPORTS" display="Imports                                      " xr:uid="{00000000-0004-0000-4500-000036000000}"/>
    <hyperlink ref="A9" location="EXPORTS" display="Exports                                      " xr:uid="{00000000-0004-0000-4500-000037000000}"/>
    <hyperlink ref="A10" location="MARBUNK" display="International Marine Bunkers                 " xr:uid="{00000000-0004-0000-4500-000038000000}"/>
    <hyperlink ref="A12" location="STOCKCHA" display="Stock Changes                                " xr:uid="{00000000-0004-0000-4500-000039000000}"/>
    <hyperlink ref="A13" location="DOMSUP" display="DOMSUP" xr:uid="{00000000-0004-0000-4500-00003A000000}"/>
    <hyperlink ref="A14" location="TRANSFER" display="TRANSFER" xr:uid="{00000000-0004-0000-4500-00003B000000}"/>
    <hyperlink ref="A15" location="STATDIFF" display="STATDIFF" xr:uid="{00000000-0004-0000-4500-00003C000000}"/>
    <hyperlink ref="A16" location="TOTTRANF" display="TOTTRANF" xr:uid="{00000000-0004-0000-4500-00003D000000}"/>
    <hyperlink ref="A17" location="MAINELEC" display="Main Activity Producer Electricity Plants    " xr:uid="{00000000-0004-0000-4500-00003E000000}"/>
    <hyperlink ref="A18" location="AUTOELEC" display="AUTOELEC" xr:uid="{00000000-0004-0000-4500-00003F000000}"/>
    <hyperlink ref="A19" location="MAINCHP" display="Main Activity Producer CHP Plants            " xr:uid="{00000000-0004-0000-4500-000040000000}"/>
    <hyperlink ref="A20" location="AUTOCHP" display="AUTOCHP" xr:uid="{00000000-0004-0000-4500-000041000000}"/>
    <hyperlink ref="A21" location="MAINHEAT" display="Main Activity Producer Heat Plants           " xr:uid="{00000000-0004-0000-4500-000042000000}"/>
    <hyperlink ref="A22" location="AUTOHEAT" display="AUTOHEAT" xr:uid="{00000000-0004-0000-4500-000043000000}"/>
    <hyperlink ref="A26" location="TPATFUEL" display="Patent Fuel Plants                           " xr:uid="{00000000-0004-0000-4500-000044000000}"/>
    <hyperlink ref="A27" location="TCOKEOVS" display="Coke Ovens                                   " xr:uid="{00000000-0004-0000-4500-000045000000}"/>
    <hyperlink ref="A28" location="TGASWKS" display="Gas Works                                    " xr:uid="{00000000-0004-0000-4500-000046000000}"/>
    <hyperlink ref="A29" location="TBLASTFUR" display="Blast Furnaces                               " xr:uid="{00000000-0004-0000-4500-000047000000}"/>
    <hyperlink ref="A30" location="TPETCHEM" display="Petrochemical Industry                       " xr:uid="{00000000-0004-0000-4500-000048000000}"/>
    <hyperlink ref="A31" location="TBKB" display="BKB Plants                                   " xr:uid="{00000000-0004-0000-4500-000049000000}"/>
    <hyperlink ref="A32" location="TREFINER" display="Petroleum Refineries                         " xr:uid="{00000000-0004-0000-4500-00004A000000}"/>
    <hyperlink ref="A33" location="TCOALLIQ" display="Coal Liquefaction Plants                     " xr:uid="{00000000-0004-0000-4500-00004B000000}"/>
    <hyperlink ref="A36" location="TCHARCOAL" display="TCHARCOAL" xr:uid="{00000000-0004-0000-4500-00004C000000}"/>
    <hyperlink ref="A37" location="TNONSPEC" display="TNONSPEC" xr:uid="{00000000-0004-0000-4500-00004D000000}"/>
    <hyperlink ref="A38" location="TOTENGY" display="TOTENGY" xr:uid="{00000000-0004-0000-4500-00004E000000}"/>
    <hyperlink ref="A39" location="EMINES" display="Coal Mines                                   " xr:uid="{00000000-0004-0000-4500-00004F000000}"/>
    <hyperlink ref="A40" location="EOILGASEX" display="Oil and Gas Extraction                       " xr:uid="{00000000-0004-0000-4500-000050000000}"/>
    <hyperlink ref="A44" location="EBIOGAS" display="Gasification Plants for Biogas               " xr:uid="{00000000-0004-0000-4500-000051000000}"/>
    <hyperlink ref="A52" location="EPUMPST" display="EPUMPST" xr:uid="{00000000-0004-0000-4500-000052000000}"/>
    <hyperlink ref="A55" location="ENONSPEC" display="ENONSPEC" xr:uid="{00000000-0004-0000-4500-000053000000}"/>
    <hyperlink ref="A56" location="DISTLOSS" display="DISTLOSS" xr:uid="{00000000-0004-0000-4500-000054000000}"/>
    <hyperlink ref="A57" location="FINCONS" display="FINCONS" xr:uid="{00000000-0004-0000-4500-000055000000}"/>
    <hyperlink ref="A58" location="TOTIND" display="TOTIND" xr:uid="{00000000-0004-0000-4500-000056000000}"/>
    <hyperlink ref="A59" location="IRONST" display="Iron and Steel                               " xr:uid="{00000000-0004-0000-4500-000057000000}"/>
    <hyperlink ref="A60" location="CHEMICAL" display="CHEMICAL" xr:uid="{00000000-0004-0000-4500-000058000000}"/>
    <hyperlink ref="A89" location="NECHEM" display="NECHEM" xr:uid="{00000000-0004-0000-4500-000059000000}"/>
    <hyperlink ref="A61" location="NONFERR" display="NONFERR" xr:uid="{00000000-0004-0000-4500-00005A000000}"/>
    <hyperlink ref="A62" location="NONMET" display="NONMET" xr:uid="{00000000-0004-0000-4500-00005B000000}"/>
    <hyperlink ref="A63" location="TRANSEQ" display="TRANSEQ" xr:uid="{00000000-0004-0000-4500-00005C000000}"/>
    <hyperlink ref="A64" location="MACHINE" display="MACHINE" xr:uid="{00000000-0004-0000-4500-00005D000000}"/>
    <hyperlink ref="A65" location="MINING" display="MINING" xr:uid="{00000000-0004-0000-4500-00005E000000}"/>
    <hyperlink ref="A66" location="FOODPRO" display="FOODPRO" xr:uid="{00000000-0004-0000-4500-00005F000000}"/>
    <hyperlink ref="A67" location="PAPERPRO" display="PAPERPRO" xr:uid="{00000000-0004-0000-4500-000060000000}"/>
    <hyperlink ref="A68" location="WOODPRO" display="WOODPRO" xr:uid="{00000000-0004-0000-4500-000061000000}"/>
    <hyperlink ref="A69" location="CONSTRUC" display="CONSTRUC" xr:uid="{00000000-0004-0000-4500-000062000000}"/>
    <hyperlink ref="A70" location="TEXTILES" display="TEXTILES" xr:uid="{00000000-0004-0000-4500-000063000000}"/>
    <hyperlink ref="A71" location="INONSPEC" display="INONSPEC" xr:uid="{00000000-0004-0000-4500-000064000000}"/>
    <hyperlink ref="A72" location="TOTTRANS" display="TOTTRANS" xr:uid="{00000000-0004-0000-4500-000065000000}"/>
    <hyperlink ref="A73" location="ROAD" display="Road                                         " xr:uid="{00000000-0004-0000-4500-000066000000}"/>
    <hyperlink ref="A11" location="AVBUNK" display="International Aviation Bunkers                       " xr:uid="{00000000-0004-0000-4500-000067000000}"/>
    <hyperlink ref="A74" location="DOMESAIR" display="Domestic Aviation                            " xr:uid="{00000000-0004-0000-4500-000068000000}"/>
    <hyperlink ref="A75" location="RAIL" display="Rail                                         " xr:uid="{00000000-0004-0000-4500-000069000000}"/>
    <hyperlink ref="A76" location="PIPELINE" display="PIPELINE" xr:uid="{00000000-0004-0000-4500-00006A000000}"/>
    <hyperlink ref="A77" location="DOMESNAV" display="Domestic Navigation                          " xr:uid="{00000000-0004-0000-4500-00006B000000}"/>
    <hyperlink ref="A80" location="RESIDENT" display="Residential                                  " xr:uid="{00000000-0004-0000-4500-00006C000000}"/>
    <hyperlink ref="A81" location="COMMPUB" display="COMMPUB" xr:uid="{00000000-0004-0000-4500-00006D000000}"/>
    <hyperlink ref="A82" location="AGRICULT" display="Agriculture/Forestry                         " xr:uid="{00000000-0004-0000-4500-00006E000000}"/>
    <hyperlink ref="A84" location="ONONSPEC" display="ONONSPEC" xr:uid="{00000000-0004-0000-4500-00006F000000}"/>
    <hyperlink ref="A85" location="NONENUSE" display="Non-Energy Use                               " xr:uid="{00000000-0004-0000-4500-000070000000}"/>
    <hyperlink ref="A99" location="HEATOUT" display="Heat Output in TJ                            " xr:uid="{00000000-0004-0000-4500-000071000000}"/>
    <hyperlink ref="A90" location="ELOUTPUT" display="Elect.Output in GWh                          " xr:uid="{00000000-0004-0000-4500-000072000000}"/>
    <hyperlink ref="A34" location="TGTL" display="Gas-to-Liquids (GTL) Plants                  " xr:uid="{00000000-0004-0000-4500-000073000000}"/>
    <hyperlink ref="A35" location="TBLENDGAS" display="For Blended Natural Gas                      " xr:uid="{00000000-0004-0000-4500-000074000000}"/>
    <hyperlink ref="A83" location="FISHING" display="Fishing                                      " xr:uid="{00000000-0004-0000-4500-000075000000}"/>
    <hyperlink ref="A49" location="ELNG" display="Liquefaction (LNG) / Regasification Plants   " xr:uid="{00000000-0004-0000-4500-000076000000}"/>
    <hyperlink ref="A23" location="THEAT" display="Heat Pumps                                   " xr:uid="{00000000-0004-0000-4500-000077000000}"/>
    <hyperlink ref="A24" location="TBOILER" display="Electric Boilers                             " xr:uid="{00000000-0004-0000-4500-000078000000}"/>
    <hyperlink ref="A25" location="TELE" display="Chemical heat for electricity production     " xr:uid="{00000000-0004-0000-4500-000079000000}"/>
    <hyperlink ref="A51" location="EPOWERPLT" display="Own Use in Electricity, CHP and Heat Plants  " xr:uid="{00000000-0004-0000-4500-00007A000000}"/>
    <hyperlink ref="A53" location="ENUC" display="Nuclear Industry                             " xr:uid="{00000000-0004-0000-4500-00007B000000}"/>
    <hyperlink ref="A41" location="EPATFUEL" display="Patent Fuel Plants                           " xr:uid="{00000000-0004-0000-4500-00007C000000}"/>
    <hyperlink ref="A42" location="ECOKEOVS" display="Coke Ovens                                   " xr:uid="{00000000-0004-0000-4500-00007D000000}"/>
    <hyperlink ref="A43" location="EGASWKS" display="Gas Works                                    " xr:uid="{00000000-0004-0000-4500-00007E000000}"/>
    <hyperlink ref="A45" location="EBLASTFUR" display="Blast Furnaces                               " xr:uid="{00000000-0004-0000-4500-00007F000000}"/>
    <hyperlink ref="A46" location="EBKB" display="BKB Plants                                   " xr:uid="{00000000-0004-0000-4500-000080000000}"/>
    <hyperlink ref="A47" location="EREFINER" display="Petroleum Refineries                         " xr:uid="{00000000-0004-0000-4500-000081000000}"/>
    <hyperlink ref="A48" location="ECOALLIQ" display="Coal Liquefaction Plants                     " xr:uid="{00000000-0004-0000-4500-000082000000}"/>
    <hyperlink ref="A50" location="EGTL" display="Gas-to-Liquids (GTL) Plants                  " xr:uid="{00000000-0004-0000-4500-000083000000}"/>
    <hyperlink ref="A54" location="ECHARCOAL" display="Charcoal Production Plants                   " xr:uid="{00000000-0004-0000-4500-000084000000}"/>
    <hyperlink ref="A78" location="TRNONSPE" display="Non-specified (Transport)                    " xr:uid="{00000000-0004-0000-4500-000085000000}"/>
    <hyperlink ref="A79" location="TOTOTHER" display="Other Sectors                                " xr:uid="{00000000-0004-0000-4500-000086000000}"/>
    <hyperlink ref="A86" location="NEINTREN" display="Non-Energy Use Industry/Transformation/Energy" xr:uid="{00000000-0004-0000-4500-000087000000}"/>
    <hyperlink ref="A87" location="NETRANS" display="Non-Energy Use in Transport                  " xr:uid="{00000000-0004-0000-4500-000088000000}"/>
    <hyperlink ref="A88" location="NEOTHER" display="Non-Energy Use in Other Sectors              " xr:uid="{00000000-0004-0000-4500-000089000000}"/>
    <hyperlink ref="A7" location="INDPROD" display="Total Production                                   " xr:uid="{00000000-0004-0000-4500-00008A000000}"/>
    <hyperlink ref="BB4" location="NUCLEAR" display="Nuclear" xr:uid="{00000000-0004-0000-4500-00008B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2" tint="-0.249977111117893"/>
    <pageSetUpPr fitToPage="1"/>
  </sheetPr>
  <dimension ref="A1:U16390"/>
  <sheetViews>
    <sheetView zoomScale="85" zoomScaleNormal="85" workbookViewId="0">
      <pane xSplit="1" ySplit="2" topLeftCell="B3" activePane="bottomRight" state="frozen"/>
      <selection activeCell="B20" activeCellId="1" sqref="B13 B20"/>
      <selection pane="topRight" activeCell="B20" activeCellId="1" sqref="B13 B20"/>
      <selection pane="bottomLeft" activeCell="B20" activeCellId="1" sqref="B13 B20"/>
      <selection pane="bottomRight" activeCell="E5" sqref="E5"/>
    </sheetView>
  </sheetViews>
  <sheetFormatPr defaultRowHeight="12.75" customHeight="1" zeroHeight="1"/>
  <cols>
    <col min="1" max="1" width="41.42578125" style="134" customWidth="1"/>
    <col min="2" max="5" width="12.85546875" style="249" customWidth="1"/>
    <col min="6" max="6" width="19.85546875" style="249" customWidth="1"/>
    <col min="7" max="10" width="12.85546875" style="249" customWidth="1"/>
    <col min="11" max="11" width="14" style="249" customWidth="1"/>
    <col min="12" max="15" width="12.85546875" style="249" customWidth="1"/>
    <col min="16" max="16" width="19.28515625" style="180" bestFit="1" customWidth="1"/>
    <col min="17" max="17" width="27.140625" style="180" customWidth="1"/>
    <col min="18" max="18" width="14.140625" style="180" bestFit="1" customWidth="1"/>
    <col min="19" max="256" width="8.85546875" style="180"/>
    <col min="257" max="257" width="41.42578125" style="180" customWidth="1"/>
    <col min="258" max="261" width="12.85546875" style="180" customWidth="1"/>
    <col min="262" max="262" width="19.85546875" style="180" customWidth="1"/>
    <col min="263" max="266" width="12.85546875" style="180" customWidth="1"/>
    <col min="267" max="267" width="14" style="180" customWidth="1"/>
    <col min="268" max="271" width="12.85546875" style="180" customWidth="1"/>
    <col min="272" max="272" width="19.28515625" style="180" bestFit="1" customWidth="1"/>
    <col min="273" max="273" width="27.140625" style="180" customWidth="1"/>
    <col min="274" max="274" width="14.140625" style="180" bestFit="1" customWidth="1"/>
    <col min="275" max="512" width="8.85546875" style="180"/>
    <col min="513" max="513" width="41.42578125" style="180" customWidth="1"/>
    <col min="514" max="517" width="12.85546875" style="180" customWidth="1"/>
    <col min="518" max="518" width="19.85546875" style="180" customWidth="1"/>
    <col min="519" max="522" width="12.85546875" style="180" customWidth="1"/>
    <col min="523" max="523" width="14" style="180" customWidth="1"/>
    <col min="524" max="527" width="12.85546875" style="180" customWidth="1"/>
    <col min="528" max="528" width="19.28515625" style="180" bestFit="1" customWidth="1"/>
    <col min="529" max="529" width="27.140625" style="180" customWidth="1"/>
    <col min="530" max="530" width="14.140625" style="180" bestFit="1" customWidth="1"/>
    <col min="531" max="768" width="8.85546875" style="180"/>
    <col min="769" max="769" width="41.42578125" style="180" customWidth="1"/>
    <col min="770" max="773" width="12.85546875" style="180" customWidth="1"/>
    <col min="774" max="774" width="19.85546875" style="180" customWidth="1"/>
    <col min="775" max="778" width="12.85546875" style="180" customWidth="1"/>
    <col min="779" max="779" width="14" style="180" customWidth="1"/>
    <col min="780" max="783" width="12.85546875" style="180" customWidth="1"/>
    <col min="784" max="784" width="19.28515625" style="180" bestFit="1" customWidth="1"/>
    <col min="785" max="785" width="27.140625" style="180" customWidth="1"/>
    <col min="786" max="786" width="14.140625" style="180" bestFit="1" customWidth="1"/>
    <col min="787" max="1024" width="8.85546875" style="180"/>
    <col min="1025" max="1025" width="41.42578125" style="180" customWidth="1"/>
    <col min="1026" max="1029" width="12.85546875" style="180" customWidth="1"/>
    <col min="1030" max="1030" width="19.85546875" style="180" customWidth="1"/>
    <col min="1031" max="1034" width="12.85546875" style="180" customWidth="1"/>
    <col min="1035" max="1035" width="14" style="180" customWidth="1"/>
    <col min="1036" max="1039" width="12.85546875" style="180" customWidth="1"/>
    <col min="1040" max="1040" width="19.28515625" style="180" bestFit="1" customWidth="1"/>
    <col min="1041" max="1041" width="27.140625" style="180" customWidth="1"/>
    <col min="1042" max="1042" width="14.140625" style="180" bestFit="1" customWidth="1"/>
    <col min="1043" max="1280" width="8.85546875" style="180"/>
    <col min="1281" max="1281" width="41.42578125" style="180" customWidth="1"/>
    <col min="1282" max="1285" width="12.85546875" style="180" customWidth="1"/>
    <col min="1286" max="1286" width="19.85546875" style="180" customWidth="1"/>
    <col min="1287" max="1290" width="12.85546875" style="180" customWidth="1"/>
    <col min="1291" max="1291" width="14" style="180" customWidth="1"/>
    <col min="1292" max="1295" width="12.85546875" style="180" customWidth="1"/>
    <col min="1296" max="1296" width="19.28515625" style="180" bestFit="1" customWidth="1"/>
    <col min="1297" max="1297" width="27.140625" style="180" customWidth="1"/>
    <col min="1298" max="1298" width="14.140625" style="180" bestFit="1" customWidth="1"/>
    <col min="1299" max="1536" width="8.85546875" style="180"/>
    <col min="1537" max="1537" width="41.42578125" style="180" customWidth="1"/>
    <col min="1538" max="1541" width="12.85546875" style="180" customWidth="1"/>
    <col min="1542" max="1542" width="19.85546875" style="180" customWidth="1"/>
    <col min="1543" max="1546" width="12.85546875" style="180" customWidth="1"/>
    <col min="1547" max="1547" width="14" style="180" customWidth="1"/>
    <col min="1548" max="1551" width="12.85546875" style="180" customWidth="1"/>
    <col min="1552" max="1552" width="19.28515625" style="180" bestFit="1" customWidth="1"/>
    <col min="1553" max="1553" width="27.140625" style="180" customWidth="1"/>
    <col min="1554" max="1554" width="14.140625" style="180" bestFit="1" customWidth="1"/>
    <col min="1555" max="1792" width="8.85546875" style="180"/>
    <col min="1793" max="1793" width="41.42578125" style="180" customWidth="1"/>
    <col min="1794" max="1797" width="12.85546875" style="180" customWidth="1"/>
    <col min="1798" max="1798" width="19.85546875" style="180" customWidth="1"/>
    <col min="1799" max="1802" width="12.85546875" style="180" customWidth="1"/>
    <col min="1803" max="1803" width="14" style="180" customWidth="1"/>
    <col min="1804" max="1807" width="12.85546875" style="180" customWidth="1"/>
    <col min="1808" max="1808" width="19.28515625" style="180" bestFit="1" customWidth="1"/>
    <col min="1809" max="1809" width="27.140625" style="180" customWidth="1"/>
    <col min="1810" max="1810" width="14.140625" style="180" bestFit="1" customWidth="1"/>
    <col min="1811" max="2048" width="8.85546875" style="180"/>
    <col min="2049" max="2049" width="41.42578125" style="180" customWidth="1"/>
    <col min="2050" max="2053" width="12.85546875" style="180" customWidth="1"/>
    <col min="2054" max="2054" width="19.85546875" style="180" customWidth="1"/>
    <col min="2055" max="2058" width="12.85546875" style="180" customWidth="1"/>
    <col min="2059" max="2059" width="14" style="180" customWidth="1"/>
    <col min="2060" max="2063" width="12.85546875" style="180" customWidth="1"/>
    <col min="2064" max="2064" width="19.28515625" style="180" bestFit="1" customWidth="1"/>
    <col min="2065" max="2065" width="27.140625" style="180" customWidth="1"/>
    <col min="2066" max="2066" width="14.140625" style="180" bestFit="1" customWidth="1"/>
    <col min="2067" max="2304" width="8.85546875" style="180"/>
    <col min="2305" max="2305" width="41.42578125" style="180" customWidth="1"/>
    <col min="2306" max="2309" width="12.85546875" style="180" customWidth="1"/>
    <col min="2310" max="2310" width="19.85546875" style="180" customWidth="1"/>
    <col min="2311" max="2314" width="12.85546875" style="180" customWidth="1"/>
    <col min="2315" max="2315" width="14" style="180" customWidth="1"/>
    <col min="2316" max="2319" width="12.85546875" style="180" customWidth="1"/>
    <col min="2320" max="2320" width="19.28515625" style="180" bestFit="1" customWidth="1"/>
    <col min="2321" max="2321" width="27.140625" style="180" customWidth="1"/>
    <col min="2322" max="2322" width="14.140625" style="180" bestFit="1" customWidth="1"/>
    <col min="2323" max="2560" width="8.85546875" style="180"/>
    <col min="2561" max="2561" width="41.42578125" style="180" customWidth="1"/>
    <col min="2562" max="2565" width="12.85546875" style="180" customWidth="1"/>
    <col min="2566" max="2566" width="19.85546875" style="180" customWidth="1"/>
    <col min="2567" max="2570" width="12.85546875" style="180" customWidth="1"/>
    <col min="2571" max="2571" width="14" style="180" customWidth="1"/>
    <col min="2572" max="2575" width="12.85546875" style="180" customWidth="1"/>
    <col min="2576" max="2576" width="19.28515625" style="180" bestFit="1" customWidth="1"/>
    <col min="2577" max="2577" width="27.140625" style="180" customWidth="1"/>
    <col min="2578" max="2578" width="14.140625" style="180" bestFit="1" customWidth="1"/>
    <col min="2579" max="2816" width="8.85546875" style="180"/>
    <col min="2817" max="2817" width="41.42578125" style="180" customWidth="1"/>
    <col min="2818" max="2821" width="12.85546875" style="180" customWidth="1"/>
    <col min="2822" max="2822" width="19.85546875" style="180" customWidth="1"/>
    <col min="2823" max="2826" width="12.85546875" style="180" customWidth="1"/>
    <col min="2827" max="2827" width="14" style="180" customWidth="1"/>
    <col min="2828" max="2831" width="12.85546875" style="180" customWidth="1"/>
    <col min="2832" max="2832" width="19.28515625" style="180" bestFit="1" customWidth="1"/>
    <col min="2833" max="2833" width="27.140625" style="180" customWidth="1"/>
    <col min="2834" max="2834" width="14.140625" style="180" bestFit="1" customWidth="1"/>
    <col min="2835" max="3072" width="8.85546875" style="180"/>
    <col min="3073" max="3073" width="41.42578125" style="180" customWidth="1"/>
    <col min="3074" max="3077" width="12.85546875" style="180" customWidth="1"/>
    <col min="3078" max="3078" width="19.85546875" style="180" customWidth="1"/>
    <col min="3079" max="3082" width="12.85546875" style="180" customWidth="1"/>
    <col min="3083" max="3083" width="14" style="180" customWidth="1"/>
    <col min="3084" max="3087" width="12.85546875" style="180" customWidth="1"/>
    <col min="3088" max="3088" width="19.28515625" style="180" bestFit="1" customWidth="1"/>
    <col min="3089" max="3089" width="27.140625" style="180" customWidth="1"/>
    <col min="3090" max="3090" width="14.140625" style="180" bestFit="1" customWidth="1"/>
    <col min="3091" max="3328" width="8.85546875" style="180"/>
    <col min="3329" max="3329" width="41.42578125" style="180" customWidth="1"/>
    <col min="3330" max="3333" width="12.85546875" style="180" customWidth="1"/>
    <col min="3334" max="3334" width="19.85546875" style="180" customWidth="1"/>
    <col min="3335" max="3338" width="12.85546875" style="180" customWidth="1"/>
    <col min="3339" max="3339" width="14" style="180" customWidth="1"/>
    <col min="3340" max="3343" width="12.85546875" style="180" customWidth="1"/>
    <col min="3344" max="3344" width="19.28515625" style="180" bestFit="1" customWidth="1"/>
    <col min="3345" max="3345" width="27.140625" style="180" customWidth="1"/>
    <col min="3346" max="3346" width="14.140625" style="180" bestFit="1" customWidth="1"/>
    <col min="3347" max="3584" width="8.85546875" style="180"/>
    <col min="3585" max="3585" width="41.42578125" style="180" customWidth="1"/>
    <col min="3586" max="3589" width="12.85546875" style="180" customWidth="1"/>
    <col min="3590" max="3590" width="19.85546875" style="180" customWidth="1"/>
    <col min="3591" max="3594" width="12.85546875" style="180" customWidth="1"/>
    <col min="3595" max="3595" width="14" style="180" customWidth="1"/>
    <col min="3596" max="3599" width="12.85546875" style="180" customWidth="1"/>
    <col min="3600" max="3600" width="19.28515625" style="180" bestFit="1" customWidth="1"/>
    <col min="3601" max="3601" width="27.140625" style="180" customWidth="1"/>
    <col min="3602" max="3602" width="14.140625" style="180" bestFit="1" customWidth="1"/>
    <col min="3603" max="3840" width="8.85546875" style="180"/>
    <col min="3841" max="3841" width="41.42578125" style="180" customWidth="1"/>
    <col min="3842" max="3845" width="12.85546875" style="180" customWidth="1"/>
    <col min="3846" max="3846" width="19.85546875" style="180" customWidth="1"/>
    <col min="3847" max="3850" width="12.85546875" style="180" customWidth="1"/>
    <col min="3851" max="3851" width="14" style="180" customWidth="1"/>
    <col min="3852" max="3855" width="12.85546875" style="180" customWidth="1"/>
    <col min="3856" max="3856" width="19.28515625" style="180" bestFit="1" customWidth="1"/>
    <col min="3857" max="3857" width="27.140625" style="180" customWidth="1"/>
    <col min="3858" max="3858" width="14.140625" style="180" bestFit="1" customWidth="1"/>
    <col min="3859" max="4096" width="8.85546875" style="180"/>
    <col min="4097" max="4097" width="41.42578125" style="180" customWidth="1"/>
    <col min="4098" max="4101" width="12.85546875" style="180" customWidth="1"/>
    <col min="4102" max="4102" width="19.85546875" style="180" customWidth="1"/>
    <col min="4103" max="4106" width="12.85546875" style="180" customWidth="1"/>
    <col min="4107" max="4107" width="14" style="180" customWidth="1"/>
    <col min="4108" max="4111" width="12.85546875" style="180" customWidth="1"/>
    <col min="4112" max="4112" width="19.28515625" style="180" bestFit="1" customWidth="1"/>
    <col min="4113" max="4113" width="27.140625" style="180" customWidth="1"/>
    <col min="4114" max="4114" width="14.140625" style="180" bestFit="1" customWidth="1"/>
    <col min="4115" max="4352" width="8.85546875" style="180"/>
    <col min="4353" max="4353" width="41.42578125" style="180" customWidth="1"/>
    <col min="4354" max="4357" width="12.85546875" style="180" customWidth="1"/>
    <col min="4358" max="4358" width="19.85546875" style="180" customWidth="1"/>
    <col min="4359" max="4362" width="12.85546875" style="180" customWidth="1"/>
    <col min="4363" max="4363" width="14" style="180" customWidth="1"/>
    <col min="4364" max="4367" width="12.85546875" style="180" customWidth="1"/>
    <col min="4368" max="4368" width="19.28515625" style="180" bestFit="1" customWidth="1"/>
    <col min="4369" max="4369" width="27.140625" style="180" customWidth="1"/>
    <col min="4370" max="4370" width="14.140625" style="180" bestFit="1" customWidth="1"/>
    <col min="4371" max="4608" width="8.85546875" style="180"/>
    <col min="4609" max="4609" width="41.42578125" style="180" customWidth="1"/>
    <col min="4610" max="4613" width="12.85546875" style="180" customWidth="1"/>
    <col min="4614" max="4614" width="19.85546875" style="180" customWidth="1"/>
    <col min="4615" max="4618" width="12.85546875" style="180" customWidth="1"/>
    <col min="4619" max="4619" width="14" style="180" customWidth="1"/>
    <col min="4620" max="4623" width="12.85546875" style="180" customWidth="1"/>
    <col min="4624" max="4624" width="19.28515625" style="180" bestFit="1" customWidth="1"/>
    <col min="4625" max="4625" width="27.140625" style="180" customWidth="1"/>
    <col min="4626" max="4626" width="14.140625" style="180" bestFit="1" customWidth="1"/>
    <col min="4627" max="4864" width="8.85546875" style="180"/>
    <col min="4865" max="4865" width="41.42578125" style="180" customWidth="1"/>
    <col min="4866" max="4869" width="12.85546875" style="180" customWidth="1"/>
    <col min="4870" max="4870" width="19.85546875" style="180" customWidth="1"/>
    <col min="4871" max="4874" width="12.85546875" style="180" customWidth="1"/>
    <col min="4875" max="4875" width="14" style="180" customWidth="1"/>
    <col min="4876" max="4879" width="12.85546875" style="180" customWidth="1"/>
    <col min="4880" max="4880" width="19.28515625" style="180" bestFit="1" customWidth="1"/>
    <col min="4881" max="4881" width="27.140625" style="180" customWidth="1"/>
    <col min="4882" max="4882" width="14.140625" style="180" bestFit="1" customWidth="1"/>
    <col min="4883" max="5120" width="8.85546875" style="180"/>
    <col min="5121" max="5121" width="41.42578125" style="180" customWidth="1"/>
    <col min="5122" max="5125" width="12.85546875" style="180" customWidth="1"/>
    <col min="5126" max="5126" width="19.85546875" style="180" customWidth="1"/>
    <col min="5127" max="5130" width="12.85546875" style="180" customWidth="1"/>
    <col min="5131" max="5131" width="14" style="180" customWidth="1"/>
    <col min="5132" max="5135" width="12.85546875" style="180" customWidth="1"/>
    <col min="5136" max="5136" width="19.28515625" style="180" bestFit="1" customWidth="1"/>
    <col min="5137" max="5137" width="27.140625" style="180" customWidth="1"/>
    <col min="5138" max="5138" width="14.140625" style="180" bestFit="1" customWidth="1"/>
    <col min="5139" max="5376" width="8.85546875" style="180"/>
    <col min="5377" max="5377" width="41.42578125" style="180" customWidth="1"/>
    <col min="5378" max="5381" width="12.85546875" style="180" customWidth="1"/>
    <col min="5382" max="5382" width="19.85546875" style="180" customWidth="1"/>
    <col min="5383" max="5386" width="12.85546875" style="180" customWidth="1"/>
    <col min="5387" max="5387" width="14" style="180" customWidth="1"/>
    <col min="5388" max="5391" width="12.85546875" style="180" customWidth="1"/>
    <col min="5392" max="5392" width="19.28515625" style="180" bestFit="1" customWidth="1"/>
    <col min="5393" max="5393" width="27.140625" style="180" customWidth="1"/>
    <col min="5394" max="5394" width="14.140625" style="180" bestFit="1" customWidth="1"/>
    <col min="5395" max="5632" width="8.85546875" style="180"/>
    <col min="5633" max="5633" width="41.42578125" style="180" customWidth="1"/>
    <col min="5634" max="5637" width="12.85546875" style="180" customWidth="1"/>
    <col min="5638" max="5638" width="19.85546875" style="180" customWidth="1"/>
    <col min="5639" max="5642" width="12.85546875" style="180" customWidth="1"/>
    <col min="5643" max="5643" width="14" style="180" customWidth="1"/>
    <col min="5644" max="5647" width="12.85546875" style="180" customWidth="1"/>
    <col min="5648" max="5648" width="19.28515625" style="180" bestFit="1" customWidth="1"/>
    <col min="5649" max="5649" width="27.140625" style="180" customWidth="1"/>
    <col min="5650" max="5650" width="14.140625" style="180" bestFit="1" customWidth="1"/>
    <col min="5651" max="5888" width="8.85546875" style="180"/>
    <col min="5889" max="5889" width="41.42578125" style="180" customWidth="1"/>
    <col min="5890" max="5893" width="12.85546875" style="180" customWidth="1"/>
    <col min="5894" max="5894" width="19.85546875" style="180" customWidth="1"/>
    <col min="5895" max="5898" width="12.85546875" style="180" customWidth="1"/>
    <col min="5899" max="5899" width="14" style="180" customWidth="1"/>
    <col min="5900" max="5903" width="12.85546875" style="180" customWidth="1"/>
    <col min="5904" max="5904" width="19.28515625" style="180" bestFit="1" customWidth="1"/>
    <col min="5905" max="5905" width="27.140625" style="180" customWidth="1"/>
    <col min="5906" max="5906" width="14.140625" style="180" bestFit="1" customWidth="1"/>
    <col min="5907" max="6144" width="8.85546875" style="180"/>
    <col min="6145" max="6145" width="41.42578125" style="180" customWidth="1"/>
    <col min="6146" max="6149" width="12.85546875" style="180" customWidth="1"/>
    <col min="6150" max="6150" width="19.85546875" style="180" customWidth="1"/>
    <col min="6151" max="6154" width="12.85546875" style="180" customWidth="1"/>
    <col min="6155" max="6155" width="14" style="180" customWidth="1"/>
    <col min="6156" max="6159" width="12.85546875" style="180" customWidth="1"/>
    <col min="6160" max="6160" width="19.28515625" style="180" bestFit="1" customWidth="1"/>
    <col min="6161" max="6161" width="27.140625" style="180" customWidth="1"/>
    <col min="6162" max="6162" width="14.140625" style="180" bestFit="1" customWidth="1"/>
    <col min="6163" max="6400" width="8.85546875" style="180"/>
    <col min="6401" max="6401" width="41.42578125" style="180" customWidth="1"/>
    <col min="6402" max="6405" width="12.85546875" style="180" customWidth="1"/>
    <col min="6406" max="6406" width="19.85546875" style="180" customWidth="1"/>
    <col min="6407" max="6410" width="12.85546875" style="180" customWidth="1"/>
    <col min="6411" max="6411" width="14" style="180" customWidth="1"/>
    <col min="6412" max="6415" width="12.85546875" style="180" customWidth="1"/>
    <col min="6416" max="6416" width="19.28515625" style="180" bestFit="1" customWidth="1"/>
    <col min="6417" max="6417" width="27.140625" style="180" customWidth="1"/>
    <col min="6418" max="6418" width="14.140625" style="180" bestFit="1" customWidth="1"/>
    <col min="6419" max="6656" width="8.85546875" style="180"/>
    <col min="6657" max="6657" width="41.42578125" style="180" customWidth="1"/>
    <col min="6658" max="6661" width="12.85546875" style="180" customWidth="1"/>
    <col min="6662" max="6662" width="19.85546875" style="180" customWidth="1"/>
    <col min="6663" max="6666" width="12.85546875" style="180" customWidth="1"/>
    <col min="6667" max="6667" width="14" style="180" customWidth="1"/>
    <col min="6668" max="6671" width="12.85546875" style="180" customWidth="1"/>
    <col min="6672" max="6672" width="19.28515625" style="180" bestFit="1" customWidth="1"/>
    <col min="6673" max="6673" width="27.140625" style="180" customWidth="1"/>
    <col min="6674" max="6674" width="14.140625" style="180" bestFit="1" customWidth="1"/>
    <col min="6675" max="6912" width="8.85546875" style="180"/>
    <col min="6913" max="6913" width="41.42578125" style="180" customWidth="1"/>
    <col min="6914" max="6917" width="12.85546875" style="180" customWidth="1"/>
    <col min="6918" max="6918" width="19.85546875" style="180" customWidth="1"/>
    <col min="6919" max="6922" width="12.85546875" style="180" customWidth="1"/>
    <col min="6923" max="6923" width="14" style="180" customWidth="1"/>
    <col min="6924" max="6927" width="12.85546875" style="180" customWidth="1"/>
    <col min="6928" max="6928" width="19.28515625" style="180" bestFit="1" customWidth="1"/>
    <col min="6929" max="6929" width="27.140625" style="180" customWidth="1"/>
    <col min="6930" max="6930" width="14.140625" style="180" bestFit="1" customWidth="1"/>
    <col min="6931" max="7168" width="8.85546875" style="180"/>
    <col min="7169" max="7169" width="41.42578125" style="180" customWidth="1"/>
    <col min="7170" max="7173" width="12.85546875" style="180" customWidth="1"/>
    <col min="7174" max="7174" width="19.85546875" style="180" customWidth="1"/>
    <col min="7175" max="7178" width="12.85546875" style="180" customWidth="1"/>
    <col min="7179" max="7179" width="14" style="180" customWidth="1"/>
    <col min="7180" max="7183" width="12.85546875" style="180" customWidth="1"/>
    <col min="7184" max="7184" width="19.28515625" style="180" bestFit="1" customWidth="1"/>
    <col min="7185" max="7185" width="27.140625" style="180" customWidth="1"/>
    <col min="7186" max="7186" width="14.140625" style="180" bestFit="1" customWidth="1"/>
    <col min="7187" max="7424" width="8.85546875" style="180"/>
    <col min="7425" max="7425" width="41.42578125" style="180" customWidth="1"/>
    <col min="7426" max="7429" width="12.85546875" style="180" customWidth="1"/>
    <col min="7430" max="7430" width="19.85546875" style="180" customWidth="1"/>
    <col min="7431" max="7434" width="12.85546875" style="180" customWidth="1"/>
    <col min="7435" max="7435" width="14" style="180" customWidth="1"/>
    <col min="7436" max="7439" width="12.85546875" style="180" customWidth="1"/>
    <col min="7440" max="7440" width="19.28515625" style="180" bestFit="1" customWidth="1"/>
    <col min="7441" max="7441" width="27.140625" style="180" customWidth="1"/>
    <col min="7442" max="7442" width="14.140625" style="180" bestFit="1" customWidth="1"/>
    <col min="7443" max="7680" width="8.85546875" style="180"/>
    <col min="7681" max="7681" width="41.42578125" style="180" customWidth="1"/>
    <col min="7682" max="7685" width="12.85546875" style="180" customWidth="1"/>
    <col min="7686" max="7686" width="19.85546875" style="180" customWidth="1"/>
    <col min="7687" max="7690" width="12.85546875" style="180" customWidth="1"/>
    <col min="7691" max="7691" width="14" style="180" customWidth="1"/>
    <col min="7692" max="7695" width="12.85546875" style="180" customWidth="1"/>
    <col min="7696" max="7696" width="19.28515625" style="180" bestFit="1" customWidth="1"/>
    <col min="7697" max="7697" width="27.140625" style="180" customWidth="1"/>
    <col min="7698" max="7698" width="14.140625" style="180" bestFit="1" customWidth="1"/>
    <col min="7699" max="7936" width="8.85546875" style="180"/>
    <col min="7937" max="7937" width="41.42578125" style="180" customWidth="1"/>
    <col min="7938" max="7941" width="12.85546875" style="180" customWidth="1"/>
    <col min="7942" max="7942" width="19.85546875" style="180" customWidth="1"/>
    <col min="7943" max="7946" width="12.85546875" style="180" customWidth="1"/>
    <col min="7947" max="7947" width="14" style="180" customWidth="1"/>
    <col min="7948" max="7951" width="12.85546875" style="180" customWidth="1"/>
    <col min="7952" max="7952" width="19.28515625" style="180" bestFit="1" customWidth="1"/>
    <col min="7953" max="7953" width="27.140625" style="180" customWidth="1"/>
    <col min="7954" max="7954" width="14.140625" style="180" bestFit="1" customWidth="1"/>
    <col min="7955" max="8192" width="8.85546875" style="180"/>
    <col min="8193" max="8193" width="41.42578125" style="180" customWidth="1"/>
    <col min="8194" max="8197" width="12.85546875" style="180" customWidth="1"/>
    <col min="8198" max="8198" width="19.85546875" style="180" customWidth="1"/>
    <col min="8199" max="8202" width="12.85546875" style="180" customWidth="1"/>
    <col min="8203" max="8203" width="14" style="180" customWidth="1"/>
    <col min="8204" max="8207" width="12.85546875" style="180" customWidth="1"/>
    <col min="8208" max="8208" width="19.28515625" style="180" bestFit="1" customWidth="1"/>
    <col min="8209" max="8209" width="27.140625" style="180" customWidth="1"/>
    <col min="8210" max="8210" width="14.140625" style="180" bestFit="1" customWidth="1"/>
    <col min="8211" max="8448" width="8.85546875" style="180"/>
    <col min="8449" max="8449" width="41.42578125" style="180" customWidth="1"/>
    <col min="8450" max="8453" width="12.85546875" style="180" customWidth="1"/>
    <col min="8454" max="8454" width="19.85546875" style="180" customWidth="1"/>
    <col min="8455" max="8458" width="12.85546875" style="180" customWidth="1"/>
    <col min="8459" max="8459" width="14" style="180" customWidth="1"/>
    <col min="8460" max="8463" width="12.85546875" style="180" customWidth="1"/>
    <col min="8464" max="8464" width="19.28515625" style="180" bestFit="1" customWidth="1"/>
    <col min="8465" max="8465" width="27.140625" style="180" customWidth="1"/>
    <col min="8466" max="8466" width="14.140625" style="180" bestFit="1" customWidth="1"/>
    <col min="8467" max="8704" width="8.85546875" style="180"/>
    <col min="8705" max="8705" width="41.42578125" style="180" customWidth="1"/>
    <col min="8706" max="8709" width="12.85546875" style="180" customWidth="1"/>
    <col min="8710" max="8710" width="19.85546875" style="180" customWidth="1"/>
    <col min="8711" max="8714" width="12.85546875" style="180" customWidth="1"/>
    <col min="8715" max="8715" width="14" style="180" customWidth="1"/>
    <col min="8716" max="8719" width="12.85546875" style="180" customWidth="1"/>
    <col min="8720" max="8720" width="19.28515625" style="180" bestFit="1" customWidth="1"/>
    <col min="8721" max="8721" width="27.140625" style="180" customWidth="1"/>
    <col min="8722" max="8722" width="14.140625" style="180" bestFit="1" customWidth="1"/>
    <col min="8723" max="8960" width="8.85546875" style="180"/>
    <col min="8961" max="8961" width="41.42578125" style="180" customWidth="1"/>
    <col min="8962" max="8965" width="12.85546875" style="180" customWidth="1"/>
    <col min="8966" max="8966" width="19.85546875" style="180" customWidth="1"/>
    <col min="8967" max="8970" width="12.85546875" style="180" customWidth="1"/>
    <col min="8971" max="8971" width="14" style="180" customWidth="1"/>
    <col min="8972" max="8975" width="12.85546875" style="180" customWidth="1"/>
    <col min="8976" max="8976" width="19.28515625" style="180" bestFit="1" customWidth="1"/>
    <col min="8977" max="8977" width="27.140625" style="180" customWidth="1"/>
    <col min="8978" max="8978" width="14.140625" style="180" bestFit="1" customWidth="1"/>
    <col min="8979" max="9216" width="8.85546875" style="180"/>
    <col min="9217" max="9217" width="41.42578125" style="180" customWidth="1"/>
    <col min="9218" max="9221" width="12.85546875" style="180" customWidth="1"/>
    <col min="9222" max="9222" width="19.85546875" style="180" customWidth="1"/>
    <col min="9223" max="9226" width="12.85546875" style="180" customWidth="1"/>
    <col min="9227" max="9227" width="14" style="180" customWidth="1"/>
    <col min="9228" max="9231" width="12.85546875" style="180" customWidth="1"/>
    <col min="9232" max="9232" width="19.28515625" style="180" bestFit="1" customWidth="1"/>
    <col min="9233" max="9233" width="27.140625" style="180" customWidth="1"/>
    <col min="9234" max="9234" width="14.140625" style="180" bestFit="1" customWidth="1"/>
    <col min="9235" max="9472" width="8.85546875" style="180"/>
    <col min="9473" max="9473" width="41.42578125" style="180" customWidth="1"/>
    <col min="9474" max="9477" width="12.85546875" style="180" customWidth="1"/>
    <col min="9478" max="9478" width="19.85546875" style="180" customWidth="1"/>
    <col min="9479" max="9482" width="12.85546875" style="180" customWidth="1"/>
    <col min="9483" max="9483" width="14" style="180" customWidth="1"/>
    <col min="9484" max="9487" width="12.85546875" style="180" customWidth="1"/>
    <col min="9488" max="9488" width="19.28515625" style="180" bestFit="1" customWidth="1"/>
    <col min="9489" max="9489" width="27.140625" style="180" customWidth="1"/>
    <col min="9490" max="9490" width="14.140625" style="180" bestFit="1" customWidth="1"/>
    <col min="9491" max="9728" width="8.85546875" style="180"/>
    <col min="9729" max="9729" width="41.42578125" style="180" customWidth="1"/>
    <col min="9730" max="9733" width="12.85546875" style="180" customWidth="1"/>
    <col min="9734" max="9734" width="19.85546875" style="180" customWidth="1"/>
    <col min="9735" max="9738" width="12.85546875" style="180" customWidth="1"/>
    <col min="9739" max="9739" width="14" style="180" customWidth="1"/>
    <col min="9740" max="9743" width="12.85546875" style="180" customWidth="1"/>
    <col min="9744" max="9744" width="19.28515625" style="180" bestFit="1" customWidth="1"/>
    <col min="9745" max="9745" width="27.140625" style="180" customWidth="1"/>
    <col min="9746" max="9746" width="14.140625" style="180" bestFit="1" customWidth="1"/>
    <col min="9747" max="9984" width="8.85546875" style="180"/>
    <col min="9985" max="9985" width="41.42578125" style="180" customWidth="1"/>
    <col min="9986" max="9989" width="12.85546875" style="180" customWidth="1"/>
    <col min="9990" max="9990" width="19.85546875" style="180" customWidth="1"/>
    <col min="9991" max="9994" width="12.85546875" style="180" customWidth="1"/>
    <col min="9995" max="9995" width="14" style="180" customWidth="1"/>
    <col min="9996" max="9999" width="12.85546875" style="180" customWidth="1"/>
    <col min="10000" max="10000" width="19.28515625" style="180" bestFit="1" customWidth="1"/>
    <col min="10001" max="10001" width="27.140625" style="180" customWidth="1"/>
    <col min="10002" max="10002" width="14.140625" style="180" bestFit="1" customWidth="1"/>
    <col min="10003" max="10240" width="8.85546875" style="180"/>
    <col min="10241" max="10241" width="41.42578125" style="180" customWidth="1"/>
    <col min="10242" max="10245" width="12.85546875" style="180" customWidth="1"/>
    <col min="10246" max="10246" width="19.85546875" style="180" customWidth="1"/>
    <col min="10247" max="10250" width="12.85546875" style="180" customWidth="1"/>
    <col min="10251" max="10251" width="14" style="180" customWidth="1"/>
    <col min="10252" max="10255" width="12.85546875" style="180" customWidth="1"/>
    <col min="10256" max="10256" width="19.28515625" style="180" bestFit="1" customWidth="1"/>
    <col min="10257" max="10257" width="27.140625" style="180" customWidth="1"/>
    <col min="10258" max="10258" width="14.140625" style="180" bestFit="1" customWidth="1"/>
    <col min="10259" max="10496" width="8.85546875" style="180"/>
    <col min="10497" max="10497" width="41.42578125" style="180" customWidth="1"/>
    <col min="10498" max="10501" width="12.85546875" style="180" customWidth="1"/>
    <col min="10502" max="10502" width="19.85546875" style="180" customWidth="1"/>
    <col min="10503" max="10506" width="12.85546875" style="180" customWidth="1"/>
    <col min="10507" max="10507" width="14" style="180" customWidth="1"/>
    <col min="10508" max="10511" width="12.85546875" style="180" customWidth="1"/>
    <col min="10512" max="10512" width="19.28515625" style="180" bestFit="1" customWidth="1"/>
    <col min="10513" max="10513" width="27.140625" style="180" customWidth="1"/>
    <col min="10514" max="10514" width="14.140625" style="180" bestFit="1" customWidth="1"/>
    <col min="10515" max="10752" width="8.85546875" style="180"/>
    <col min="10753" max="10753" width="41.42578125" style="180" customWidth="1"/>
    <col min="10754" max="10757" width="12.85546875" style="180" customWidth="1"/>
    <col min="10758" max="10758" width="19.85546875" style="180" customWidth="1"/>
    <col min="10759" max="10762" width="12.85546875" style="180" customWidth="1"/>
    <col min="10763" max="10763" width="14" style="180" customWidth="1"/>
    <col min="10764" max="10767" width="12.85546875" style="180" customWidth="1"/>
    <col min="10768" max="10768" width="19.28515625" style="180" bestFit="1" customWidth="1"/>
    <col min="10769" max="10769" width="27.140625" style="180" customWidth="1"/>
    <col min="10770" max="10770" width="14.140625" style="180" bestFit="1" customWidth="1"/>
    <col min="10771" max="11008" width="8.85546875" style="180"/>
    <col min="11009" max="11009" width="41.42578125" style="180" customWidth="1"/>
    <col min="11010" max="11013" width="12.85546875" style="180" customWidth="1"/>
    <col min="11014" max="11014" width="19.85546875" style="180" customWidth="1"/>
    <col min="11015" max="11018" width="12.85546875" style="180" customWidth="1"/>
    <col min="11019" max="11019" width="14" style="180" customWidth="1"/>
    <col min="11020" max="11023" width="12.85546875" style="180" customWidth="1"/>
    <col min="11024" max="11024" width="19.28515625" style="180" bestFit="1" customWidth="1"/>
    <col min="11025" max="11025" width="27.140625" style="180" customWidth="1"/>
    <col min="11026" max="11026" width="14.140625" style="180" bestFit="1" customWidth="1"/>
    <col min="11027" max="11264" width="8.85546875" style="180"/>
    <col min="11265" max="11265" width="41.42578125" style="180" customWidth="1"/>
    <col min="11266" max="11269" width="12.85546875" style="180" customWidth="1"/>
    <col min="11270" max="11270" width="19.85546875" style="180" customWidth="1"/>
    <col min="11271" max="11274" width="12.85546875" style="180" customWidth="1"/>
    <col min="11275" max="11275" width="14" style="180" customWidth="1"/>
    <col min="11276" max="11279" width="12.85546875" style="180" customWidth="1"/>
    <col min="11280" max="11280" width="19.28515625" style="180" bestFit="1" customWidth="1"/>
    <col min="11281" max="11281" width="27.140625" style="180" customWidth="1"/>
    <col min="11282" max="11282" width="14.140625" style="180" bestFit="1" customWidth="1"/>
    <col min="11283" max="11520" width="8.85546875" style="180"/>
    <col min="11521" max="11521" width="41.42578125" style="180" customWidth="1"/>
    <col min="11522" max="11525" width="12.85546875" style="180" customWidth="1"/>
    <col min="11526" max="11526" width="19.85546875" style="180" customWidth="1"/>
    <col min="11527" max="11530" width="12.85546875" style="180" customWidth="1"/>
    <col min="11531" max="11531" width="14" style="180" customWidth="1"/>
    <col min="11532" max="11535" width="12.85546875" style="180" customWidth="1"/>
    <col min="11536" max="11536" width="19.28515625" style="180" bestFit="1" customWidth="1"/>
    <col min="11537" max="11537" width="27.140625" style="180" customWidth="1"/>
    <col min="11538" max="11538" width="14.140625" style="180" bestFit="1" customWidth="1"/>
    <col min="11539" max="11776" width="8.85546875" style="180"/>
    <col min="11777" max="11777" width="41.42578125" style="180" customWidth="1"/>
    <col min="11778" max="11781" width="12.85546875" style="180" customWidth="1"/>
    <col min="11782" max="11782" width="19.85546875" style="180" customWidth="1"/>
    <col min="11783" max="11786" width="12.85546875" style="180" customWidth="1"/>
    <col min="11787" max="11787" width="14" style="180" customWidth="1"/>
    <col min="11788" max="11791" width="12.85546875" style="180" customWidth="1"/>
    <col min="11792" max="11792" width="19.28515625" style="180" bestFit="1" customWidth="1"/>
    <col min="11793" max="11793" width="27.140625" style="180" customWidth="1"/>
    <col min="11794" max="11794" width="14.140625" style="180" bestFit="1" customWidth="1"/>
    <col min="11795" max="12032" width="8.85546875" style="180"/>
    <col min="12033" max="12033" width="41.42578125" style="180" customWidth="1"/>
    <col min="12034" max="12037" width="12.85546875" style="180" customWidth="1"/>
    <col min="12038" max="12038" width="19.85546875" style="180" customWidth="1"/>
    <col min="12039" max="12042" width="12.85546875" style="180" customWidth="1"/>
    <col min="12043" max="12043" width="14" style="180" customWidth="1"/>
    <col min="12044" max="12047" width="12.85546875" style="180" customWidth="1"/>
    <col min="12048" max="12048" width="19.28515625" style="180" bestFit="1" customWidth="1"/>
    <col min="12049" max="12049" width="27.140625" style="180" customWidth="1"/>
    <col min="12050" max="12050" width="14.140625" style="180" bestFit="1" customWidth="1"/>
    <col min="12051" max="12288" width="8.85546875" style="180"/>
    <col min="12289" max="12289" width="41.42578125" style="180" customWidth="1"/>
    <col min="12290" max="12293" width="12.85546875" style="180" customWidth="1"/>
    <col min="12294" max="12294" width="19.85546875" style="180" customWidth="1"/>
    <col min="12295" max="12298" width="12.85546875" style="180" customWidth="1"/>
    <col min="12299" max="12299" width="14" style="180" customWidth="1"/>
    <col min="12300" max="12303" width="12.85546875" style="180" customWidth="1"/>
    <col min="12304" max="12304" width="19.28515625" style="180" bestFit="1" customWidth="1"/>
    <col min="12305" max="12305" width="27.140625" style="180" customWidth="1"/>
    <col min="12306" max="12306" width="14.140625" style="180" bestFit="1" customWidth="1"/>
    <col min="12307" max="12544" width="8.85546875" style="180"/>
    <col min="12545" max="12545" width="41.42578125" style="180" customWidth="1"/>
    <col min="12546" max="12549" width="12.85546875" style="180" customWidth="1"/>
    <col min="12550" max="12550" width="19.85546875" style="180" customWidth="1"/>
    <col min="12551" max="12554" width="12.85546875" style="180" customWidth="1"/>
    <col min="12555" max="12555" width="14" style="180" customWidth="1"/>
    <col min="12556" max="12559" width="12.85546875" style="180" customWidth="1"/>
    <col min="12560" max="12560" width="19.28515625" style="180" bestFit="1" customWidth="1"/>
    <col min="12561" max="12561" width="27.140625" style="180" customWidth="1"/>
    <col min="12562" max="12562" width="14.140625" style="180" bestFit="1" customWidth="1"/>
    <col min="12563" max="12800" width="8.85546875" style="180"/>
    <col min="12801" max="12801" width="41.42578125" style="180" customWidth="1"/>
    <col min="12802" max="12805" width="12.85546875" style="180" customWidth="1"/>
    <col min="12806" max="12806" width="19.85546875" style="180" customWidth="1"/>
    <col min="12807" max="12810" width="12.85546875" style="180" customWidth="1"/>
    <col min="12811" max="12811" width="14" style="180" customWidth="1"/>
    <col min="12812" max="12815" width="12.85546875" style="180" customWidth="1"/>
    <col min="12816" max="12816" width="19.28515625" style="180" bestFit="1" customWidth="1"/>
    <col min="12817" max="12817" width="27.140625" style="180" customWidth="1"/>
    <col min="12818" max="12818" width="14.140625" style="180" bestFit="1" customWidth="1"/>
    <col min="12819" max="13056" width="8.85546875" style="180"/>
    <col min="13057" max="13057" width="41.42578125" style="180" customWidth="1"/>
    <col min="13058" max="13061" width="12.85546875" style="180" customWidth="1"/>
    <col min="13062" max="13062" width="19.85546875" style="180" customWidth="1"/>
    <col min="13063" max="13066" width="12.85546875" style="180" customWidth="1"/>
    <col min="13067" max="13067" width="14" style="180" customWidth="1"/>
    <col min="13068" max="13071" width="12.85546875" style="180" customWidth="1"/>
    <col min="13072" max="13072" width="19.28515625" style="180" bestFit="1" customWidth="1"/>
    <col min="13073" max="13073" width="27.140625" style="180" customWidth="1"/>
    <col min="13074" max="13074" width="14.140625" style="180" bestFit="1" customWidth="1"/>
    <col min="13075" max="13312" width="8.85546875" style="180"/>
    <col min="13313" max="13313" width="41.42578125" style="180" customWidth="1"/>
    <col min="13314" max="13317" width="12.85546875" style="180" customWidth="1"/>
    <col min="13318" max="13318" width="19.85546875" style="180" customWidth="1"/>
    <col min="13319" max="13322" width="12.85546875" style="180" customWidth="1"/>
    <col min="13323" max="13323" width="14" style="180" customWidth="1"/>
    <col min="13324" max="13327" width="12.85546875" style="180" customWidth="1"/>
    <col min="13328" max="13328" width="19.28515625" style="180" bestFit="1" customWidth="1"/>
    <col min="13329" max="13329" width="27.140625" style="180" customWidth="1"/>
    <col min="13330" max="13330" width="14.140625" style="180" bestFit="1" customWidth="1"/>
    <col min="13331" max="13568" width="8.85546875" style="180"/>
    <col min="13569" max="13569" width="41.42578125" style="180" customWidth="1"/>
    <col min="13570" max="13573" width="12.85546875" style="180" customWidth="1"/>
    <col min="13574" max="13574" width="19.85546875" style="180" customWidth="1"/>
    <col min="13575" max="13578" width="12.85546875" style="180" customWidth="1"/>
    <col min="13579" max="13579" width="14" style="180" customWidth="1"/>
    <col min="13580" max="13583" width="12.85546875" style="180" customWidth="1"/>
    <col min="13584" max="13584" width="19.28515625" style="180" bestFit="1" customWidth="1"/>
    <col min="13585" max="13585" width="27.140625" style="180" customWidth="1"/>
    <col min="13586" max="13586" width="14.140625" style="180" bestFit="1" customWidth="1"/>
    <col min="13587" max="13824" width="8.85546875" style="180"/>
    <col min="13825" max="13825" width="41.42578125" style="180" customWidth="1"/>
    <col min="13826" max="13829" width="12.85546875" style="180" customWidth="1"/>
    <col min="13830" max="13830" width="19.85546875" style="180" customWidth="1"/>
    <col min="13831" max="13834" width="12.85546875" style="180" customWidth="1"/>
    <col min="13835" max="13835" width="14" style="180" customWidth="1"/>
    <col min="13836" max="13839" width="12.85546875" style="180" customWidth="1"/>
    <col min="13840" max="13840" width="19.28515625" style="180" bestFit="1" customWidth="1"/>
    <col min="13841" max="13841" width="27.140625" style="180" customWidth="1"/>
    <col min="13842" max="13842" width="14.140625" style="180" bestFit="1" customWidth="1"/>
    <col min="13843" max="14080" width="8.85546875" style="180"/>
    <col min="14081" max="14081" width="41.42578125" style="180" customWidth="1"/>
    <col min="14082" max="14085" width="12.85546875" style="180" customWidth="1"/>
    <col min="14086" max="14086" width="19.85546875" style="180" customWidth="1"/>
    <col min="14087" max="14090" width="12.85546875" style="180" customWidth="1"/>
    <col min="14091" max="14091" width="14" style="180" customWidth="1"/>
    <col min="14092" max="14095" width="12.85546875" style="180" customWidth="1"/>
    <col min="14096" max="14096" width="19.28515625" style="180" bestFit="1" customWidth="1"/>
    <col min="14097" max="14097" width="27.140625" style="180" customWidth="1"/>
    <col min="14098" max="14098" width="14.140625" style="180" bestFit="1" customWidth="1"/>
    <col min="14099" max="14336" width="8.85546875" style="180"/>
    <col min="14337" max="14337" width="41.42578125" style="180" customWidth="1"/>
    <col min="14338" max="14341" width="12.85546875" style="180" customWidth="1"/>
    <col min="14342" max="14342" width="19.85546875" style="180" customWidth="1"/>
    <col min="14343" max="14346" width="12.85546875" style="180" customWidth="1"/>
    <col min="14347" max="14347" width="14" style="180" customWidth="1"/>
    <col min="14348" max="14351" width="12.85546875" style="180" customWidth="1"/>
    <col min="14352" max="14352" width="19.28515625" style="180" bestFit="1" customWidth="1"/>
    <col min="14353" max="14353" width="27.140625" style="180" customWidth="1"/>
    <col min="14354" max="14354" width="14.140625" style="180" bestFit="1" customWidth="1"/>
    <col min="14355" max="14592" width="8.85546875" style="180"/>
    <col min="14593" max="14593" width="41.42578125" style="180" customWidth="1"/>
    <col min="14594" max="14597" width="12.85546875" style="180" customWidth="1"/>
    <col min="14598" max="14598" width="19.85546875" style="180" customWidth="1"/>
    <col min="14599" max="14602" width="12.85546875" style="180" customWidth="1"/>
    <col min="14603" max="14603" width="14" style="180" customWidth="1"/>
    <col min="14604" max="14607" width="12.85546875" style="180" customWidth="1"/>
    <col min="14608" max="14608" width="19.28515625" style="180" bestFit="1" customWidth="1"/>
    <col min="14609" max="14609" width="27.140625" style="180" customWidth="1"/>
    <col min="14610" max="14610" width="14.140625" style="180" bestFit="1" customWidth="1"/>
    <col min="14611" max="14848" width="8.85546875" style="180"/>
    <col min="14849" max="14849" width="41.42578125" style="180" customWidth="1"/>
    <col min="14850" max="14853" width="12.85546875" style="180" customWidth="1"/>
    <col min="14854" max="14854" width="19.85546875" style="180" customWidth="1"/>
    <col min="14855" max="14858" width="12.85546875" style="180" customWidth="1"/>
    <col min="14859" max="14859" width="14" style="180" customWidth="1"/>
    <col min="14860" max="14863" width="12.85546875" style="180" customWidth="1"/>
    <col min="14864" max="14864" width="19.28515625" style="180" bestFit="1" customWidth="1"/>
    <col min="14865" max="14865" width="27.140625" style="180" customWidth="1"/>
    <col min="14866" max="14866" width="14.140625" style="180" bestFit="1" customWidth="1"/>
    <col min="14867" max="15104" width="8.85546875" style="180"/>
    <col min="15105" max="15105" width="41.42578125" style="180" customWidth="1"/>
    <col min="15106" max="15109" width="12.85546875" style="180" customWidth="1"/>
    <col min="15110" max="15110" width="19.85546875" style="180" customWidth="1"/>
    <col min="15111" max="15114" width="12.85546875" style="180" customWidth="1"/>
    <col min="15115" max="15115" width="14" style="180" customWidth="1"/>
    <col min="15116" max="15119" width="12.85546875" style="180" customWidth="1"/>
    <col min="15120" max="15120" width="19.28515625" style="180" bestFit="1" customWidth="1"/>
    <col min="15121" max="15121" width="27.140625" style="180" customWidth="1"/>
    <col min="15122" max="15122" width="14.140625" style="180" bestFit="1" customWidth="1"/>
    <col min="15123" max="15360" width="8.85546875" style="180"/>
    <col min="15361" max="15361" width="41.42578125" style="180" customWidth="1"/>
    <col min="15362" max="15365" width="12.85546875" style="180" customWidth="1"/>
    <col min="15366" max="15366" width="19.85546875" style="180" customWidth="1"/>
    <col min="15367" max="15370" width="12.85546875" style="180" customWidth="1"/>
    <col min="15371" max="15371" width="14" style="180" customWidth="1"/>
    <col min="15372" max="15375" width="12.85546875" style="180" customWidth="1"/>
    <col min="15376" max="15376" width="19.28515625" style="180" bestFit="1" customWidth="1"/>
    <col min="15377" max="15377" width="27.140625" style="180" customWidth="1"/>
    <col min="15378" max="15378" width="14.140625" style="180" bestFit="1" customWidth="1"/>
    <col min="15379" max="15616" width="8.85546875" style="180"/>
    <col min="15617" max="15617" width="41.42578125" style="180" customWidth="1"/>
    <col min="15618" max="15621" width="12.85546875" style="180" customWidth="1"/>
    <col min="15622" max="15622" width="19.85546875" style="180" customWidth="1"/>
    <col min="15623" max="15626" width="12.85546875" style="180" customWidth="1"/>
    <col min="15627" max="15627" width="14" style="180" customWidth="1"/>
    <col min="15628" max="15631" width="12.85546875" style="180" customWidth="1"/>
    <col min="15632" max="15632" width="19.28515625" style="180" bestFit="1" customWidth="1"/>
    <col min="15633" max="15633" width="27.140625" style="180" customWidth="1"/>
    <col min="15634" max="15634" width="14.140625" style="180" bestFit="1" customWidth="1"/>
    <col min="15635" max="15872" width="8.85546875" style="180"/>
    <col min="15873" max="15873" width="41.42578125" style="180" customWidth="1"/>
    <col min="15874" max="15877" width="12.85546875" style="180" customWidth="1"/>
    <col min="15878" max="15878" width="19.85546875" style="180" customWidth="1"/>
    <col min="15879" max="15882" width="12.85546875" style="180" customWidth="1"/>
    <col min="15883" max="15883" width="14" style="180" customWidth="1"/>
    <col min="15884" max="15887" width="12.85546875" style="180" customWidth="1"/>
    <col min="15888" max="15888" width="19.28515625" style="180" bestFit="1" customWidth="1"/>
    <col min="15889" max="15889" width="27.140625" style="180" customWidth="1"/>
    <col min="15890" max="15890" width="14.140625" style="180" bestFit="1" customWidth="1"/>
    <col min="15891" max="16128" width="8.85546875" style="180"/>
    <col min="16129" max="16129" width="41.42578125" style="180" customWidth="1"/>
    <col min="16130" max="16133" width="12.85546875" style="180" customWidth="1"/>
    <col min="16134" max="16134" width="19.85546875" style="180" customWidth="1"/>
    <col min="16135" max="16138" width="12.85546875" style="180" customWidth="1"/>
    <col min="16139" max="16139" width="14" style="180" customWidth="1"/>
    <col min="16140" max="16143" width="12.85546875" style="180" customWidth="1"/>
    <col min="16144" max="16144" width="19.28515625" style="180" bestFit="1" customWidth="1"/>
    <col min="16145" max="16145" width="27.140625" style="180" customWidth="1"/>
    <col min="16146" max="16146" width="14.140625" style="180" bestFit="1" customWidth="1"/>
    <col min="16147" max="16384" width="8.85546875" style="180"/>
  </cols>
  <sheetData>
    <row r="1" spans="1:21" s="128" customFormat="1" ht="30" customHeight="1">
      <c r="A1" s="254" t="s">
        <v>520</v>
      </c>
    </row>
    <row r="2" spans="1:21" s="130" customFormat="1" ht="49.5" customHeight="1">
      <c r="A2" s="129" t="str">
        <f xml:space="preserve"> CountryName_1 &amp; " "&amp; 2019 &amp; " (ktoe)"</f>
        <v>India 2019 (ktoe)</v>
      </c>
      <c r="B2" s="157" t="s">
        <v>34</v>
      </c>
      <c r="C2" s="157" t="s">
        <v>462</v>
      </c>
      <c r="D2" s="157" t="s">
        <v>35</v>
      </c>
      <c r="E2" s="157" t="s">
        <v>68</v>
      </c>
      <c r="F2" s="157" t="s">
        <v>33</v>
      </c>
      <c r="G2" s="157" t="s">
        <v>66</v>
      </c>
      <c r="H2" s="157" t="s">
        <v>65</v>
      </c>
      <c r="I2" s="157" t="s">
        <v>502</v>
      </c>
      <c r="J2" s="157" t="s">
        <v>69</v>
      </c>
      <c r="K2" s="157" t="s">
        <v>521</v>
      </c>
      <c r="L2" s="157" t="s">
        <v>69</v>
      </c>
      <c r="M2" s="157" t="s">
        <v>505</v>
      </c>
      <c r="N2" s="157" t="s">
        <v>506</v>
      </c>
      <c r="O2" s="157" t="s">
        <v>1</v>
      </c>
      <c r="P2" s="128"/>
      <c r="Q2" s="128"/>
      <c r="R2" s="128"/>
      <c r="S2" s="128"/>
      <c r="T2" s="128"/>
      <c r="U2" s="128"/>
    </row>
    <row r="3" spans="1:21">
      <c r="A3" s="225" t="s">
        <v>38</v>
      </c>
      <c r="B3" s="226" t="e">
        <f ca="1">SUM('Disaggregated Balance_2'!E7:R7)</f>
        <v>#REF!</v>
      </c>
      <c r="C3" s="227" t="e">
        <f ca="1">'Disaggregated Balance_2'!T7</f>
        <v>#REF!</v>
      </c>
      <c r="D3" s="227" t="e">
        <f ca="1">SUM('Disaggregated Balance_2'!U7:Y7)</f>
        <v>#REF!</v>
      </c>
      <c r="E3" s="227">
        <f>SUM('Disaggregated Balance_2'!Z7:AP7)</f>
        <v>0</v>
      </c>
      <c r="F3" s="227" t="e">
        <f ca="1">'Disaggregated Balance_2'!AQ7</f>
        <v>#REF!</v>
      </c>
      <c r="G3" s="227" t="e">
        <f>'Disaggregated Balance_2'!BB7</f>
        <v>#REF!</v>
      </c>
      <c r="H3" s="227" t="e">
        <f>'Disaggregated Balance_2'!BC7</f>
        <v>#REF!</v>
      </c>
      <c r="I3" s="227" t="e">
        <f>'Disaggregated Balance_2'!BD7</f>
        <v>#REF!</v>
      </c>
      <c r="J3" s="227" t="e">
        <f>SUM('Disaggregated Balance_2'!BE7:BI7)</f>
        <v>#REF!</v>
      </c>
      <c r="K3" s="227" t="e">
        <f>SUM('Disaggregated Balance_2'!AR7:BA7)</f>
        <v>#REF!</v>
      </c>
      <c r="L3" s="227" t="e">
        <f>SUM('Disaggregated Balance_2'!BG7:BK7)</f>
        <v>#REF!</v>
      </c>
      <c r="M3" s="227" t="e">
        <f>'Disaggregated Balance_2'!BK7</f>
        <v>#REF!</v>
      </c>
      <c r="N3" s="227">
        <f>'Disaggregated Balance_2'!BL7</f>
        <v>0</v>
      </c>
      <c r="O3" s="228" t="e">
        <f t="shared" ref="O3:O8" ca="1" si="0">SUM(B3:N3)</f>
        <v>#REF!</v>
      </c>
      <c r="P3" s="229" t="e">
        <f ca="1">O3-J3</f>
        <v>#REF!</v>
      </c>
    </row>
    <row r="4" spans="1:21">
      <c r="A4" s="225" t="s">
        <v>37</v>
      </c>
      <c r="B4" s="226" t="e">
        <f ca="1">SUM('Disaggregated Balance_2'!E8:R8)</f>
        <v>#REF!</v>
      </c>
      <c r="C4" s="227" t="e">
        <f ca="1">'Disaggregated Balance_2'!T8</f>
        <v>#REF!</v>
      </c>
      <c r="D4" s="227" t="e">
        <f ca="1">SUM('Disaggregated Balance_2'!U8:Y8)</f>
        <v>#REF!</v>
      </c>
      <c r="E4" s="227" t="e">
        <f ca="1">SUM('Disaggregated Balance_2'!Z8:AP8)</f>
        <v>#REF!</v>
      </c>
      <c r="F4" s="227" t="e">
        <f ca="1">'Disaggregated Balance_2'!AQ8</f>
        <v>#REF!</v>
      </c>
      <c r="G4" s="227">
        <f>'Disaggregated Balance_2'!BB8</f>
        <v>0</v>
      </c>
      <c r="H4" s="227">
        <f>'Disaggregated Balance_2'!BC8</f>
        <v>0</v>
      </c>
      <c r="I4" s="227">
        <f>'Disaggregated Balance_2'!BD8</f>
        <v>0</v>
      </c>
      <c r="J4" s="227">
        <f>SUM('Disaggregated Balance_2'!BE8:BI8)</f>
        <v>0</v>
      </c>
      <c r="K4" s="227" t="e">
        <f>SUM('Disaggregated Balance_2'!AR8:BA8)</f>
        <v>#REF!</v>
      </c>
      <c r="L4" s="227" t="e">
        <f>SUM('Disaggregated Balance_2'!BG8:BK8)</f>
        <v>#REF!</v>
      </c>
      <c r="M4" s="227" t="e">
        <f>'Disaggregated Balance_2'!BK8</f>
        <v>#REF!</v>
      </c>
      <c r="N4" s="227">
        <f>'Disaggregated Balance_2'!BL8</f>
        <v>0</v>
      </c>
      <c r="O4" s="228" t="e">
        <f t="shared" ca="1" si="0"/>
        <v>#REF!</v>
      </c>
    </row>
    <row r="5" spans="1:21">
      <c r="A5" s="225" t="s">
        <v>36</v>
      </c>
      <c r="B5" s="226" t="e">
        <f ca="1">SUM('Disaggregated Balance_2'!E9:R9)</f>
        <v>#REF!</v>
      </c>
      <c r="C5" s="227" t="e">
        <f ca="1">'Disaggregated Balance_2'!T9</f>
        <v>#REF!</v>
      </c>
      <c r="D5" s="227" t="e">
        <f ca="1">SUM('Disaggregated Balance_2'!U9:Y9)</f>
        <v>#REF!</v>
      </c>
      <c r="E5" s="227" t="e">
        <f ca="1">SUM('Disaggregated Balance_2'!Z9:AP9)</f>
        <v>#REF!</v>
      </c>
      <c r="F5" s="227" t="e">
        <f ca="1">'Disaggregated Balance_2'!AQ9</f>
        <v>#REF!</v>
      </c>
      <c r="G5" s="227">
        <f>'Disaggregated Balance_2'!BB9</f>
        <v>0</v>
      </c>
      <c r="H5" s="227">
        <f>'Disaggregated Balance_2'!BC9</f>
        <v>0</v>
      </c>
      <c r="I5" s="227">
        <f>'Disaggregated Balance_2'!BD9</f>
        <v>0</v>
      </c>
      <c r="J5" s="227">
        <f>SUM('Disaggregated Balance_2'!BE9:BI9)</f>
        <v>0</v>
      </c>
      <c r="K5" s="227" t="e">
        <f>SUM('Disaggregated Balance_2'!AR9:BA9)</f>
        <v>#REF!</v>
      </c>
      <c r="L5" s="227" t="e">
        <f>SUM('Disaggregated Balance_2'!BG9:BK9)</f>
        <v>#REF!</v>
      </c>
      <c r="M5" s="227" t="e">
        <f>'Disaggregated Balance_2'!BK9</f>
        <v>#REF!</v>
      </c>
      <c r="N5" s="227">
        <f>'Disaggregated Balance_2'!BL9</f>
        <v>0</v>
      </c>
      <c r="O5" s="228" t="e">
        <f t="shared" ca="1" si="0"/>
        <v>#REF!</v>
      </c>
    </row>
    <row r="6" spans="1:21">
      <c r="A6" s="225" t="s">
        <v>522</v>
      </c>
      <c r="B6" s="226" t="e">
        <f ca="1">SUM('Disaggregated Balance_2'!E10:R10)</f>
        <v>#REF!</v>
      </c>
      <c r="C6" s="227" t="e">
        <f ca="1">'Disaggregated Balance_2'!T10</f>
        <v>#REF!</v>
      </c>
      <c r="D6" s="227" t="e">
        <f ca="1">SUM('Disaggregated Balance_2'!U10:Y10)</f>
        <v>#REF!</v>
      </c>
      <c r="E6" s="227" t="e">
        <f ca="1">SUM('Disaggregated Balance_2'!Z10:AP10)</f>
        <v>#REF!</v>
      </c>
      <c r="F6" s="227" t="e">
        <f ca="1">'Disaggregated Balance_2'!AQ10</f>
        <v>#REF!</v>
      </c>
      <c r="G6" s="227">
        <f>'Disaggregated Balance_2'!BB10</f>
        <v>0</v>
      </c>
      <c r="H6" s="227">
        <f>'Disaggregated Balance_2'!BC10</f>
        <v>0</v>
      </c>
      <c r="I6" s="227">
        <f>'Disaggregated Balance_2'!BD10</f>
        <v>0</v>
      </c>
      <c r="J6" s="227">
        <f>SUM('Disaggregated Balance_2'!BE10:BI10)</f>
        <v>0</v>
      </c>
      <c r="K6" s="227" t="e">
        <f>SUM('Disaggregated Balance_2'!AR10:BA10)</f>
        <v>#REF!</v>
      </c>
      <c r="L6" s="227" t="e">
        <f>SUM('Disaggregated Balance_2'!BG10:BK10)</f>
        <v>#REF!</v>
      </c>
      <c r="M6" s="227" t="e">
        <f>'Disaggregated Balance_2'!BK10</f>
        <v>#REF!</v>
      </c>
      <c r="N6" s="227">
        <f>'Disaggregated Balance_2'!BL10</f>
        <v>0</v>
      </c>
      <c r="O6" s="228" t="e">
        <f t="shared" ca="1" si="0"/>
        <v>#REF!</v>
      </c>
    </row>
    <row r="7" spans="1:21">
      <c r="A7" s="225" t="s">
        <v>523</v>
      </c>
      <c r="B7" s="226" t="e">
        <f ca="1">SUM('Disaggregated Balance_2'!E11:R11)</f>
        <v>#REF!</v>
      </c>
      <c r="C7" s="227" t="e">
        <f ca="1">'Disaggregated Balance_2'!T11</f>
        <v>#REF!</v>
      </c>
      <c r="D7" s="227" t="e">
        <f ca="1">SUM('Disaggregated Balance_2'!U11:Y11)</f>
        <v>#REF!</v>
      </c>
      <c r="E7" s="227" t="e">
        <f ca="1">SUM('Disaggregated Balance_2'!Z11:AP11)</f>
        <v>#REF!</v>
      </c>
      <c r="F7" s="227" t="e">
        <f ca="1">'Disaggregated Balance_2'!AQ11</f>
        <v>#REF!</v>
      </c>
      <c r="G7" s="227">
        <f>'Disaggregated Balance_2'!BB11</f>
        <v>0</v>
      </c>
      <c r="H7" s="227">
        <f>'Disaggregated Balance_2'!BC11</f>
        <v>0</v>
      </c>
      <c r="I7" s="227" t="e">
        <f>'Disaggregated Balance_2'!BD11</f>
        <v>#REF!</v>
      </c>
      <c r="J7" s="227" t="e">
        <f>SUM('Disaggregated Balance_2'!BE11:BI11)</f>
        <v>#REF!</v>
      </c>
      <c r="K7" s="227" t="e">
        <f>SUM('Disaggregated Balance_2'!AR11:BA11)</f>
        <v>#REF!</v>
      </c>
      <c r="L7" s="227" t="e">
        <f>SUM('Disaggregated Balance_2'!BG11:BK11)</f>
        <v>#REF!</v>
      </c>
      <c r="M7" s="227" t="e">
        <f>'Disaggregated Balance_2'!BK11</f>
        <v>#REF!</v>
      </c>
      <c r="N7" s="227">
        <f>'Disaggregated Balance_2'!BL11</f>
        <v>0</v>
      </c>
      <c r="O7" s="228" t="e">
        <f t="shared" ca="1" si="0"/>
        <v>#REF!</v>
      </c>
    </row>
    <row r="8" spans="1:21">
      <c r="A8" s="225" t="s">
        <v>67</v>
      </c>
      <c r="B8" s="226" t="e">
        <f ca="1">SUM('Disaggregated Balance_2'!E12:R12)</f>
        <v>#REF!</v>
      </c>
      <c r="C8" s="227" t="e">
        <f ca="1">'Disaggregated Balance_2'!T12</f>
        <v>#REF!</v>
      </c>
      <c r="D8" s="227" t="e">
        <f ca="1">SUM('Disaggregated Balance_2'!U12:Y12)</f>
        <v>#REF!</v>
      </c>
      <c r="E8" s="227" t="e">
        <f ca="1">SUM('Disaggregated Balance_2'!Z12:AP12)</f>
        <v>#REF!</v>
      </c>
      <c r="F8" s="227" t="e">
        <f ca="1">'Disaggregated Balance_2'!AQ12</f>
        <v>#REF!</v>
      </c>
      <c r="G8" s="227">
        <f>'Disaggregated Balance_2'!BB12</f>
        <v>0</v>
      </c>
      <c r="H8" s="227">
        <f>'Disaggregated Balance_2'!BC12</f>
        <v>0</v>
      </c>
      <c r="I8" s="227">
        <f>'Disaggregated Balance_2'!BD12</f>
        <v>0</v>
      </c>
      <c r="J8" s="227">
        <f>SUM('Disaggregated Balance_2'!BE12:BI12)</f>
        <v>0</v>
      </c>
      <c r="K8" s="227" t="e">
        <f>SUM('Disaggregated Balance_2'!AR12:BA12)</f>
        <v>#REF!</v>
      </c>
      <c r="L8" s="227" t="e">
        <f>SUM('Disaggregated Balance_2'!BG12:BK12)</f>
        <v>#REF!</v>
      </c>
      <c r="M8" s="227" t="e">
        <f>'Disaggregated Balance_2'!BK12</f>
        <v>#REF!</v>
      </c>
      <c r="N8" s="227">
        <f>'Disaggregated Balance_2'!BL12</f>
        <v>0</v>
      </c>
      <c r="O8" s="228" t="e">
        <f t="shared" ca="1" si="0"/>
        <v>#REF!</v>
      </c>
    </row>
    <row r="9" spans="1:21" s="187" customFormat="1" ht="15" customHeight="1">
      <c r="A9" s="230" t="s">
        <v>70</v>
      </c>
      <c r="B9" s="231" t="e">
        <f ca="1">SUM(B3:B8)</f>
        <v>#REF!</v>
      </c>
      <c r="C9" s="232" t="e">
        <f t="shared" ref="C9:J9" ca="1" si="1">SUM(C3:C8)</f>
        <v>#REF!</v>
      </c>
      <c r="D9" s="232" t="e">
        <f t="shared" ca="1" si="1"/>
        <v>#REF!</v>
      </c>
      <c r="E9" s="232" t="e">
        <f t="shared" ca="1" si="1"/>
        <v>#REF!</v>
      </c>
      <c r="F9" s="232" t="e">
        <f ca="1">SUM(F3:F8)</f>
        <v>#REF!</v>
      </c>
      <c r="G9" s="232" t="e">
        <f t="shared" si="1"/>
        <v>#REF!</v>
      </c>
      <c r="H9" s="232" t="e">
        <f>SUM(H3:H8)</f>
        <v>#REF!</v>
      </c>
      <c r="I9" s="232" t="e">
        <f>SUM(I3:I8)</f>
        <v>#REF!</v>
      </c>
      <c r="J9" s="232" t="e">
        <f t="shared" si="1"/>
        <v>#REF!</v>
      </c>
      <c r="K9" s="232" t="e">
        <f>SUM(K3:K8)</f>
        <v>#REF!</v>
      </c>
      <c r="L9" s="232" t="e">
        <f>SUM(L3:L8)</f>
        <v>#REF!</v>
      </c>
      <c r="M9" s="232" t="e">
        <f>SUM(M3:M8)</f>
        <v>#REF!</v>
      </c>
      <c r="N9" s="232">
        <f>SUM(N3:N8)</f>
        <v>0</v>
      </c>
      <c r="O9" s="253" t="e">
        <f ca="1">SUM(O3:O8)</f>
        <v>#REF!</v>
      </c>
      <c r="P9" s="233" t="e">
        <f ca="1">O9-L9</f>
        <v>#REF!</v>
      </c>
    </row>
    <row r="10" spans="1:21">
      <c r="A10" s="225" t="s">
        <v>524</v>
      </c>
      <c r="B10" s="226" t="e">
        <f ca="1">SUM('Disaggregated Balance_2'!E14:R14)</f>
        <v>#REF!</v>
      </c>
      <c r="C10" s="227" t="e">
        <f ca="1">'Disaggregated Balance_2'!T14</f>
        <v>#REF!</v>
      </c>
      <c r="D10" s="227" t="e">
        <f ca="1">SUM('Disaggregated Balance_2'!U14:Y14)</f>
        <v>#REF!</v>
      </c>
      <c r="E10" s="227" t="e">
        <f ca="1">SUM('Disaggregated Balance_2'!Z14:AP14)</f>
        <v>#REF!</v>
      </c>
      <c r="F10" s="227" t="e">
        <f ca="1">'Disaggregated Balance_2'!AQ14</f>
        <v>#REF!</v>
      </c>
      <c r="G10" s="227">
        <f>'Disaggregated Balance_2'!BB14</f>
        <v>0</v>
      </c>
      <c r="H10" s="227">
        <f>'Disaggregated Balance_2'!BC14</f>
        <v>0</v>
      </c>
      <c r="I10" s="227">
        <f>'Disaggregated Balance_2'!BD14</f>
        <v>0</v>
      </c>
      <c r="J10" s="227">
        <f>SUM('Disaggregated Balance_2'!BE14:BI14)</f>
        <v>0</v>
      </c>
      <c r="K10" s="227" t="e">
        <f>SUM('Disaggregated Balance_2'!AR14:BA14)</f>
        <v>#REF!</v>
      </c>
      <c r="L10" s="227" t="e">
        <f>SUM('Disaggregated Balance_2'!BG14:BK14)</f>
        <v>#REF!</v>
      </c>
      <c r="M10" s="227" t="e">
        <f>'Disaggregated Balance_2'!BK14</f>
        <v>#REF!</v>
      </c>
      <c r="N10" s="227">
        <f>'Disaggregated Balance_2'!BL14</f>
        <v>0</v>
      </c>
      <c r="O10" s="228" t="e">
        <f t="shared" ref="O10:O27" ca="1" si="2">SUM(B10:N10)</f>
        <v>#REF!</v>
      </c>
    </row>
    <row r="11" spans="1:21">
      <c r="A11" s="225" t="s">
        <v>71</v>
      </c>
      <c r="B11" s="227" t="e">
        <f ca="1">B28-SUM(B9:B10,B12:B27)</f>
        <v>#REF!</v>
      </c>
      <c r="C11" s="227" t="e">
        <f t="shared" ref="C11:N11" ca="1" si="3">C28-SUM(C9:C10,C12:C27)</f>
        <v>#REF!</v>
      </c>
      <c r="D11" s="227" t="e">
        <f t="shared" ca="1" si="3"/>
        <v>#REF!</v>
      </c>
      <c r="E11" s="227" t="e">
        <f t="shared" ca="1" si="3"/>
        <v>#REF!</v>
      </c>
      <c r="F11" s="227" t="e">
        <f t="shared" ca="1" si="3"/>
        <v>#REF!</v>
      </c>
      <c r="G11" s="227" t="e">
        <f t="shared" si="3"/>
        <v>#REF!</v>
      </c>
      <c r="H11" s="227" t="e">
        <f t="shared" si="3"/>
        <v>#REF!</v>
      </c>
      <c r="I11" s="227" t="e">
        <f t="shared" si="3"/>
        <v>#REF!</v>
      </c>
      <c r="J11" s="227" t="e">
        <f t="shared" si="3"/>
        <v>#REF!</v>
      </c>
      <c r="K11" s="227" t="e">
        <f t="shared" si="3"/>
        <v>#REF!</v>
      </c>
      <c r="L11" s="227" t="e">
        <f>L28-SUM(L9:L10,L12:L27)</f>
        <v>#REF!</v>
      </c>
      <c r="M11" s="227" t="e">
        <f t="shared" si="3"/>
        <v>#REF!</v>
      </c>
      <c r="N11" s="227">
        <f t="shared" si="3"/>
        <v>0</v>
      </c>
      <c r="O11" s="228" t="e">
        <f t="shared" ca="1" si="2"/>
        <v>#REF!</v>
      </c>
    </row>
    <row r="12" spans="1:21">
      <c r="A12" s="225" t="s">
        <v>72</v>
      </c>
      <c r="B12" s="226" t="e">
        <f ca="1">SUM('Disaggregated Balance_2'!E17:R17)</f>
        <v>#REF!</v>
      </c>
      <c r="C12" s="227" t="e">
        <f ca="1">'Disaggregated Balance_2'!T17</f>
        <v>#REF!</v>
      </c>
      <c r="D12" s="227" t="e">
        <f ca="1">SUM('Disaggregated Balance_2'!U17:Y17)</f>
        <v>#REF!</v>
      </c>
      <c r="E12" s="227" t="e">
        <f ca="1">SUM('Disaggregated Balance_2'!Z17:AP17)</f>
        <v>#REF!</v>
      </c>
      <c r="F12" s="227" t="e">
        <f ca="1">'Disaggregated Balance_2'!AQ17</f>
        <v>#REF!</v>
      </c>
      <c r="G12" s="227" t="e">
        <f>'Disaggregated Balance_2'!BB17</f>
        <v>#REF!</v>
      </c>
      <c r="H12" s="227" t="e">
        <f>'Disaggregated Balance_2'!BC17</f>
        <v>#REF!</v>
      </c>
      <c r="I12" s="227" t="e">
        <f>'Disaggregated Balance_2'!BD17</f>
        <v>#REF!</v>
      </c>
      <c r="J12" s="227" t="e">
        <f>SUM('Disaggregated Balance_2'!BE17:BI17)</f>
        <v>#REF!</v>
      </c>
      <c r="K12" s="227" t="e">
        <f>SUM('Disaggregated Balance_2'!AR17:BA17)</f>
        <v>#REF!</v>
      </c>
      <c r="L12" s="227" t="e">
        <f>SUM('Disaggregated Balance_2'!BG17:BK17)</f>
        <v>#REF!</v>
      </c>
      <c r="M12" s="227" t="e">
        <f>'Disaggregated Balance_2'!BK17</f>
        <v>#REF!</v>
      </c>
      <c r="N12" s="227">
        <f>'Disaggregated Balance_2'!BL17</f>
        <v>0</v>
      </c>
      <c r="O12" s="228" t="e">
        <f t="shared" ca="1" si="2"/>
        <v>#REF!</v>
      </c>
      <c r="Q12" s="234"/>
    </row>
    <row r="13" spans="1:21">
      <c r="A13" s="225" t="s">
        <v>73</v>
      </c>
      <c r="B13" s="226" t="e">
        <f ca="1">SUM('Disaggregated Balance_2'!E18:R18)</f>
        <v>#REF!</v>
      </c>
      <c r="C13" s="227" t="e">
        <f ca="1">'Disaggregated Balance_2'!T18</f>
        <v>#REF!</v>
      </c>
      <c r="D13" s="227" t="e">
        <f ca="1">SUM('Disaggregated Balance_2'!U18:Y18)</f>
        <v>#REF!</v>
      </c>
      <c r="E13" s="227" t="e">
        <f ca="1">SUM('Disaggregated Balance_2'!Z18:AP18)</f>
        <v>#REF!</v>
      </c>
      <c r="F13" s="227" t="e">
        <f ca="1">'Disaggregated Balance_2'!AQ18</f>
        <v>#REF!</v>
      </c>
      <c r="G13" s="227" t="e">
        <f>'Disaggregated Balance_2'!BB18</f>
        <v>#REF!</v>
      </c>
      <c r="H13" s="227" t="e">
        <f>'Disaggregated Balance_2'!BC18</f>
        <v>#REF!</v>
      </c>
      <c r="I13" s="227" t="e">
        <f>'Disaggregated Balance_2'!BD18</f>
        <v>#REF!</v>
      </c>
      <c r="J13" s="227" t="e">
        <f>SUM('Disaggregated Balance_2'!BE18:BI18)</f>
        <v>#REF!</v>
      </c>
      <c r="K13" s="227" t="e">
        <f>SUM('Disaggregated Balance_2'!AR18:BA18)</f>
        <v>#REF!</v>
      </c>
      <c r="L13" s="227" t="e">
        <f>SUM('Disaggregated Balance_2'!BG18:BK18)</f>
        <v>#REF!</v>
      </c>
      <c r="M13" s="227" t="e">
        <f>'Disaggregated Balance_2'!BK18</f>
        <v>#REF!</v>
      </c>
      <c r="N13" s="227">
        <f>'Disaggregated Balance_2'!BL18</f>
        <v>0</v>
      </c>
      <c r="O13" s="228" t="e">
        <f t="shared" ca="1" si="2"/>
        <v>#REF!</v>
      </c>
    </row>
    <row r="14" spans="1:21">
      <c r="A14" s="225" t="s">
        <v>329</v>
      </c>
      <c r="B14" s="226" t="e">
        <f ca="1">SUM('Disaggregated Balance_2'!E19:R19)</f>
        <v>#REF!</v>
      </c>
      <c r="C14" s="227" t="e">
        <f ca="1">'Disaggregated Balance_2'!T19</f>
        <v>#REF!</v>
      </c>
      <c r="D14" s="227" t="e">
        <f ca="1">SUM('Disaggregated Balance_2'!U19:Y19)</f>
        <v>#REF!</v>
      </c>
      <c r="E14" s="227" t="e">
        <f ca="1">SUM('Disaggregated Balance_2'!Z19:AP19)</f>
        <v>#REF!</v>
      </c>
      <c r="F14" s="227" t="e">
        <f ca="1">'Disaggregated Balance_2'!AQ19</f>
        <v>#REF!</v>
      </c>
      <c r="G14" s="227" t="e">
        <f>'Disaggregated Balance_2'!BB19</f>
        <v>#REF!</v>
      </c>
      <c r="H14" s="227" t="e">
        <f>'Disaggregated Balance_2'!BC19</f>
        <v>#REF!</v>
      </c>
      <c r="I14" s="227" t="e">
        <f>'Disaggregated Balance_2'!BD19</f>
        <v>#REF!</v>
      </c>
      <c r="J14" s="227" t="e">
        <f>SUM('Disaggregated Balance_2'!BE19:BI19)</f>
        <v>#REF!</v>
      </c>
      <c r="K14" s="227" t="e">
        <f>SUM('Disaggregated Balance_2'!AR19:BA19)</f>
        <v>#REF!</v>
      </c>
      <c r="L14" s="227" t="e">
        <f>SUM('Disaggregated Balance_2'!BG19:BK19)</f>
        <v>#REF!</v>
      </c>
      <c r="M14" s="227" t="e">
        <f>'Disaggregated Balance_2'!BK19</f>
        <v>#REF!</v>
      </c>
      <c r="N14" s="227">
        <f>'Disaggregated Balance_2'!BL19</f>
        <v>0</v>
      </c>
      <c r="O14" s="228" t="e">
        <f t="shared" ca="1" si="2"/>
        <v>#REF!</v>
      </c>
      <c r="Q14" s="235"/>
    </row>
    <row r="15" spans="1:21">
      <c r="A15" s="225" t="s">
        <v>331</v>
      </c>
      <c r="B15" s="226" t="e">
        <f ca="1">SUM('Disaggregated Balance_2'!E20:R20)</f>
        <v>#REF!</v>
      </c>
      <c r="C15" s="227" t="e">
        <f ca="1">'Disaggregated Balance_2'!T20</f>
        <v>#REF!</v>
      </c>
      <c r="D15" s="227" t="e">
        <f ca="1">SUM('Disaggregated Balance_2'!U20:Y20)</f>
        <v>#REF!</v>
      </c>
      <c r="E15" s="227" t="e">
        <f ca="1">SUM('Disaggregated Balance_2'!Z20:AP20)</f>
        <v>#REF!</v>
      </c>
      <c r="F15" s="227" t="e">
        <f ca="1">'Disaggregated Balance_2'!AQ20</f>
        <v>#REF!</v>
      </c>
      <c r="G15" s="227" t="e">
        <f>'Disaggregated Balance_2'!BB20</f>
        <v>#REF!</v>
      </c>
      <c r="H15" s="227" t="e">
        <f>'Disaggregated Balance_2'!BC20</f>
        <v>#REF!</v>
      </c>
      <c r="I15" s="227" t="e">
        <f>'Disaggregated Balance_2'!BD20</f>
        <v>#REF!</v>
      </c>
      <c r="J15" s="227" t="e">
        <f>SUM('Disaggregated Balance_2'!BE20:BI20)</f>
        <v>#REF!</v>
      </c>
      <c r="K15" s="227" t="e">
        <f>SUM('Disaggregated Balance_2'!AR20:BA20)</f>
        <v>#REF!</v>
      </c>
      <c r="L15" s="227" t="e">
        <f>SUM('Disaggregated Balance_2'!BG20:BK20)</f>
        <v>#REF!</v>
      </c>
      <c r="M15" s="227" t="e">
        <f>'Disaggregated Balance_2'!BK20</f>
        <v>#REF!</v>
      </c>
      <c r="N15" s="227">
        <f>'Disaggregated Balance_2'!BL20</f>
        <v>0</v>
      </c>
      <c r="O15" s="228" t="e">
        <f t="shared" ca="1" si="2"/>
        <v>#REF!</v>
      </c>
    </row>
    <row r="16" spans="1:21">
      <c r="A16" s="225" t="s">
        <v>333</v>
      </c>
      <c r="B16" s="226" t="e">
        <f ca="1">SUM('Disaggregated Balance_2'!E21:R21)</f>
        <v>#REF!</v>
      </c>
      <c r="C16" s="227" t="e">
        <f ca="1">'Disaggregated Balance_2'!T21</f>
        <v>#REF!</v>
      </c>
      <c r="D16" s="227" t="e">
        <f ca="1">SUM('Disaggregated Balance_2'!U21:Y21)</f>
        <v>#REF!</v>
      </c>
      <c r="E16" s="227" t="e">
        <f ca="1">SUM('Disaggregated Balance_2'!Z21:AP21)</f>
        <v>#REF!</v>
      </c>
      <c r="F16" s="227" t="e">
        <f ca="1">'Disaggregated Balance_2'!AQ21</f>
        <v>#REF!</v>
      </c>
      <c r="G16" s="227" t="e">
        <f>'Disaggregated Balance_2'!BB21</f>
        <v>#REF!</v>
      </c>
      <c r="H16" s="227" t="e">
        <f>'Disaggregated Balance_2'!BC21</f>
        <v>#REF!</v>
      </c>
      <c r="I16" s="227" t="e">
        <f>'Disaggregated Balance_2'!BD21</f>
        <v>#REF!</v>
      </c>
      <c r="J16" s="227" t="e">
        <f>SUM('Disaggregated Balance_2'!BE21:BI21)</f>
        <v>#REF!</v>
      </c>
      <c r="K16" s="227" t="e">
        <f>SUM('Disaggregated Balance_2'!AR21:BA21)</f>
        <v>#REF!</v>
      </c>
      <c r="L16" s="227" t="e">
        <f>SUM('Disaggregated Balance_2'!BG21:BK21)</f>
        <v>#REF!</v>
      </c>
      <c r="M16" s="227" t="e">
        <f>'Disaggregated Balance_2'!BK21</f>
        <v>#REF!</v>
      </c>
      <c r="N16" s="227">
        <f>'Disaggregated Balance_2'!BL21</f>
        <v>0</v>
      </c>
      <c r="O16" s="228" t="e">
        <f t="shared" ca="1" si="2"/>
        <v>#REF!</v>
      </c>
    </row>
    <row r="17" spans="1:18">
      <c r="A17" s="225" t="s">
        <v>335</v>
      </c>
      <c r="B17" s="226" t="e">
        <f ca="1">SUM('Disaggregated Balance_2'!E22:R22)</f>
        <v>#REF!</v>
      </c>
      <c r="C17" s="227" t="e">
        <f ca="1">'Disaggregated Balance_2'!T22</f>
        <v>#REF!</v>
      </c>
      <c r="D17" s="227" t="e">
        <f ca="1">SUM('Disaggregated Balance_2'!U22:Y22)</f>
        <v>#REF!</v>
      </c>
      <c r="E17" s="227" t="e">
        <f ca="1">SUM('Disaggregated Balance_2'!Z22:AP22)</f>
        <v>#REF!</v>
      </c>
      <c r="F17" s="227" t="e">
        <f ca="1">'Disaggregated Balance_2'!AQ22</f>
        <v>#REF!</v>
      </c>
      <c r="G17" s="227" t="e">
        <f>'Disaggregated Balance_2'!BB22</f>
        <v>#REF!</v>
      </c>
      <c r="H17" s="227" t="e">
        <f>'Disaggregated Balance_2'!BC22</f>
        <v>#REF!</v>
      </c>
      <c r="I17" s="227" t="e">
        <f>'Disaggregated Balance_2'!BD22</f>
        <v>#REF!</v>
      </c>
      <c r="J17" s="227" t="e">
        <f>SUM('Disaggregated Balance_2'!BE22:BI22)</f>
        <v>#REF!</v>
      </c>
      <c r="K17" s="227" t="e">
        <f>SUM('Disaggregated Balance_2'!AR22:BA22)</f>
        <v>#REF!</v>
      </c>
      <c r="L17" s="227" t="e">
        <f>SUM('Disaggregated Balance_2'!BG22:BK22)</f>
        <v>#REF!</v>
      </c>
      <c r="M17" s="227" t="e">
        <f>'Disaggregated Balance_2'!BK22</f>
        <v>#REF!</v>
      </c>
      <c r="N17" s="227">
        <f>'Disaggregated Balance_2'!BL22</f>
        <v>0</v>
      </c>
      <c r="O17" s="228" t="e">
        <f t="shared" ca="1" si="2"/>
        <v>#REF!</v>
      </c>
    </row>
    <row r="18" spans="1:18">
      <c r="A18" s="225" t="s">
        <v>525</v>
      </c>
      <c r="B18" s="226" t="e">
        <f ca="1">SUM('Disaggregated Balance_2'!E23:R23)</f>
        <v>#REF!</v>
      </c>
      <c r="C18" s="227" t="e">
        <f ca="1">'Disaggregated Balance_2'!T23</f>
        <v>#REF!</v>
      </c>
      <c r="D18" s="227" t="e">
        <f ca="1">SUM('Disaggregated Balance_2'!U23:Y23)</f>
        <v>#REF!</v>
      </c>
      <c r="E18" s="227" t="e">
        <f ca="1">SUM('Disaggregated Balance_2'!Z23:AP23)</f>
        <v>#REF!</v>
      </c>
      <c r="F18" s="227" t="e">
        <f ca="1">'Disaggregated Balance_2'!AQ23</f>
        <v>#REF!</v>
      </c>
      <c r="G18" s="227">
        <f>'Disaggregated Balance_2'!BB23</f>
        <v>0</v>
      </c>
      <c r="H18" s="227">
        <f>'Disaggregated Balance_2'!BC23</f>
        <v>0</v>
      </c>
      <c r="I18" s="227" t="e">
        <f>'Disaggregated Balance_2'!BD23</f>
        <v>#REF!</v>
      </c>
      <c r="J18" s="227" t="e">
        <f>SUM('Disaggregated Balance_2'!BE23:BI23)</f>
        <v>#REF!</v>
      </c>
      <c r="K18" s="227" t="e">
        <f>SUM('Disaggregated Balance_2'!AR23:BA23)</f>
        <v>#REF!</v>
      </c>
      <c r="L18" s="227" t="e">
        <f>SUM('Disaggregated Balance_2'!BG23:BK23)</f>
        <v>#REF!</v>
      </c>
      <c r="M18" s="227" t="e">
        <f>'Disaggregated Balance_2'!BK23</f>
        <v>#REF!</v>
      </c>
      <c r="N18" s="227">
        <f>'Disaggregated Balance_2'!BL23</f>
        <v>0</v>
      </c>
      <c r="O18" s="228" t="e">
        <f t="shared" ca="1" si="2"/>
        <v>#REF!</v>
      </c>
    </row>
    <row r="19" spans="1:18">
      <c r="A19" s="225" t="s">
        <v>526</v>
      </c>
      <c r="B19" s="226" t="e">
        <f ca="1">SUM('Disaggregated Balance_2'!E24:R24)</f>
        <v>#REF!</v>
      </c>
      <c r="C19" s="227" t="e">
        <f ca="1">'Disaggregated Balance_2'!T24</f>
        <v>#REF!</v>
      </c>
      <c r="D19" s="227" t="e">
        <f ca="1">SUM('Disaggregated Balance_2'!U24:Y24)</f>
        <v>#REF!</v>
      </c>
      <c r="E19" s="227" t="e">
        <f ca="1">SUM('Disaggregated Balance_2'!Z24:AP24)</f>
        <v>#REF!</v>
      </c>
      <c r="F19" s="227" t="e">
        <f ca="1">'Disaggregated Balance_2'!AQ24</f>
        <v>#REF!</v>
      </c>
      <c r="G19" s="227">
        <f>'Disaggregated Balance_2'!BB24</f>
        <v>0</v>
      </c>
      <c r="H19" s="227">
        <f>'Disaggregated Balance_2'!BC24</f>
        <v>0</v>
      </c>
      <c r="I19" s="227" t="e">
        <f>'Disaggregated Balance_2'!BD24</f>
        <v>#REF!</v>
      </c>
      <c r="J19" s="227" t="e">
        <f>SUM('Disaggregated Balance_2'!BE24:BI24)</f>
        <v>#REF!</v>
      </c>
      <c r="K19" s="227" t="e">
        <f>SUM('Disaggregated Balance_2'!AR24:BA24)</f>
        <v>#REF!</v>
      </c>
      <c r="L19" s="227" t="e">
        <f>SUM('Disaggregated Balance_2'!BG24:BK24)</f>
        <v>#REF!</v>
      </c>
      <c r="M19" s="227" t="e">
        <f>'Disaggregated Balance_2'!BK24</f>
        <v>#REF!</v>
      </c>
      <c r="N19" s="227">
        <f>'Disaggregated Balance_2'!BL24</f>
        <v>0</v>
      </c>
      <c r="O19" s="228" t="e">
        <f t="shared" ca="1" si="2"/>
        <v>#REF!</v>
      </c>
    </row>
    <row r="20" spans="1:18">
      <c r="A20" s="225" t="s">
        <v>341</v>
      </c>
      <c r="B20" s="226" t="e">
        <f ca="1">SUM('Disaggregated Balance_2'!E25:R25)</f>
        <v>#REF!</v>
      </c>
      <c r="C20" s="227" t="e">
        <f ca="1">'Disaggregated Balance_2'!T25</f>
        <v>#REF!</v>
      </c>
      <c r="D20" s="227" t="e">
        <f ca="1">SUM('Disaggregated Balance_2'!U25:Y25)</f>
        <v>#REF!</v>
      </c>
      <c r="E20" s="227" t="e">
        <f ca="1">SUM('Disaggregated Balance_2'!Z25:AP25)</f>
        <v>#REF!</v>
      </c>
      <c r="F20" s="227" t="e">
        <f ca="1">'Disaggregated Balance_2'!AQ25</f>
        <v>#REF!</v>
      </c>
      <c r="G20" s="227">
        <f>'Disaggregated Balance_2'!BB25</f>
        <v>0</v>
      </c>
      <c r="H20" s="227">
        <f>'Disaggregated Balance_2'!BC25</f>
        <v>0</v>
      </c>
      <c r="I20" s="227" t="e">
        <f>'Disaggregated Balance_2'!BD25</f>
        <v>#REF!</v>
      </c>
      <c r="J20" s="227" t="e">
        <f>SUM('Disaggregated Balance_2'!BE25:BI25)</f>
        <v>#REF!</v>
      </c>
      <c r="K20" s="227" t="e">
        <f>SUM('Disaggregated Balance_2'!AR25:BA25)</f>
        <v>#REF!</v>
      </c>
      <c r="L20" s="227" t="e">
        <f>SUM('Disaggregated Balance_2'!BG25:BK25)</f>
        <v>#REF!</v>
      </c>
      <c r="M20" s="227" t="e">
        <f>'Disaggregated Balance_2'!BK25</f>
        <v>#REF!</v>
      </c>
      <c r="N20" s="227">
        <f>'Disaggregated Balance_2'!BL25</f>
        <v>0</v>
      </c>
      <c r="O20" s="228" t="e">
        <f t="shared" ca="1" si="2"/>
        <v>#REF!</v>
      </c>
    </row>
    <row r="21" spans="1:18">
      <c r="A21" s="225" t="s">
        <v>527</v>
      </c>
      <c r="B21" s="226" t="e">
        <f ca="1">SUM('Disaggregated Balance_2'!E28:R28,'Disaggregated Balance_2'!E35:R35,)</f>
        <v>#REF!</v>
      </c>
      <c r="C21" s="227" t="e">
        <f ca="1">SUM('Disaggregated Balance_2'!T28,'Disaggregated Balance_2'!T35)</f>
        <v>#REF!</v>
      </c>
      <c r="D21" s="227" t="e">
        <f ca="1">SUM('Disaggregated Balance_2'!U28:Y28,'Disaggregated Balance_2'!U35:Y35)</f>
        <v>#REF!</v>
      </c>
      <c r="E21" s="227" t="e">
        <f ca="1">SUM('Disaggregated Balance_2'!Z28:AP28,'Disaggregated Balance_2'!Z35:AP35)</f>
        <v>#REF!</v>
      </c>
      <c r="F21" s="227" t="e">
        <f ca="1">SUM('Disaggregated Balance_2'!AQ28,'Disaggregated Balance_2'!AQ35)</f>
        <v>#REF!</v>
      </c>
      <c r="G21" s="227">
        <f>SUM('Disaggregated Balance_2'!BB28,'Disaggregated Balance_2'!BB35)</f>
        <v>0</v>
      </c>
      <c r="H21" s="227">
        <f>SUM('Disaggregated Balance_2'!BC28,'Disaggregated Balance_2'!BC35)</f>
        <v>0</v>
      </c>
      <c r="I21" s="227" t="e">
        <f>SUM('Disaggregated Balance_2'!BD28,'Disaggregated Balance_2'!BD35)</f>
        <v>#REF!</v>
      </c>
      <c r="J21" s="227" t="e">
        <f>SUM('Disaggregated Balance_2'!BE28:BI28,'Disaggregated Balance_2'!BE35:BI35)</f>
        <v>#REF!</v>
      </c>
      <c r="K21" s="227" t="e">
        <f>SUM('Disaggregated Balance_2'!AR28:BA28,'Disaggregated Balance_2'!AR35:BA35)</f>
        <v>#REF!</v>
      </c>
      <c r="L21" s="227" t="e">
        <f>SUM('Disaggregated Balance_2'!BG28:BK28,'Disaggregated Balance_2'!BG35:BK35)</f>
        <v>#REF!</v>
      </c>
      <c r="M21" s="227" t="e">
        <f>SUM('Disaggregated Balance_2'!BK28,'Disaggregated Balance_2'!BK35)</f>
        <v>#REF!</v>
      </c>
      <c r="N21" s="227">
        <f>SUM('Disaggregated Balance_2'!BL28,'Disaggregated Balance_2'!BL35)</f>
        <v>0</v>
      </c>
      <c r="O21" s="228" t="e">
        <f t="shared" ca="1" si="2"/>
        <v>#REF!</v>
      </c>
    </row>
    <row r="22" spans="1:18">
      <c r="A22" s="225" t="s">
        <v>74</v>
      </c>
      <c r="B22" s="226" t="e">
        <f ca="1">SUM('Disaggregated Balance_2'!E32:R32)</f>
        <v>#REF!</v>
      </c>
      <c r="C22" s="227" t="e">
        <f ca="1">'Disaggregated Balance_2'!T32</f>
        <v>#REF!</v>
      </c>
      <c r="D22" s="227" t="e">
        <f ca="1">SUM('Disaggregated Balance_2'!U32:Y32)</f>
        <v>#REF!</v>
      </c>
      <c r="E22" s="227" t="e">
        <f ca="1">SUM('Disaggregated Balance_2'!Z32:AP32)</f>
        <v>#REF!</v>
      </c>
      <c r="F22" s="227" t="e">
        <f ca="1">'Disaggregated Balance_2'!AQ32</f>
        <v>#REF!</v>
      </c>
      <c r="G22" s="227">
        <f>'Disaggregated Balance_2'!BB32</f>
        <v>0</v>
      </c>
      <c r="H22" s="227">
        <f>'Disaggregated Balance_2'!BC32</f>
        <v>0</v>
      </c>
      <c r="I22" s="227" t="e">
        <f>'Disaggregated Balance_2'!BD32</f>
        <v>#REF!</v>
      </c>
      <c r="J22" s="227" t="e">
        <f>SUM('Disaggregated Balance_2'!BE32:BI32)</f>
        <v>#REF!</v>
      </c>
      <c r="K22" s="227" t="e">
        <f>SUM('Disaggregated Balance_2'!AR32:BA32)</f>
        <v>#REF!</v>
      </c>
      <c r="L22" s="227" t="e">
        <f>SUM('Disaggregated Balance_2'!BG32:BK32)</f>
        <v>#REF!</v>
      </c>
      <c r="M22" s="227" t="e">
        <f>'Disaggregated Balance_2'!BK32</f>
        <v>#REF!</v>
      </c>
      <c r="N22" s="227">
        <f>'Disaggregated Balance_2'!BL32</f>
        <v>0</v>
      </c>
      <c r="O22" s="228" t="e">
        <f t="shared" ca="1" si="2"/>
        <v>#REF!</v>
      </c>
      <c r="Q22" s="236"/>
    </row>
    <row r="23" spans="1:18">
      <c r="A23" s="237" t="s">
        <v>528</v>
      </c>
      <c r="B23" s="226" t="e">
        <f ca="1">SUM('Disaggregated Balance_2'!E26:R27,'Disaggregated Balance_2'!E29:R29,'Disaggregated Balance_2'!E31:R31,)</f>
        <v>#REF!</v>
      </c>
      <c r="C23" s="227" t="e">
        <f ca="1">SUM('Disaggregated Balance_2'!T26:T27,'Disaggregated Balance_2'!T29,'Disaggregated Balance_2'!T31)</f>
        <v>#REF!</v>
      </c>
      <c r="D23" s="227" t="e">
        <f ca="1">SUM('Disaggregated Balance_2'!U26:Y27,'Disaggregated Balance_2'!U29:Y29,'Disaggregated Balance_2'!U31:Y31)</f>
        <v>#REF!</v>
      </c>
      <c r="E23" s="227" t="e">
        <f ca="1">SUM('Disaggregated Balance_2'!Z26:AP27,'Disaggregated Balance_2'!Z29:AP29,'Disaggregated Balance_2'!Z31:AP31)</f>
        <v>#REF!</v>
      </c>
      <c r="F23" s="227" t="e">
        <f ca="1">SUM('Disaggregated Balance_2'!AQ26:AQ27,'Disaggregated Balance_2'!AQ29,'Disaggregated Balance_2'!AQ31)</f>
        <v>#REF!</v>
      </c>
      <c r="G23" s="227">
        <f>SUM('Disaggregated Balance_2'!BB26:BB27,'Disaggregated Balance_2'!BB29,'Disaggregated Balance_2'!BB31)</f>
        <v>0</v>
      </c>
      <c r="H23" s="227">
        <f>SUM('Disaggregated Balance_2'!BC26:BC27,'Disaggregated Balance_2'!BC29,'Disaggregated Balance_2'!BC31)</f>
        <v>0</v>
      </c>
      <c r="I23" s="227" t="e">
        <f>SUM('Disaggregated Balance_2'!BD26:BD27,'Disaggregated Balance_2'!BD29,'Disaggregated Balance_2'!BD31)</f>
        <v>#REF!</v>
      </c>
      <c r="J23" s="227" t="e">
        <f>SUM('Disaggregated Balance_2'!BE26:BI27,'Disaggregated Balance_2'!BE29:BI29,'Disaggregated Balance_2'!BE31:BI31)</f>
        <v>#REF!</v>
      </c>
      <c r="K23" s="227" t="e">
        <f>SUM('Disaggregated Balance_2'!AR26:BA27,'Disaggregated Balance_2'!AR29:BA29,'Disaggregated Balance_2'!AR31:BA31)</f>
        <v>#REF!</v>
      </c>
      <c r="L23" s="227" t="e">
        <f>SUM('Disaggregated Balance_2'!BG26:BK27,'Disaggregated Balance_2'!BG29:BK29,'Disaggregated Balance_2'!BG31:BK31)</f>
        <v>#REF!</v>
      </c>
      <c r="M23" s="227" t="e">
        <f>SUM('Disaggregated Balance_2'!BK26:BK27,'Disaggregated Balance_2'!BK29,'Disaggregated Balance_2'!BK31)</f>
        <v>#REF!</v>
      </c>
      <c r="N23" s="227">
        <f>SUM('Disaggregated Balance_2'!BL26:BL27,'Disaggregated Balance_2'!BL29,'Disaggregated Balance_2'!BL31)</f>
        <v>0</v>
      </c>
      <c r="O23" s="228" t="e">
        <f t="shared" ca="1" si="2"/>
        <v>#REF!</v>
      </c>
    </row>
    <row r="24" spans="1:18">
      <c r="A24" s="237" t="s">
        <v>529</v>
      </c>
      <c r="B24" s="226" t="e">
        <f ca="1">SUM('Disaggregated Balance_2'!E33:R34)</f>
        <v>#REF!</v>
      </c>
      <c r="C24" s="227" t="e">
        <f ca="1">SUM('Disaggregated Balance_2'!T33:T34)</f>
        <v>#REF!</v>
      </c>
      <c r="D24" s="227" t="e">
        <f ca="1">SUM('Disaggregated Balance_2'!U33:Y34)</f>
        <v>#REF!</v>
      </c>
      <c r="E24" s="227" t="e">
        <f ca="1">SUM('Disaggregated Balance_2'!Z33:AP34)</f>
        <v>#REF!</v>
      </c>
      <c r="F24" s="227" t="e">
        <f ca="1">SUM('Disaggregated Balance_2'!AQ33:AQ34)</f>
        <v>#REF!</v>
      </c>
      <c r="G24" s="227">
        <f>SUM('Disaggregated Balance_2'!BB33:BB34)</f>
        <v>0</v>
      </c>
      <c r="H24" s="227">
        <f>SUM('Disaggregated Balance_2'!BC33:BC34)</f>
        <v>0</v>
      </c>
      <c r="I24" s="227" t="e">
        <f>SUM('Disaggregated Balance_2'!BD33:BD34)</f>
        <v>#REF!</v>
      </c>
      <c r="J24" s="227" t="e">
        <f>SUM('Disaggregated Balance_2'!BE33:BI34)</f>
        <v>#REF!</v>
      </c>
      <c r="K24" s="227" t="e">
        <f>SUM('Disaggregated Balance_2'!AR33:BA34)</f>
        <v>#REF!</v>
      </c>
      <c r="L24" s="227" t="e">
        <f>SUM('Disaggregated Balance_2'!BG33:BK34)</f>
        <v>#REF!</v>
      </c>
      <c r="M24" s="227" t="e">
        <f>SUM('Disaggregated Balance_2'!BK33:BK34)</f>
        <v>#REF!</v>
      </c>
      <c r="N24" s="227">
        <f>SUM('Disaggregated Balance_2'!BL33:BL34)</f>
        <v>0</v>
      </c>
      <c r="O24" s="228" t="e">
        <f t="shared" ca="1" si="2"/>
        <v>#REF!</v>
      </c>
      <c r="R24" s="238"/>
    </row>
    <row r="25" spans="1:18">
      <c r="A25" s="225" t="s">
        <v>530</v>
      </c>
      <c r="B25" s="226" t="e">
        <f ca="1">SUM('Disaggregated Balance_2'!E30:R30,'Disaggregated Balance_2'!E36:R37)-C25</f>
        <v>#REF!</v>
      </c>
      <c r="C25" s="227" t="e">
        <f ca="1">SUM('Disaggregated Balance_2'!T30,'Disaggregated Balance_2'!T36:T37)</f>
        <v>#REF!</v>
      </c>
      <c r="D25" s="227" t="e">
        <f ca="1">SUM('Disaggregated Balance_2'!U30:Y30,'Disaggregated Balance_2'!U36:Y37)</f>
        <v>#REF!</v>
      </c>
      <c r="E25" s="227" t="e">
        <f ca="1">SUM('Disaggregated Balance_2'!Z30:AP30,'Disaggregated Balance_2'!Z36:AP37)</f>
        <v>#REF!</v>
      </c>
      <c r="F25" s="227" t="e">
        <f ca="1">SUM('Disaggregated Balance_2'!AQ30,'Disaggregated Balance_2'!AQ36:AQ37)</f>
        <v>#REF!</v>
      </c>
      <c r="G25" s="227">
        <f>SUM('Disaggregated Balance_2'!BB30,'Disaggregated Balance_2'!BB36:BB37)</f>
        <v>0</v>
      </c>
      <c r="H25" s="227">
        <f>SUM('Disaggregated Balance_2'!BC30,'Disaggregated Balance_2'!BC36:BC37)</f>
        <v>0</v>
      </c>
      <c r="I25" s="227" t="e">
        <f>SUM('Disaggregated Balance_2'!BD30,'Disaggregated Balance_2'!BD36:BD37)</f>
        <v>#REF!</v>
      </c>
      <c r="J25" s="227" t="e">
        <f>SUM('Disaggregated Balance_2'!BE30:BI30,'Disaggregated Balance_2'!BE36:BI37)</f>
        <v>#REF!</v>
      </c>
      <c r="K25" s="227" t="e">
        <f>SUM('Disaggregated Balance_2'!AR30:BA30,'Disaggregated Balance_2'!AR36:BA37)</f>
        <v>#REF!</v>
      </c>
      <c r="L25" s="227" t="e">
        <f>SUM('Disaggregated Balance_2'!BG30:BK30,'Disaggregated Balance_2'!BG36:BK37)</f>
        <v>#REF!</v>
      </c>
      <c r="M25" s="227" t="e">
        <f>SUM('Disaggregated Balance_2'!BK30,'Disaggregated Balance_2'!BK36:BK37)</f>
        <v>#REF!</v>
      </c>
      <c r="N25" s="227">
        <f>SUM('Disaggregated Balance_2'!BL30,'Disaggregated Balance_2'!BL36:BL37)</f>
        <v>0</v>
      </c>
      <c r="O25" s="228" t="e">
        <f t="shared" ca="1" si="2"/>
        <v>#REF!</v>
      </c>
    </row>
    <row r="26" spans="1:18">
      <c r="A26" s="237" t="s">
        <v>75</v>
      </c>
      <c r="B26" s="226" t="e">
        <f ca="1">SUM('Disaggregated Balance_2'!E39:R55)</f>
        <v>#REF!</v>
      </c>
      <c r="C26" s="227" t="e">
        <f ca="1">SUM('Disaggregated Balance_2'!T39:T55)</f>
        <v>#REF!</v>
      </c>
      <c r="D26" s="227" t="e">
        <f ca="1">SUM('Disaggregated Balance_2'!U39:Y55)</f>
        <v>#REF!</v>
      </c>
      <c r="E26" s="227" t="e">
        <f ca="1">SUM('Disaggregated Balance_2'!Z39:AP55)</f>
        <v>#REF!</v>
      </c>
      <c r="F26" s="227" t="e">
        <f ca="1">SUM('Disaggregated Balance_2'!AQ39:AQ55)</f>
        <v>#REF!</v>
      </c>
      <c r="G26" s="227">
        <f>SUM('Disaggregated Balance_2'!BB39:BB55)</f>
        <v>0</v>
      </c>
      <c r="H26" s="227">
        <f>SUM('Disaggregated Balance_2'!BC39:BC55)</f>
        <v>0</v>
      </c>
      <c r="I26" s="227" t="e">
        <f>SUM('Disaggregated Balance_2'!BD39:BD55)</f>
        <v>#REF!</v>
      </c>
      <c r="J26" s="227" t="e">
        <f>SUM('Disaggregated Balance_2'!BE39:BI55)</f>
        <v>#REF!</v>
      </c>
      <c r="K26" s="227" t="e">
        <f>SUM('Disaggregated Balance_2'!AR39:BA55)</f>
        <v>#REF!</v>
      </c>
      <c r="L26" s="227" t="e">
        <f>SUM('Disaggregated Balance_2'!BG39:BK55)</f>
        <v>#REF!</v>
      </c>
      <c r="M26" s="227" t="e">
        <f>SUM('Disaggregated Balance_2'!BK39:BK55)</f>
        <v>#REF!</v>
      </c>
      <c r="N26" s="227">
        <f>SUM('Disaggregated Balance_2'!BL39:BL55)</f>
        <v>0</v>
      </c>
      <c r="O26" s="228" t="e">
        <f t="shared" ca="1" si="2"/>
        <v>#REF!</v>
      </c>
      <c r="Q26" s="239"/>
    </row>
    <row r="27" spans="1:18">
      <c r="A27" s="225" t="s">
        <v>76</v>
      </c>
      <c r="B27" s="226" t="e">
        <f ca="1">SUM('Disaggregated Balance_2'!E56:R56)</f>
        <v>#REF!</v>
      </c>
      <c r="C27" s="227" t="e">
        <f ca="1">'Disaggregated Balance_2'!T56</f>
        <v>#REF!</v>
      </c>
      <c r="D27" s="227" t="e">
        <f ca="1">SUM('Disaggregated Balance_2'!U56:Y56)</f>
        <v>#REF!</v>
      </c>
      <c r="E27" s="227" t="e">
        <f ca="1">SUM('Disaggregated Balance_2'!Z56:AP56)</f>
        <v>#REF!</v>
      </c>
      <c r="F27" s="227" t="e">
        <f ca="1">SUM('Disaggregated Balance_2'!AQ56)</f>
        <v>#REF!</v>
      </c>
      <c r="G27" s="227">
        <f>'Disaggregated Balance_2'!BB56</f>
        <v>0</v>
      </c>
      <c r="H27" s="227">
        <f>'Disaggregated Balance_2'!BC56</f>
        <v>0</v>
      </c>
      <c r="I27" s="227" t="e">
        <f>'Disaggregated Balance_2'!BD56</f>
        <v>#REF!</v>
      </c>
      <c r="J27" s="227" t="e">
        <f>SUM('Disaggregated Balance_2'!BE56:BI56)</f>
        <v>#REF!</v>
      </c>
      <c r="K27" s="227" t="e">
        <f>SUM('Disaggregated Balance_2'!AR56:BA56)</f>
        <v>#REF!</v>
      </c>
      <c r="L27" s="227" t="e">
        <f>SUM('Disaggregated Balance_2'!BG56:BK56)</f>
        <v>#REF!</v>
      </c>
      <c r="M27" s="227" t="e">
        <f>'Disaggregated Balance_2'!BK56</f>
        <v>#REF!</v>
      </c>
      <c r="N27" s="227">
        <f>'Disaggregated Balance_2'!BL56</f>
        <v>0</v>
      </c>
      <c r="O27" s="228" t="e">
        <f t="shared" ca="1" si="2"/>
        <v>#REF!</v>
      </c>
    </row>
    <row r="28" spans="1:18" s="187" customFormat="1" ht="15" customHeight="1">
      <c r="A28" s="135" t="s">
        <v>228</v>
      </c>
      <c r="B28" s="240" t="e">
        <f t="shared" ref="B28:O28" ca="1" si="4">SUM(B29,B43,B50,B56)</f>
        <v>#REF!</v>
      </c>
      <c r="C28" s="241" t="e">
        <f t="shared" ca="1" si="4"/>
        <v>#REF!</v>
      </c>
      <c r="D28" s="241" t="e">
        <f t="shared" ca="1" si="4"/>
        <v>#REF!</v>
      </c>
      <c r="E28" s="241" t="e">
        <f t="shared" ca="1" si="4"/>
        <v>#REF!</v>
      </c>
      <c r="F28" s="241" t="e">
        <f t="shared" ca="1" si="4"/>
        <v>#REF!</v>
      </c>
      <c r="G28" s="241">
        <f t="shared" si="4"/>
        <v>0</v>
      </c>
      <c r="H28" s="241">
        <f t="shared" si="4"/>
        <v>0</v>
      </c>
      <c r="I28" s="241" t="e">
        <f t="shared" si="4"/>
        <v>#REF!</v>
      </c>
      <c r="J28" s="241" t="e">
        <f t="shared" si="4"/>
        <v>#REF!</v>
      </c>
      <c r="K28" s="241" t="e">
        <f t="shared" si="4"/>
        <v>#REF!</v>
      </c>
      <c r="L28" s="241" t="e">
        <f>SUM(L29,L43,L50,L56)</f>
        <v>#REF!</v>
      </c>
      <c r="M28" s="241" t="e">
        <f t="shared" si="4"/>
        <v>#REF!</v>
      </c>
      <c r="N28" s="241">
        <f t="shared" si="4"/>
        <v>0</v>
      </c>
      <c r="O28" s="253" t="e">
        <f t="shared" ca="1" si="4"/>
        <v>#REF!</v>
      </c>
      <c r="Q28" s="242"/>
    </row>
    <row r="29" spans="1:18" s="187" customFormat="1" ht="15" customHeight="1">
      <c r="A29" s="135" t="s">
        <v>77</v>
      </c>
      <c r="B29" s="241" t="e">
        <f ca="1">SUM(B30:B42)</f>
        <v>#REF!</v>
      </c>
      <c r="C29" s="241" t="e">
        <f ca="1">SUM(C30:C42)</f>
        <v>#REF!</v>
      </c>
      <c r="D29" s="241" t="e">
        <f t="shared" ref="D29:M29" ca="1" si="5">SUM(D30:D42)</f>
        <v>#REF!</v>
      </c>
      <c r="E29" s="241" t="e">
        <f t="shared" ca="1" si="5"/>
        <v>#REF!</v>
      </c>
      <c r="F29" s="241" t="e">
        <f t="shared" ca="1" si="5"/>
        <v>#REF!</v>
      </c>
      <c r="G29" s="241">
        <f t="shared" si="5"/>
        <v>0</v>
      </c>
      <c r="H29" s="241">
        <f>SUM(H30:H42)</f>
        <v>0</v>
      </c>
      <c r="I29" s="241" t="e">
        <f>SUM(I30:I42)</f>
        <v>#REF!</v>
      </c>
      <c r="J29" s="241" t="e">
        <f>SUM(J30:J42)</f>
        <v>#REF!</v>
      </c>
      <c r="K29" s="241" t="e">
        <f t="shared" si="5"/>
        <v>#REF!</v>
      </c>
      <c r="L29" s="241" t="e">
        <f>SUM(L30:L42)</f>
        <v>#REF!</v>
      </c>
      <c r="M29" s="241" t="e">
        <f t="shared" si="5"/>
        <v>#REF!</v>
      </c>
      <c r="N29" s="241">
        <f>SUM(N30:N42)</f>
        <v>0</v>
      </c>
      <c r="O29" s="253" t="e">
        <f ca="1">SUM(O30:O42)</f>
        <v>#REF!</v>
      </c>
    </row>
    <row r="30" spans="1:18">
      <c r="A30" s="225" t="s">
        <v>78</v>
      </c>
      <c r="B30" s="226" t="e">
        <f ca="1">SUM('Disaggregated Balance_2'!E59:R59)</f>
        <v>#REF!</v>
      </c>
      <c r="C30" s="227" t="e">
        <f ca="1">'Disaggregated Balance_2'!T59</f>
        <v>#REF!</v>
      </c>
      <c r="D30" s="227" t="e">
        <f ca="1">SUM('Disaggregated Balance_2'!U59:Y59)</f>
        <v>#REF!</v>
      </c>
      <c r="E30" s="227" t="e">
        <f ca="1">SUM('Disaggregated Balance_2'!Z59:AP59)</f>
        <v>#REF!</v>
      </c>
      <c r="F30" s="227" t="e">
        <f ca="1">SUM('Disaggregated Balance_2'!AQ59)</f>
        <v>#REF!</v>
      </c>
      <c r="G30" s="227">
        <f>'Disaggregated Balance_2'!BB59</f>
        <v>0</v>
      </c>
      <c r="H30" s="227">
        <f>'Disaggregated Balance_2'!BC59</f>
        <v>0</v>
      </c>
      <c r="I30" s="227" t="e">
        <f>'Disaggregated Balance_2'!BD59</f>
        <v>#REF!</v>
      </c>
      <c r="J30" s="227" t="e">
        <f>SUM('Disaggregated Balance_2'!BE59:BI59)</f>
        <v>#REF!</v>
      </c>
      <c r="K30" s="227" t="e">
        <f>SUM('Disaggregated Balance_2'!AR59:BA59)</f>
        <v>#REF!</v>
      </c>
      <c r="L30" s="227" t="e">
        <f>SUM('Disaggregated Balance_2'!BG59:BK59)</f>
        <v>#REF!</v>
      </c>
      <c r="M30" s="227" t="e">
        <f>'Disaggregated Balance_2'!BK59</f>
        <v>#REF!</v>
      </c>
      <c r="N30" s="227">
        <f>'Disaggregated Balance_2'!BL59</f>
        <v>0</v>
      </c>
      <c r="O30" s="228" t="e">
        <f t="shared" ref="O30:O55" ca="1" si="6">SUM(B30:N30)</f>
        <v>#REF!</v>
      </c>
    </row>
    <row r="31" spans="1:18">
      <c r="A31" s="225" t="s">
        <v>79</v>
      </c>
      <c r="B31" s="226" t="e">
        <f ca="1">SUM('Disaggregated Balance_2'!E60:R60)</f>
        <v>#REF!</v>
      </c>
      <c r="C31" s="227" t="e">
        <f ca="1">'Disaggregated Balance_2'!T60</f>
        <v>#REF!</v>
      </c>
      <c r="D31" s="227" t="e">
        <f ca="1">SUM('Disaggregated Balance_2'!U60:Y60)</f>
        <v>#REF!</v>
      </c>
      <c r="E31" s="227" t="e">
        <f ca="1">SUM('Disaggregated Balance_2'!Z60:AP60)</f>
        <v>#REF!</v>
      </c>
      <c r="F31" s="227" t="e">
        <f ca="1">SUM('Disaggregated Balance_2'!AQ60)</f>
        <v>#REF!</v>
      </c>
      <c r="G31" s="227">
        <f>'Disaggregated Balance_2'!BB60</f>
        <v>0</v>
      </c>
      <c r="H31" s="227">
        <f>'Disaggregated Balance_2'!BC60</f>
        <v>0</v>
      </c>
      <c r="I31" s="227" t="e">
        <f>'Disaggregated Balance_2'!BD60</f>
        <v>#REF!</v>
      </c>
      <c r="J31" s="227" t="e">
        <f>SUM('Disaggregated Balance_2'!BE60:BI60)</f>
        <v>#REF!</v>
      </c>
      <c r="K31" s="227" t="e">
        <f>SUM('Disaggregated Balance_2'!AR60:BA60)</f>
        <v>#REF!</v>
      </c>
      <c r="L31" s="227" t="e">
        <f>SUM('Disaggregated Balance_2'!BG60:BK60)</f>
        <v>#REF!</v>
      </c>
      <c r="M31" s="227" t="e">
        <f>'Disaggregated Balance_2'!BK60</f>
        <v>#REF!</v>
      </c>
      <c r="N31" s="227">
        <f>'Disaggregated Balance_2'!BL60</f>
        <v>0</v>
      </c>
      <c r="O31" s="228" t="e">
        <f t="shared" ca="1" si="6"/>
        <v>#REF!</v>
      </c>
    </row>
    <row r="32" spans="1:18" s="209" customFormat="1">
      <c r="A32" s="225" t="s">
        <v>80</v>
      </c>
      <c r="B32" s="226" t="e">
        <f ca="1">SUM('Disaggregated Balance_2'!E61:R61)</f>
        <v>#REF!</v>
      </c>
      <c r="C32" s="227" t="e">
        <f ca="1">'Disaggregated Balance_2'!T61</f>
        <v>#REF!</v>
      </c>
      <c r="D32" s="227" t="e">
        <f ca="1">SUM('Disaggregated Balance_2'!U61:Y61)</f>
        <v>#REF!</v>
      </c>
      <c r="E32" s="227" t="e">
        <f ca="1">SUM('Disaggregated Balance_2'!Z61:AP61)</f>
        <v>#REF!</v>
      </c>
      <c r="F32" s="227" t="e">
        <f ca="1">SUM('Disaggregated Balance_2'!AQ61)</f>
        <v>#REF!</v>
      </c>
      <c r="G32" s="227">
        <f>'Disaggregated Balance_2'!BB61</f>
        <v>0</v>
      </c>
      <c r="H32" s="227">
        <f>'Disaggregated Balance_2'!BC61</f>
        <v>0</v>
      </c>
      <c r="I32" s="227" t="e">
        <f>'Disaggregated Balance_2'!BD61</f>
        <v>#REF!</v>
      </c>
      <c r="J32" s="227" t="e">
        <f>SUM('Disaggregated Balance_2'!BE61:BI61)</f>
        <v>#REF!</v>
      </c>
      <c r="K32" s="227" t="e">
        <f>SUM('Disaggregated Balance_2'!AR61:BA61)</f>
        <v>#REF!</v>
      </c>
      <c r="L32" s="227" t="e">
        <f>SUM('Disaggregated Balance_2'!BG61:BK61)</f>
        <v>#REF!</v>
      </c>
      <c r="M32" s="227" t="e">
        <f>'Disaggregated Balance_2'!BK61</f>
        <v>#REF!</v>
      </c>
      <c r="N32" s="227">
        <f>'Disaggregated Balance_2'!BL61</f>
        <v>0</v>
      </c>
      <c r="O32" s="228" t="e">
        <f t="shared" ca="1" si="6"/>
        <v>#REF!</v>
      </c>
    </row>
    <row r="33" spans="1:15">
      <c r="A33" s="225" t="s">
        <v>396</v>
      </c>
      <c r="B33" s="226" t="e">
        <f ca="1">SUM('Disaggregated Balance_2'!E62:R62)</f>
        <v>#REF!</v>
      </c>
      <c r="C33" s="227" t="e">
        <f ca="1">'Disaggregated Balance_2'!T62</f>
        <v>#REF!</v>
      </c>
      <c r="D33" s="227" t="e">
        <f ca="1">SUM('Disaggregated Balance_2'!U62:Y62)</f>
        <v>#REF!</v>
      </c>
      <c r="E33" s="227" t="e">
        <f ca="1">SUM('Disaggregated Balance_2'!Z62:AP62)</f>
        <v>#REF!</v>
      </c>
      <c r="F33" s="227" t="e">
        <f ca="1">SUM('Disaggregated Balance_2'!AQ62)</f>
        <v>#REF!</v>
      </c>
      <c r="G33" s="227">
        <f>'Disaggregated Balance_2'!BB62</f>
        <v>0</v>
      </c>
      <c r="H33" s="227">
        <f>'Disaggregated Balance_2'!BC62</f>
        <v>0</v>
      </c>
      <c r="I33" s="227" t="e">
        <f>'Disaggregated Balance_2'!BD62</f>
        <v>#REF!</v>
      </c>
      <c r="J33" s="227" t="e">
        <f>SUM('Disaggregated Balance_2'!BE62:BI62)</f>
        <v>#REF!</v>
      </c>
      <c r="K33" s="227" t="e">
        <f>SUM('Disaggregated Balance_2'!AR62:BA62)</f>
        <v>#REF!</v>
      </c>
      <c r="L33" s="227" t="e">
        <f>SUM('Disaggregated Balance_2'!BG62:BK62)</f>
        <v>#REF!</v>
      </c>
      <c r="M33" s="227" t="e">
        <f>'Disaggregated Balance_2'!BK62</f>
        <v>#REF!</v>
      </c>
      <c r="N33" s="227">
        <f>'Disaggregated Balance_2'!BL62</f>
        <v>0</v>
      </c>
      <c r="O33" s="228" t="e">
        <f t="shared" ca="1" si="6"/>
        <v>#REF!</v>
      </c>
    </row>
    <row r="34" spans="1:15">
      <c r="A34" s="225" t="s">
        <v>398</v>
      </c>
      <c r="B34" s="226" t="e">
        <f ca="1">SUM('Disaggregated Balance_2'!E63:R63)</f>
        <v>#REF!</v>
      </c>
      <c r="C34" s="227" t="e">
        <f ca="1">'Disaggregated Balance_2'!T63</f>
        <v>#REF!</v>
      </c>
      <c r="D34" s="227" t="e">
        <f ca="1">SUM('Disaggregated Balance_2'!U63:Y63)</f>
        <v>#REF!</v>
      </c>
      <c r="E34" s="227" t="e">
        <f ca="1">SUM('Disaggregated Balance_2'!Z63:AP63)</f>
        <v>#REF!</v>
      </c>
      <c r="F34" s="227" t="e">
        <f ca="1">SUM('Disaggregated Balance_2'!AQ63)</f>
        <v>#REF!</v>
      </c>
      <c r="G34" s="227">
        <f>'Disaggregated Balance_2'!BB63</f>
        <v>0</v>
      </c>
      <c r="H34" s="227">
        <f>'Disaggregated Balance_2'!BC63</f>
        <v>0</v>
      </c>
      <c r="I34" s="227" t="e">
        <f>'Disaggregated Balance_2'!BD63</f>
        <v>#REF!</v>
      </c>
      <c r="J34" s="227" t="e">
        <f>SUM('Disaggregated Balance_2'!BE63:BI63)</f>
        <v>#REF!</v>
      </c>
      <c r="K34" s="227" t="e">
        <f>SUM('Disaggregated Balance_2'!AR63:BA63)</f>
        <v>#REF!</v>
      </c>
      <c r="L34" s="227" t="e">
        <f>SUM('Disaggregated Balance_2'!BG63:BK63)</f>
        <v>#REF!</v>
      </c>
      <c r="M34" s="227" t="e">
        <f>'Disaggregated Balance_2'!BK63</f>
        <v>#REF!</v>
      </c>
      <c r="N34" s="227">
        <f>'Disaggregated Balance_2'!BL63</f>
        <v>0</v>
      </c>
      <c r="O34" s="228" t="e">
        <f t="shared" ca="1" si="6"/>
        <v>#REF!</v>
      </c>
    </row>
    <row r="35" spans="1:15">
      <c r="A35" s="225" t="s">
        <v>81</v>
      </c>
      <c r="B35" s="226" t="e">
        <f ca="1">SUM('Disaggregated Balance_2'!E64:R64)</f>
        <v>#REF!</v>
      </c>
      <c r="C35" s="227" t="e">
        <f ca="1">'Disaggregated Balance_2'!T64</f>
        <v>#REF!</v>
      </c>
      <c r="D35" s="227" t="e">
        <f ca="1">SUM('Disaggregated Balance_2'!U64:Y64)</f>
        <v>#REF!</v>
      </c>
      <c r="E35" s="227" t="e">
        <f ca="1">SUM('Disaggregated Balance_2'!Z64:AP64)</f>
        <v>#REF!</v>
      </c>
      <c r="F35" s="227" t="e">
        <f ca="1">SUM('Disaggregated Balance_2'!AQ64)</f>
        <v>#REF!</v>
      </c>
      <c r="G35" s="227">
        <f>'Disaggregated Balance_2'!BB64</f>
        <v>0</v>
      </c>
      <c r="H35" s="227">
        <f>'Disaggregated Balance_2'!BC64</f>
        <v>0</v>
      </c>
      <c r="I35" s="227" t="e">
        <f>'Disaggregated Balance_2'!BD64</f>
        <v>#REF!</v>
      </c>
      <c r="J35" s="227" t="e">
        <f>SUM('Disaggregated Balance_2'!BE64:BI64)</f>
        <v>#REF!</v>
      </c>
      <c r="K35" s="227" t="e">
        <f>SUM('Disaggregated Balance_2'!AR64:BA64)</f>
        <v>#REF!</v>
      </c>
      <c r="L35" s="227" t="e">
        <f>SUM('Disaggregated Balance_2'!BG64:BK64)</f>
        <v>#REF!</v>
      </c>
      <c r="M35" s="227" t="e">
        <f>'Disaggregated Balance_2'!BK64</f>
        <v>#REF!</v>
      </c>
      <c r="N35" s="227">
        <f>'Disaggregated Balance_2'!BL64</f>
        <v>0</v>
      </c>
      <c r="O35" s="228" t="e">
        <f t="shared" ca="1" si="6"/>
        <v>#REF!</v>
      </c>
    </row>
    <row r="36" spans="1:15">
      <c r="A36" s="225" t="s">
        <v>82</v>
      </c>
      <c r="B36" s="226" t="e">
        <f ca="1">SUM('Disaggregated Balance_2'!E65:R65)</f>
        <v>#REF!</v>
      </c>
      <c r="C36" s="227" t="e">
        <f ca="1">'Disaggregated Balance_2'!T65</f>
        <v>#REF!</v>
      </c>
      <c r="D36" s="227" t="e">
        <f ca="1">SUM('Disaggregated Balance_2'!U65:Y65)</f>
        <v>#REF!</v>
      </c>
      <c r="E36" s="227" t="e">
        <f ca="1">SUM('Disaggregated Balance_2'!Z65:AP65)</f>
        <v>#REF!</v>
      </c>
      <c r="F36" s="227" t="e">
        <f ca="1">SUM('Disaggregated Balance_2'!AQ65)</f>
        <v>#REF!</v>
      </c>
      <c r="G36" s="227">
        <f>'Disaggregated Balance_2'!BB65</f>
        <v>0</v>
      </c>
      <c r="H36" s="227">
        <f>'Disaggregated Balance_2'!BC65</f>
        <v>0</v>
      </c>
      <c r="I36" s="227" t="e">
        <f>'Disaggregated Balance_2'!BD65</f>
        <v>#REF!</v>
      </c>
      <c r="J36" s="227" t="e">
        <f>SUM('Disaggregated Balance_2'!BE65:BI65)</f>
        <v>#REF!</v>
      </c>
      <c r="K36" s="227" t="e">
        <f>SUM('Disaggregated Balance_2'!AR65:BA65)</f>
        <v>#REF!</v>
      </c>
      <c r="L36" s="227" t="e">
        <f>SUM('Disaggregated Balance_2'!BG65:BK65)</f>
        <v>#REF!</v>
      </c>
      <c r="M36" s="227" t="e">
        <f>'Disaggregated Balance_2'!BK65</f>
        <v>#REF!</v>
      </c>
      <c r="N36" s="227">
        <f>'Disaggregated Balance_2'!BL65</f>
        <v>0</v>
      </c>
      <c r="O36" s="228" t="e">
        <f t="shared" ca="1" si="6"/>
        <v>#REF!</v>
      </c>
    </row>
    <row r="37" spans="1:15">
      <c r="A37" s="225" t="s">
        <v>402</v>
      </c>
      <c r="B37" s="226" t="e">
        <f ca="1">SUM('Disaggregated Balance_2'!E66:R66)</f>
        <v>#REF!</v>
      </c>
      <c r="C37" s="227" t="e">
        <f ca="1">'Disaggregated Balance_2'!T66</f>
        <v>#REF!</v>
      </c>
      <c r="D37" s="227" t="e">
        <f ca="1">SUM('Disaggregated Balance_2'!U66:Y66)</f>
        <v>#REF!</v>
      </c>
      <c r="E37" s="227" t="e">
        <f ca="1">SUM('Disaggregated Balance_2'!Z66:AP66)</f>
        <v>#REF!</v>
      </c>
      <c r="F37" s="227" t="e">
        <f ca="1">SUM('Disaggregated Balance_2'!AQ66)</f>
        <v>#REF!</v>
      </c>
      <c r="G37" s="227">
        <f>'Disaggregated Balance_2'!BB66</f>
        <v>0</v>
      </c>
      <c r="H37" s="227">
        <f>'Disaggregated Balance_2'!BC66</f>
        <v>0</v>
      </c>
      <c r="I37" s="227" t="e">
        <f>'Disaggregated Balance_2'!BD66</f>
        <v>#REF!</v>
      </c>
      <c r="J37" s="227" t="e">
        <f>SUM('Disaggregated Balance_2'!BE66:BI66)</f>
        <v>#REF!</v>
      </c>
      <c r="K37" s="227" t="e">
        <f>SUM('Disaggregated Balance_2'!AR66:BA66)</f>
        <v>#REF!</v>
      </c>
      <c r="L37" s="227" t="e">
        <f>SUM('Disaggregated Balance_2'!BG66:BK66)</f>
        <v>#REF!</v>
      </c>
      <c r="M37" s="227" t="e">
        <f>'Disaggregated Balance_2'!BK66</f>
        <v>#REF!</v>
      </c>
      <c r="N37" s="227">
        <f>'Disaggregated Balance_2'!BL66</f>
        <v>0</v>
      </c>
      <c r="O37" s="228" t="e">
        <f t="shared" ca="1" si="6"/>
        <v>#REF!</v>
      </c>
    </row>
    <row r="38" spans="1:15">
      <c r="A38" s="225" t="s">
        <v>83</v>
      </c>
      <c r="B38" s="226" t="e">
        <f ca="1">SUM('Disaggregated Balance_2'!E67:R67)</f>
        <v>#REF!</v>
      </c>
      <c r="C38" s="227" t="e">
        <f ca="1">'Disaggregated Balance_2'!T67</f>
        <v>#REF!</v>
      </c>
      <c r="D38" s="227" t="e">
        <f ca="1">SUM('Disaggregated Balance_2'!U67:Y67)</f>
        <v>#REF!</v>
      </c>
      <c r="E38" s="227" t="e">
        <f ca="1">SUM('Disaggregated Balance_2'!Z67:AP67)</f>
        <v>#REF!</v>
      </c>
      <c r="F38" s="227" t="e">
        <f ca="1">SUM('Disaggregated Balance_2'!AQ67)</f>
        <v>#REF!</v>
      </c>
      <c r="G38" s="227">
        <f>'Disaggregated Balance_2'!BB67</f>
        <v>0</v>
      </c>
      <c r="H38" s="227">
        <f>'Disaggregated Balance_2'!BC67</f>
        <v>0</v>
      </c>
      <c r="I38" s="227" t="e">
        <f>'Disaggregated Balance_2'!BD67</f>
        <v>#REF!</v>
      </c>
      <c r="J38" s="227" t="e">
        <f>SUM('Disaggregated Balance_2'!BE67:BI67)</f>
        <v>#REF!</v>
      </c>
      <c r="K38" s="227" t="e">
        <f>SUM('Disaggregated Balance_2'!AR67:BA67)</f>
        <v>#REF!</v>
      </c>
      <c r="L38" s="227" t="e">
        <f>SUM('Disaggregated Balance_2'!BG67:BK67)</f>
        <v>#REF!</v>
      </c>
      <c r="M38" s="227" t="e">
        <f>'Disaggregated Balance_2'!BK67</f>
        <v>#REF!</v>
      </c>
      <c r="N38" s="227">
        <f>'Disaggregated Balance_2'!BL67</f>
        <v>0</v>
      </c>
      <c r="O38" s="228" t="e">
        <f t="shared" ca="1" si="6"/>
        <v>#REF!</v>
      </c>
    </row>
    <row r="39" spans="1:15">
      <c r="A39" s="225" t="s">
        <v>405</v>
      </c>
      <c r="B39" s="226" t="e">
        <f ca="1">SUM('Disaggregated Balance_2'!E68:R68)</f>
        <v>#REF!</v>
      </c>
      <c r="C39" s="227" t="e">
        <f ca="1">'Disaggregated Balance_2'!T68</f>
        <v>#REF!</v>
      </c>
      <c r="D39" s="227" t="e">
        <f ca="1">SUM('Disaggregated Balance_2'!U68:Y68)</f>
        <v>#REF!</v>
      </c>
      <c r="E39" s="227" t="e">
        <f ca="1">SUM('Disaggregated Balance_2'!Z68:AP68)</f>
        <v>#REF!</v>
      </c>
      <c r="F39" s="227" t="e">
        <f ca="1">SUM('Disaggregated Balance_2'!AQ68)</f>
        <v>#REF!</v>
      </c>
      <c r="G39" s="227">
        <f>'Disaggregated Balance_2'!BB68</f>
        <v>0</v>
      </c>
      <c r="H39" s="227">
        <f>'Disaggregated Balance_2'!BC68</f>
        <v>0</v>
      </c>
      <c r="I39" s="227" t="e">
        <f>'Disaggregated Balance_2'!BD68</f>
        <v>#REF!</v>
      </c>
      <c r="J39" s="227" t="e">
        <f>SUM('Disaggregated Balance_2'!BE68:BI68)</f>
        <v>#REF!</v>
      </c>
      <c r="K39" s="227" t="e">
        <f>SUM('Disaggregated Balance_2'!AR68:BA68)</f>
        <v>#REF!</v>
      </c>
      <c r="L39" s="227" t="e">
        <f>SUM('Disaggregated Balance_2'!BG68:BK68)</f>
        <v>#REF!</v>
      </c>
      <c r="M39" s="227" t="e">
        <f>'Disaggregated Balance_2'!BK68</f>
        <v>#REF!</v>
      </c>
      <c r="N39" s="227">
        <f>'Disaggregated Balance_2'!BL68</f>
        <v>0</v>
      </c>
      <c r="O39" s="228" t="e">
        <f t="shared" ca="1" si="6"/>
        <v>#REF!</v>
      </c>
    </row>
    <row r="40" spans="1:15">
      <c r="A40" s="225" t="s">
        <v>84</v>
      </c>
      <c r="B40" s="226" t="e">
        <f ca="1">SUM('Disaggregated Balance_2'!E69:R69)</f>
        <v>#REF!</v>
      </c>
      <c r="C40" s="227" t="e">
        <f ca="1">'Disaggregated Balance_2'!T69</f>
        <v>#REF!</v>
      </c>
      <c r="D40" s="227" t="e">
        <f ca="1">SUM('Disaggregated Balance_2'!U69:Y69)</f>
        <v>#REF!</v>
      </c>
      <c r="E40" s="227" t="e">
        <f ca="1">SUM('Disaggregated Balance_2'!Z69:AP69)</f>
        <v>#REF!</v>
      </c>
      <c r="F40" s="227" t="e">
        <f ca="1">SUM('Disaggregated Balance_2'!AQ69)</f>
        <v>#REF!</v>
      </c>
      <c r="G40" s="227">
        <f>'Disaggregated Balance_2'!BB69</f>
        <v>0</v>
      </c>
      <c r="H40" s="227">
        <f>'Disaggregated Balance_2'!BC69</f>
        <v>0</v>
      </c>
      <c r="I40" s="227" t="e">
        <f>'Disaggregated Balance_2'!BD69</f>
        <v>#REF!</v>
      </c>
      <c r="J40" s="227" t="e">
        <f>SUM('Disaggregated Balance_2'!BE69:BI69)</f>
        <v>#REF!</v>
      </c>
      <c r="K40" s="227" t="e">
        <f>SUM('Disaggregated Balance_2'!AR69:BA69)</f>
        <v>#REF!</v>
      </c>
      <c r="L40" s="227" t="e">
        <f>SUM('Disaggregated Balance_2'!BG69:BK69)</f>
        <v>#REF!</v>
      </c>
      <c r="M40" s="227" t="e">
        <f>'Disaggregated Balance_2'!BK69</f>
        <v>#REF!</v>
      </c>
      <c r="N40" s="227">
        <f>'Disaggregated Balance_2'!BL69</f>
        <v>0</v>
      </c>
      <c r="O40" s="228" t="e">
        <f t="shared" ca="1" si="6"/>
        <v>#REF!</v>
      </c>
    </row>
    <row r="41" spans="1:15">
      <c r="A41" s="225" t="s">
        <v>85</v>
      </c>
      <c r="B41" s="226" t="e">
        <f ca="1">SUM('Disaggregated Balance_2'!E70:R70)</f>
        <v>#REF!</v>
      </c>
      <c r="C41" s="227" t="e">
        <f ca="1">'Disaggregated Balance_2'!T70</f>
        <v>#REF!</v>
      </c>
      <c r="D41" s="227" t="e">
        <f ca="1">SUM('Disaggregated Balance_2'!U70:Y70)</f>
        <v>#REF!</v>
      </c>
      <c r="E41" s="227" t="e">
        <f ca="1">SUM('Disaggregated Balance_2'!Z70:AP70)</f>
        <v>#REF!</v>
      </c>
      <c r="F41" s="227" t="e">
        <f ca="1">SUM('Disaggregated Balance_2'!AQ70)</f>
        <v>#REF!</v>
      </c>
      <c r="G41" s="227">
        <f>'Disaggregated Balance_2'!BB70</f>
        <v>0</v>
      </c>
      <c r="H41" s="227">
        <f>'Disaggregated Balance_2'!BC70</f>
        <v>0</v>
      </c>
      <c r="I41" s="227" t="e">
        <f>'Disaggregated Balance_2'!BD70</f>
        <v>#REF!</v>
      </c>
      <c r="J41" s="227" t="e">
        <f>SUM('Disaggregated Balance_2'!BE70:BI70)</f>
        <v>#REF!</v>
      </c>
      <c r="K41" s="227" t="e">
        <f>SUM('Disaggregated Balance_2'!AR70:BA70)</f>
        <v>#REF!</v>
      </c>
      <c r="L41" s="227" t="e">
        <f>SUM('Disaggregated Balance_2'!BG70:BK70)</f>
        <v>#REF!</v>
      </c>
      <c r="M41" s="227" t="e">
        <f>'Disaggregated Balance_2'!BK70</f>
        <v>#REF!</v>
      </c>
      <c r="N41" s="227">
        <f>'Disaggregated Balance_2'!BL70</f>
        <v>0</v>
      </c>
      <c r="O41" s="228" t="e">
        <f t="shared" ca="1" si="6"/>
        <v>#REF!</v>
      </c>
    </row>
    <row r="42" spans="1:15">
      <c r="A42" s="225" t="s">
        <v>86</v>
      </c>
      <c r="B42" s="226" t="e">
        <f ca="1">SUM('Disaggregated Balance_2'!E71:R71)</f>
        <v>#REF!</v>
      </c>
      <c r="C42" s="227" t="e">
        <f ca="1">'Disaggregated Balance_2'!T71</f>
        <v>#REF!</v>
      </c>
      <c r="D42" s="227" t="e">
        <f ca="1">SUM('Disaggregated Balance_2'!U71:Y71)</f>
        <v>#REF!</v>
      </c>
      <c r="E42" s="227" t="e">
        <f ca="1">SUM('Disaggregated Balance_2'!Z71:AP71)</f>
        <v>#REF!</v>
      </c>
      <c r="F42" s="227" t="e">
        <f ca="1">SUM('Disaggregated Balance_2'!AQ71)</f>
        <v>#REF!</v>
      </c>
      <c r="G42" s="227">
        <f>'Disaggregated Balance_2'!BB71</f>
        <v>0</v>
      </c>
      <c r="H42" s="227">
        <f>'Disaggregated Balance_2'!BC71</f>
        <v>0</v>
      </c>
      <c r="I42" s="227" t="e">
        <f>'Disaggregated Balance_2'!BD71</f>
        <v>#REF!</v>
      </c>
      <c r="J42" s="227" t="e">
        <f>SUM('Disaggregated Balance_2'!BE71:BI71)</f>
        <v>#REF!</v>
      </c>
      <c r="K42" s="227" t="e">
        <f>SUM('Disaggregated Balance_2'!AR71:BA71)</f>
        <v>#REF!</v>
      </c>
      <c r="L42" s="227" t="e">
        <f>SUM('Disaggregated Balance_2'!BG71:BK71)</f>
        <v>#REF!</v>
      </c>
      <c r="M42" s="227" t="e">
        <f>'Disaggregated Balance_2'!BK71</f>
        <v>#REF!</v>
      </c>
      <c r="N42" s="227">
        <f>'Disaggregated Balance_2'!BL71</f>
        <v>0</v>
      </c>
      <c r="O42" s="228" t="e">
        <f t="shared" ca="1" si="6"/>
        <v>#REF!</v>
      </c>
    </row>
    <row r="43" spans="1:15" s="243" customFormat="1">
      <c r="A43" s="135" t="s">
        <v>87</v>
      </c>
      <c r="B43" s="241" t="e">
        <f ca="1">SUM(B44:B49)</f>
        <v>#REF!</v>
      </c>
      <c r="C43" s="241" t="e">
        <f ca="1">SUM(C44:C49)</f>
        <v>#REF!</v>
      </c>
      <c r="D43" s="241" t="e">
        <f t="shared" ref="D43:M43" ca="1" si="7">SUM(D44:D49)</f>
        <v>#REF!</v>
      </c>
      <c r="E43" s="241" t="e">
        <f t="shared" ca="1" si="7"/>
        <v>#REF!</v>
      </c>
      <c r="F43" s="241" t="e">
        <f ca="1">SUM(F44:F49)</f>
        <v>#REF!</v>
      </c>
      <c r="G43" s="241">
        <f t="shared" si="7"/>
        <v>0</v>
      </c>
      <c r="H43" s="241">
        <f>SUM(H44:H49)</f>
        <v>0</v>
      </c>
      <c r="I43" s="241" t="e">
        <f>SUM(I44:I49)</f>
        <v>#REF!</v>
      </c>
      <c r="J43" s="241" t="e">
        <f>SUM(J44:J49)</f>
        <v>#REF!</v>
      </c>
      <c r="K43" s="241" t="e">
        <f t="shared" si="7"/>
        <v>#REF!</v>
      </c>
      <c r="L43" s="241" t="e">
        <f>SUM(L44:L49)</f>
        <v>#REF!</v>
      </c>
      <c r="M43" s="241" t="e">
        <f t="shared" si="7"/>
        <v>#REF!</v>
      </c>
      <c r="N43" s="241">
        <f>SUM(N44:N49)</f>
        <v>0</v>
      </c>
      <c r="O43" s="253" t="e">
        <f t="shared" ca="1" si="6"/>
        <v>#REF!</v>
      </c>
    </row>
    <row r="44" spans="1:15" s="187" customFormat="1" ht="15" customHeight="1">
      <c r="A44" s="225" t="s">
        <v>88</v>
      </c>
      <c r="B44" s="226" t="e">
        <f ca="1">SUM('Disaggregated Balance_2'!E73:R73)</f>
        <v>#REF!</v>
      </c>
      <c r="C44" s="227" t="e">
        <f ca="1">'Disaggregated Balance_2'!T73</f>
        <v>#REF!</v>
      </c>
      <c r="D44" s="227" t="e">
        <f ca="1">SUM('Disaggregated Balance_2'!U73:Y73)</f>
        <v>#REF!</v>
      </c>
      <c r="E44" s="227" t="e">
        <f ca="1">SUM('Disaggregated Balance_2'!Z73:AP73)</f>
        <v>#REF!</v>
      </c>
      <c r="F44" s="227" t="e">
        <f ca="1">SUM('Disaggregated Balance_2'!AQ73)</f>
        <v>#REF!</v>
      </c>
      <c r="G44" s="227">
        <f>'Disaggregated Balance_2'!BB73</f>
        <v>0</v>
      </c>
      <c r="H44" s="227">
        <f>'Disaggregated Balance_2'!BC73</f>
        <v>0</v>
      </c>
      <c r="I44" s="227" t="e">
        <f>'Disaggregated Balance_2'!BD73</f>
        <v>#REF!</v>
      </c>
      <c r="J44" s="227" t="e">
        <f>SUM('Disaggregated Balance_2'!BE73:BI73)</f>
        <v>#REF!</v>
      </c>
      <c r="K44" s="227" t="e">
        <f>SUM('Disaggregated Balance_2'!AR73:BA73)</f>
        <v>#REF!</v>
      </c>
      <c r="L44" s="227" t="e">
        <f>SUM('Disaggregated Balance_2'!BG73:BK73)</f>
        <v>#REF!</v>
      </c>
      <c r="M44" s="227" t="e">
        <f>'Disaggregated Balance_2'!BK73</f>
        <v>#REF!</v>
      </c>
      <c r="N44" s="227">
        <f>'Disaggregated Balance_2'!BL73</f>
        <v>0</v>
      </c>
      <c r="O44" s="228" t="e">
        <f t="shared" ca="1" si="6"/>
        <v>#REF!</v>
      </c>
    </row>
    <row r="45" spans="1:15">
      <c r="A45" s="225" t="s">
        <v>89</v>
      </c>
      <c r="B45" s="226" t="e">
        <f ca="1">SUM('Disaggregated Balance_2'!E74:R74)</f>
        <v>#REF!</v>
      </c>
      <c r="C45" s="227" t="e">
        <f ca="1">'Disaggregated Balance_2'!T74</f>
        <v>#REF!</v>
      </c>
      <c r="D45" s="227" t="e">
        <f ca="1">SUM('Disaggregated Balance_2'!U74:Y74)</f>
        <v>#REF!</v>
      </c>
      <c r="E45" s="227" t="e">
        <f ca="1">SUM('Disaggregated Balance_2'!Z74:AP74)</f>
        <v>#REF!</v>
      </c>
      <c r="F45" s="227" t="e">
        <f ca="1">SUM('Disaggregated Balance_2'!AQ74)</f>
        <v>#REF!</v>
      </c>
      <c r="G45" s="227">
        <f>'Disaggregated Balance_2'!BB74</f>
        <v>0</v>
      </c>
      <c r="H45" s="227">
        <f>'Disaggregated Balance_2'!BC74</f>
        <v>0</v>
      </c>
      <c r="I45" s="227" t="e">
        <f>'Disaggregated Balance_2'!BD74</f>
        <v>#REF!</v>
      </c>
      <c r="J45" s="227" t="e">
        <f>SUM('Disaggregated Balance_2'!BE74:BI74)</f>
        <v>#REF!</v>
      </c>
      <c r="K45" s="227" t="e">
        <f>SUM('Disaggregated Balance_2'!AR74:BA74)</f>
        <v>#REF!</v>
      </c>
      <c r="L45" s="227" t="e">
        <f>SUM('Disaggregated Balance_2'!BG74:BK74)</f>
        <v>#REF!</v>
      </c>
      <c r="M45" s="227" t="e">
        <f>'Disaggregated Balance_2'!BK74</f>
        <v>#REF!</v>
      </c>
      <c r="N45" s="227">
        <f>'Disaggregated Balance_2'!BL74</f>
        <v>0</v>
      </c>
      <c r="O45" s="228" t="e">
        <f t="shared" ca="1" si="6"/>
        <v>#REF!</v>
      </c>
    </row>
    <row r="46" spans="1:15">
      <c r="A46" s="225" t="s">
        <v>90</v>
      </c>
      <c r="B46" s="226" t="e">
        <f ca="1">SUM('Disaggregated Balance_2'!E75:R75)</f>
        <v>#REF!</v>
      </c>
      <c r="C46" s="227" t="e">
        <f ca="1">'Disaggregated Balance_2'!T75</f>
        <v>#REF!</v>
      </c>
      <c r="D46" s="227" t="e">
        <f ca="1">SUM('Disaggregated Balance_2'!U75:Y75)</f>
        <v>#REF!</v>
      </c>
      <c r="E46" s="227" t="e">
        <f ca="1">SUM('Disaggregated Balance_2'!Z75:AP75)</f>
        <v>#REF!</v>
      </c>
      <c r="F46" s="227" t="e">
        <f ca="1">SUM('Disaggregated Balance_2'!AQ75)</f>
        <v>#REF!</v>
      </c>
      <c r="G46" s="227">
        <f>'Disaggregated Balance_2'!BB75</f>
        <v>0</v>
      </c>
      <c r="H46" s="227">
        <f>'Disaggregated Balance_2'!BC75</f>
        <v>0</v>
      </c>
      <c r="I46" s="227" t="e">
        <f>'Disaggregated Balance_2'!BD75</f>
        <v>#REF!</v>
      </c>
      <c r="J46" s="227" t="e">
        <f>SUM('Disaggregated Balance_2'!BE75:BI75)</f>
        <v>#REF!</v>
      </c>
      <c r="K46" s="227" t="e">
        <f>SUM('Disaggregated Balance_2'!AR75:BA75)</f>
        <v>#REF!</v>
      </c>
      <c r="L46" s="227" t="e">
        <f>SUM('Disaggregated Balance_2'!BG75:BK75)</f>
        <v>#REF!</v>
      </c>
      <c r="M46" s="227" t="e">
        <f>'Disaggregated Balance_2'!BK75</f>
        <v>#REF!</v>
      </c>
      <c r="N46" s="227">
        <f>'Disaggregated Balance_2'!BL75</f>
        <v>0</v>
      </c>
      <c r="O46" s="228" t="e">
        <f t="shared" ca="1" si="6"/>
        <v>#REF!</v>
      </c>
    </row>
    <row r="47" spans="1:15">
      <c r="A47" s="225" t="s">
        <v>91</v>
      </c>
      <c r="B47" s="226" t="e">
        <f ca="1">SUM('Disaggregated Balance_2'!E76:R76)</f>
        <v>#REF!</v>
      </c>
      <c r="C47" s="227" t="e">
        <f ca="1">'Disaggregated Balance_2'!T76</f>
        <v>#REF!</v>
      </c>
      <c r="D47" s="227" t="e">
        <f ca="1">SUM('Disaggregated Balance_2'!U76:Y76)</f>
        <v>#REF!</v>
      </c>
      <c r="E47" s="227" t="e">
        <f ca="1">SUM('Disaggregated Balance_2'!Z76:AP76)</f>
        <v>#REF!</v>
      </c>
      <c r="F47" s="227" t="e">
        <f ca="1">SUM('Disaggregated Balance_2'!AQ76)</f>
        <v>#REF!</v>
      </c>
      <c r="G47" s="227">
        <f>'Disaggregated Balance_2'!BB76</f>
        <v>0</v>
      </c>
      <c r="H47" s="227">
        <f>'Disaggregated Balance_2'!BC76</f>
        <v>0</v>
      </c>
      <c r="I47" s="227" t="e">
        <f>'Disaggregated Balance_2'!BD76</f>
        <v>#REF!</v>
      </c>
      <c r="J47" s="227" t="e">
        <f>SUM('Disaggregated Balance_2'!BE76:BI76)</f>
        <v>#REF!</v>
      </c>
      <c r="K47" s="227" t="e">
        <f>SUM('Disaggregated Balance_2'!AR76:BA76)</f>
        <v>#REF!</v>
      </c>
      <c r="L47" s="227" t="e">
        <f>SUM('Disaggregated Balance_2'!BG76:BK76)</f>
        <v>#REF!</v>
      </c>
      <c r="M47" s="227" t="e">
        <f>'Disaggregated Balance_2'!BK76</f>
        <v>#REF!</v>
      </c>
      <c r="N47" s="227">
        <f>'Disaggregated Balance_2'!BL76</f>
        <v>0</v>
      </c>
      <c r="O47" s="228" t="e">
        <f t="shared" ca="1" si="6"/>
        <v>#REF!</v>
      </c>
    </row>
    <row r="48" spans="1:15">
      <c r="A48" s="225" t="s">
        <v>92</v>
      </c>
      <c r="B48" s="226" t="e">
        <f ca="1">SUM('Disaggregated Balance_2'!E77:R77)</f>
        <v>#REF!</v>
      </c>
      <c r="C48" s="227" t="e">
        <f ca="1">'Disaggregated Balance_2'!T77</f>
        <v>#REF!</v>
      </c>
      <c r="D48" s="227" t="e">
        <f ca="1">SUM('Disaggregated Balance_2'!U77:Y77)</f>
        <v>#REF!</v>
      </c>
      <c r="E48" s="227" t="e">
        <f ca="1">SUM('Disaggregated Balance_2'!Z77:AP77)</f>
        <v>#REF!</v>
      </c>
      <c r="F48" s="227" t="e">
        <f ca="1">SUM('Disaggregated Balance_2'!AQ77)</f>
        <v>#REF!</v>
      </c>
      <c r="G48" s="227">
        <f>'Disaggregated Balance_2'!BB77</f>
        <v>0</v>
      </c>
      <c r="H48" s="227">
        <f>'Disaggregated Balance_2'!BC77</f>
        <v>0</v>
      </c>
      <c r="I48" s="227" t="e">
        <f>'Disaggregated Balance_2'!BD77</f>
        <v>#REF!</v>
      </c>
      <c r="J48" s="227" t="e">
        <f>SUM('Disaggregated Balance_2'!BE77:BI77)</f>
        <v>#REF!</v>
      </c>
      <c r="K48" s="227" t="e">
        <f>SUM('Disaggregated Balance_2'!AR77:BA77)</f>
        <v>#REF!</v>
      </c>
      <c r="L48" s="227" t="e">
        <f>SUM('Disaggregated Balance_2'!BG77:BK77)</f>
        <v>#REF!</v>
      </c>
      <c r="M48" s="227" t="e">
        <f>'Disaggregated Balance_2'!BK77</f>
        <v>#REF!</v>
      </c>
      <c r="N48" s="227">
        <f>'Disaggregated Balance_2'!BL77</f>
        <v>0</v>
      </c>
      <c r="O48" s="228" t="e">
        <f t="shared" ca="1" si="6"/>
        <v>#REF!</v>
      </c>
    </row>
    <row r="49" spans="1:18">
      <c r="A49" s="225" t="s">
        <v>93</v>
      </c>
      <c r="B49" s="226" t="e">
        <f ca="1">SUM('Disaggregated Balance_2'!E78:R78)</f>
        <v>#REF!</v>
      </c>
      <c r="C49" s="227" t="e">
        <f ca="1">'Disaggregated Balance_2'!T78</f>
        <v>#REF!</v>
      </c>
      <c r="D49" s="227" t="e">
        <f ca="1">SUM('Disaggregated Balance_2'!U78:Y78)</f>
        <v>#REF!</v>
      </c>
      <c r="E49" s="227" t="e">
        <f ca="1">SUM('Disaggregated Balance_2'!Z78:AP78)</f>
        <v>#REF!</v>
      </c>
      <c r="F49" s="227" t="e">
        <f ca="1">SUM('Disaggregated Balance_2'!AQ78)</f>
        <v>#REF!</v>
      </c>
      <c r="G49" s="227">
        <f>'Disaggregated Balance_2'!BB78</f>
        <v>0</v>
      </c>
      <c r="H49" s="227">
        <f>'Disaggregated Balance_2'!BC78</f>
        <v>0</v>
      </c>
      <c r="I49" s="227" t="e">
        <f>'Disaggregated Balance_2'!BD78</f>
        <v>#REF!</v>
      </c>
      <c r="J49" s="227" t="e">
        <f>SUM('Disaggregated Balance_2'!BE78:BI78)</f>
        <v>#REF!</v>
      </c>
      <c r="K49" s="227" t="e">
        <f>SUM('Disaggregated Balance_2'!AR78:BA78)</f>
        <v>#REF!</v>
      </c>
      <c r="L49" s="227" t="e">
        <f>SUM('Disaggregated Balance_2'!BG78:BK78)</f>
        <v>#REF!</v>
      </c>
      <c r="M49" s="227" t="e">
        <f>'Disaggregated Balance_2'!BK78</f>
        <v>#REF!</v>
      </c>
      <c r="N49" s="227">
        <f>'Disaggregated Balance_2'!BL78</f>
        <v>0</v>
      </c>
      <c r="O49" s="228" t="e">
        <f t="shared" ca="1" si="6"/>
        <v>#REF!</v>
      </c>
    </row>
    <row r="50" spans="1:18">
      <c r="A50" s="135" t="s">
        <v>94</v>
      </c>
      <c r="B50" s="240" t="e">
        <f t="shared" ref="B50:M50" ca="1" si="8">SUM(B51:B55)</f>
        <v>#REF!</v>
      </c>
      <c r="C50" s="241" t="e">
        <f ca="1">SUM(C51:C55)</f>
        <v>#REF!</v>
      </c>
      <c r="D50" s="241" t="e">
        <f t="shared" ca="1" si="8"/>
        <v>#REF!</v>
      </c>
      <c r="E50" s="241" t="e">
        <f t="shared" ca="1" si="8"/>
        <v>#REF!</v>
      </c>
      <c r="F50" s="241" t="e">
        <f t="shared" ca="1" si="8"/>
        <v>#REF!</v>
      </c>
      <c r="G50" s="241">
        <f t="shared" si="8"/>
        <v>0</v>
      </c>
      <c r="H50" s="241">
        <f>SUM(H51:H55)</f>
        <v>0</v>
      </c>
      <c r="I50" s="241" t="e">
        <f>SUM(I51:I55)</f>
        <v>#REF!</v>
      </c>
      <c r="J50" s="241" t="e">
        <f>SUM(J51:J55)</f>
        <v>#REF!</v>
      </c>
      <c r="K50" s="241" t="e">
        <f t="shared" si="8"/>
        <v>#REF!</v>
      </c>
      <c r="L50" s="241" t="e">
        <f>SUM(L51:L55)</f>
        <v>#REF!</v>
      </c>
      <c r="M50" s="241" t="e">
        <f t="shared" si="8"/>
        <v>#REF!</v>
      </c>
      <c r="N50" s="241">
        <f>SUM(N51:N55)</f>
        <v>0</v>
      </c>
      <c r="O50" s="253" t="e">
        <f t="shared" ca="1" si="6"/>
        <v>#REF!</v>
      </c>
    </row>
    <row r="51" spans="1:18" s="187" customFormat="1" ht="15" customHeight="1">
      <c r="A51" s="225" t="s">
        <v>95</v>
      </c>
      <c r="B51" s="226" t="e">
        <f ca="1">SUM('Disaggregated Balance_2'!E80:R80)</f>
        <v>#REF!</v>
      </c>
      <c r="C51" s="227" t="e">
        <f ca="1">'Disaggregated Balance_2'!T80</f>
        <v>#REF!</v>
      </c>
      <c r="D51" s="227" t="e">
        <f ca="1">SUM('Disaggregated Balance_2'!U80:Y80)</f>
        <v>#REF!</v>
      </c>
      <c r="E51" s="227" t="e">
        <f ca="1">SUM('Disaggregated Balance_2'!Z80:AP80)</f>
        <v>#REF!</v>
      </c>
      <c r="F51" s="227" t="e">
        <f ca="1">SUM('Disaggregated Balance_2'!AQ80)</f>
        <v>#REF!</v>
      </c>
      <c r="G51" s="227">
        <f>'Disaggregated Balance_2'!BB80</f>
        <v>0</v>
      </c>
      <c r="H51" s="227">
        <f>'Disaggregated Balance_2'!BC80</f>
        <v>0</v>
      </c>
      <c r="I51" s="227" t="e">
        <f>'Disaggregated Balance_2'!BD80</f>
        <v>#REF!</v>
      </c>
      <c r="J51" s="227" t="e">
        <f>SUM('Disaggregated Balance_2'!BE80:BI80)</f>
        <v>#REF!</v>
      </c>
      <c r="K51" s="227" t="e">
        <f>SUM('Disaggregated Balance_2'!AR80:BA80)</f>
        <v>#REF!</v>
      </c>
      <c r="L51" s="227" t="e">
        <f>SUM('Disaggregated Balance_2'!BG80:BK80)</f>
        <v>#REF!</v>
      </c>
      <c r="M51" s="227" t="e">
        <f>'Disaggregated Balance_2'!BK80</f>
        <v>#REF!</v>
      </c>
      <c r="N51" s="227">
        <f>'Disaggregated Balance_2'!BL80</f>
        <v>0</v>
      </c>
      <c r="O51" s="228" t="e">
        <f t="shared" ca="1" si="6"/>
        <v>#REF!</v>
      </c>
    </row>
    <row r="52" spans="1:18">
      <c r="A52" s="225" t="s">
        <v>96</v>
      </c>
      <c r="B52" s="226" t="e">
        <f ca="1">SUM('Disaggregated Balance_2'!E81:R81)</f>
        <v>#REF!</v>
      </c>
      <c r="C52" s="227" t="e">
        <f ca="1">'Disaggregated Balance_2'!T81</f>
        <v>#REF!</v>
      </c>
      <c r="D52" s="227" t="e">
        <f ca="1">SUM('Disaggregated Balance_2'!U81:Y81)</f>
        <v>#REF!</v>
      </c>
      <c r="E52" s="227" t="e">
        <f ca="1">SUM('Disaggregated Balance_2'!Z81:AP81)</f>
        <v>#REF!</v>
      </c>
      <c r="F52" s="227" t="e">
        <f ca="1">SUM('Disaggregated Balance_2'!AQ81)</f>
        <v>#REF!</v>
      </c>
      <c r="G52" s="227">
        <f>'Disaggregated Balance_2'!BB81</f>
        <v>0</v>
      </c>
      <c r="H52" s="227">
        <f>'Disaggregated Balance_2'!BC81</f>
        <v>0</v>
      </c>
      <c r="I52" s="227" t="e">
        <f>'Disaggregated Balance_2'!BD81</f>
        <v>#REF!</v>
      </c>
      <c r="J52" s="227" t="e">
        <f>SUM('Disaggregated Balance_2'!BE81:BI81)</f>
        <v>#REF!</v>
      </c>
      <c r="K52" s="227" t="e">
        <f>SUM('Disaggregated Balance_2'!AR81:BA81)</f>
        <v>#REF!</v>
      </c>
      <c r="L52" s="227" t="e">
        <f>SUM('Disaggregated Balance_2'!BG81:BK81)</f>
        <v>#REF!</v>
      </c>
      <c r="M52" s="227" t="e">
        <f>'Disaggregated Balance_2'!BK81</f>
        <v>#REF!</v>
      </c>
      <c r="N52" s="227">
        <f>'Disaggregated Balance_2'!BL81</f>
        <v>0</v>
      </c>
      <c r="O52" s="228" t="e">
        <f t="shared" ca="1" si="6"/>
        <v>#REF!</v>
      </c>
    </row>
    <row r="53" spans="1:18">
      <c r="A53" s="225" t="s">
        <v>97</v>
      </c>
      <c r="B53" s="226" t="e">
        <f ca="1">SUM('Disaggregated Balance_2'!E82:R82)</f>
        <v>#REF!</v>
      </c>
      <c r="C53" s="227" t="e">
        <f ca="1">'Disaggregated Balance_2'!T82</f>
        <v>#REF!</v>
      </c>
      <c r="D53" s="227" t="e">
        <f ca="1">SUM('Disaggregated Balance_2'!U82:Y82)</f>
        <v>#REF!</v>
      </c>
      <c r="E53" s="227" t="e">
        <f ca="1">SUM('Disaggregated Balance_2'!Z82:AP82)</f>
        <v>#REF!</v>
      </c>
      <c r="F53" s="227" t="e">
        <f ca="1">SUM('Disaggregated Balance_2'!AQ82)</f>
        <v>#REF!</v>
      </c>
      <c r="G53" s="227">
        <f>'Disaggregated Balance_2'!BB82</f>
        <v>0</v>
      </c>
      <c r="H53" s="227">
        <f>'Disaggregated Balance_2'!BC82</f>
        <v>0</v>
      </c>
      <c r="I53" s="227" t="e">
        <f>'Disaggregated Balance_2'!BD82</f>
        <v>#REF!</v>
      </c>
      <c r="J53" s="227" t="e">
        <f>SUM('Disaggregated Balance_2'!BE82:BI82)</f>
        <v>#REF!</v>
      </c>
      <c r="K53" s="227" t="e">
        <f>SUM('Disaggregated Balance_2'!AR82:BA82)</f>
        <v>#REF!</v>
      </c>
      <c r="L53" s="227" t="e">
        <f>SUM('Disaggregated Balance_2'!BG82:BK82)</f>
        <v>#REF!</v>
      </c>
      <c r="M53" s="227" t="e">
        <f>'Disaggregated Balance_2'!BK82</f>
        <v>#REF!</v>
      </c>
      <c r="N53" s="227">
        <f>'Disaggregated Balance_2'!BL82</f>
        <v>0</v>
      </c>
      <c r="O53" s="228" t="e">
        <f t="shared" ca="1" si="6"/>
        <v>#REF!</v>
      </c>
    </row>
    <row r="54" spans="1:18">
      <c r="A54" s="225" t="s">
        <v>421</v>
      </c>
      <c r="B54" s="226" t="e">
        <f ca="1">SUM('Disaggregated Balance_2'!E83:R83)</f>
        <v>#REF!</v>
      </c>
      <c r="C54" s="227" t="e">
        <f ca="1">'Disaggregated Balance_2'!T83</f>
        <v>#REF!</v>
      </c>
      <c r="D54" s="227" t="e">
        <f ca="1">SUM('Disaggregated Balance_2'!U83:Y83)</f>
        <v>#REF!</v>
      </c>
      <c r="E54" s="227" t="e">
        <f ca="1">SUM('Disaggregated Balance_2'!Z83:AP83)</f>
        <v>#REF!</v>
      </c>
      <c r="F54" s="227" t="e">
        <f ca="1">SUM('Disaggregated Balance_2'!AQ83)</f>
        <v>#REF!</v>
      </c>
      <c r="G54" s="227">
        <f>'Disaggregated Balance_2'!BB83</f>
        <v>0</v>
      </c>
      <c r="H54" s="227">
        <f>'Disaggregated Balance_2'!BC83</f>
        <v>0</v>
      </c>
      <c r="I54" s="227" t="e">
        <f>'Disaggregated Balance_2'!BD83</f>
        <v>#REF!</v>
      </c>
      <c r="J54" s="227" t="e">
        <f>SUM('Disaggregated Balance_2'!BE83:BI83)</f>
        <v>#REF!</v>
      </c>
      <c r="K54" s="227" t="e">
        <f>SUM('Disaggregated Balance_2'!AR83:BA83)</f>
        <v>#REF!</v>
      </c>
      <c r="L54" s="227" t="e">
        <f>SUM('Disaggregated Balance_2'!BG83:BK83)</f>
        <v>#REF!</v>
      </c>
      <c r="M54" s="227" t="e">
        <f>'Disaggregated Balance_2'!BK83</f>
        <v>#REF!</v>
      </c>
      <c r="N54" s="227">
        <f>'Disaggregated Balance_2'!BL83</f>
        <v>0</v>
      </c>
      <c r="O54" s="228" t="e">
        <f t="shared" ca="1" si="6"/>
        <v>#REF!</v>
      </c>
      <c r="R54" s="238" t="e">
        <f ca="1">F56+F50+F43+F29</f>
        <v>#REF!</v>
      </c>
    </row>
    <row r="55" spans="1:18">
      <c r="A55" s="225" t="s">
        <v>98</v>
      </c>
      <c r="B55" s="226" t="e">
        <f ca="1">SUM('Disaggregated Balance_2'!E84:R84)</f>
        <v>#REF!</v>
      </c>
      <c r="C55" s="227" t="e">
        <f ca="1">'Disaggregated Balance_2'!T84</f>
        <v>#REF!</v>
      </c>
      <c r="D55" s="227" t="e">
        <f ca="1">SUM('Disaggregated Balance_2'!U84:Y84)</f>
        <v>#REF!</v>
      </c>
      <c r="E55" s="227" t="e">
        <f ca="1">SUM('Disaggregated Balance_2'!Z84:AP84)</f>
        <v>#REF!</v>
      </c>
      <c r="F55" s="227" t="e">
        <f ca="1">SUM('Disaggregated Balance_2'!AQ84)</f>
        <v>#REF!</v>
      </c>
      <c r="G55" s="227">
        <f>'Disaggregated Balance_2'!BB84</f>
        <v>0</v>
      </c>
      <c r="H55" s="227">
        <f>'Disaggregated Balance_2'!BC84</f>
        <v>0</v>
      </c>
      <c r="I55" s="227" t="e">
        <f>'Disaggregated Balance_2'!BD84</f>
        <v>#REF!</v>
      </c>
      <c r="J55" s="227" t="e">
        <f>SUM('Disaggregated Balance_2'!BE84:BI84)</f>
        <v>#REF!</v>
      </c>
      <c r="K55" s="227" t="e">
        <f>SUM('Disaggregated Balance_2'!AR84:BA84)</f>
        <v>#REF!</v>
      </c>
      <c r="L55" s="227" t="e">
        <f>SUM('Disaggregated Balance_2'!BG84:BK84)</f>
        <v>#REF!</v>
      </c>
      <c r="M55" s="227" t="e">
        <f>'Disaggregated Balance_2'!BK84</f>
        <v>#REF!</v>
      </c>
      <c r="N55" s="227">
        <f>'Disaggregated Balance_2'!BL84</f>
        <v>0</v>
      </c>
      <c r="O55" s="228" t="e">
        <f t="shared" ca="1" si="6"/>
        <v>#REF!</v>
      </c>
    </row>
    <row r="56" spans="1:18">
      <c r="A56" s="135" t="s">
        <v>99</v>
      </c>
      <c r="B56" s="241" t="e">
        <f ca="1">SUM(B57:B59)</f>
        <v>#REF!</v>
      </c>
      <c r="C56" s="241" t="e">
        <f ca="1">SUM(C57:C59)</f>
        <v>#REF!</v>
      </c>
      <c r="D56" s="241" t="e">
        <f ca="1">SUM(D57:D59)</f>
        <v>#REF!</v>
      </c>
      <c r="E56" s="241" t="e">
        <f ca="1">SUM(E57:E59)</f>
        <v>#REF!</v>
      </c>
      <c r="F56" s="241" t="e">
        <f ca="1">SUM(F57:F59)</f>
        <v>#REF!</v>
      </c>
      <c r="G56" s="241">
        <f t="shared" ref="G56:O56" si="9">SUM(G57:G59)</f>
        <v>0</v>
      </c>
      <c r="H56" s="241">
        <f>SUM(H57:H59)</f>
        <v>0</v>
      </c>
      <c r="I56" s="241" t="e">
        <f>SUM(I57:I59)</f>
        <v>#REF!</v>
      </c>
      <c r="J56" s="241" t="e">
        <f>SUM(J57:J59)</f>
        <v>#REF!</v>
      </c>
      <c r="K56" s="241" t="e">
        <f t="shared" si="9"/>
        <v>#REF!</v>
      </c>
      <c r="L56" s="241" t="e">
        <f>SUM(L57:L59)</f>
        <v>#REF!</v>
      </c>
      <c r="M56" s="241" t="e">
        <f t="shared" si="9"/>
        <v>#REF!</v>
      </c>
      <c r="N56" s="241">
        <f>SUM(N57:N59)</f>
        <v>0</v>
      </c>
      <c r="O56" s="253" t="e">
        <f t="shared" ca="1" si="9"/>
        <v>#REF!</v>
      </c>
      <c r="R56" s="180">
        <f>23261</f>
        <v>23261</v>
      </c>
    </row>
    <row r="57" spans="1:18" s="187" customFormat="1" ht="15" customHeight="1">
      <c r="A57" s="225" t="s">
        <v>100</v>
      </c>
      <c r="B57" s="226" t="e">
        <f ca="1">SUM('Disaggregated Balance_2'!E86:R86)</f>
        <v>#REF!</v>
      </c>
      <c r="C57" s="227" t="e">
        <f ca="1">'Disaggregated Balance_2'!T86</f>
        <v>#REF!</v>
      </c>
      <c r="D57" s="227" t="e">
        <f ca="1">SUM('Disaggregated Balance_2'!U86:Y86)</f>
        <v>#REF!</v>
      </c>
      <c r="E57" s="227" t="e">
        <f ca="1">SUM('Disaggregated Balance_2'!Z86:AP86)</f>
        <v>#REF!</v>
      </c>
      <c r="F57" s="227" t="e">
        <f ca="1">SUM('Disaggregated Balance_2'!AQ86)</f>
        <v>#REF!</v>
      </c>
      <c r="G57" s="227">
        <f>'Disaggregated Balance_2'!BB86</f>
        <v>0</v>
      </c>
      <c r="H57" s="227">
        <f>'Disaggregated Balance_2'!BC86</f>
        <v>0</v>
      </c>
      <c r="I57" s="227" t="e">
        <f>'Disaggregated Balance_2'!BD86</f>
        <v>#REF!</v>
      </c>
      <c r="J57" s="227" t="e">
        <f>SUM('Disaggregated Balance_2'!BE86:BI86)</f>
        <v>#REF!</v>
      </c>
      <c r="K57" s="227" t="e">
        <f>SUM('Disaggregated Balance_2'!AR86:BA86)</f>
        <v>#REF!</v>
      </c>
      <c r="L57" s="227" t="e">
        <f>SUM('Disaggregated Balance_2'!BG86:BK86)</f>
        <v>#REF!</v>
      </c>
      <c r="M57" s="227" t="e">
        <f>'Disaggregated Balance_2'!BK86</f>
        <v>#REF!</v>
      </c>
      <c r="N57" s="227">
        <f>'Disaggregated Balance_2'!BL86</f>
        <v>0</v>
      </c>
      <c r="O57" s="228" t="e">
        <f t="shared" ref="O57:O70" ca="1" si="10">SUM(B57:N57)</f>
        <v>#REF!</v>
      </c>
    </row>
    <row r="58" spans="1:18">
      <c r="A58" s="225" t="s">
        <v>214</v>
      </c>
      <c r="B58" s="226" t="e">
        <f ca="1">SUM('Disaggregated Balance_2'!E87:R87)</f>
        <v>#REF!</v>
      </c>
      <c r="C58" s="227" t="e">
        <f ca="1">'Disaggregated Balance_2'!T87</f>
        <v>#REF!</v>
      </c>
      <c r="D58" s="227" t="e">
        <f ca="1">SUM('Disaggregated Balance_2'!U87:Y87)</f>
        <v>#REF!</v>
      </c>
      <c r="E58" s="227" t="e">
        <f ca="1">SUM('Disaggregated Balance_2'!Z87:AP87)</f>
        <v>#REF!</v>
      </c>
      <c r="F58" s="227" t="e">
        <f ca="1">SUM('Disaggregated Balance_2'!AQ87)</f>
        <v>#REF!</v>
      </c>
      <c r="G58" s="227">
        <f>'Disaggregated Balance_2'!BB87</f>
        <v>0</v>
      </c>
      <c r="H58" s="227">
        <f>'Disaggregated Balance_2'!BC87</f>
        <v>0</v>
      </c>
      <c r="I58" s="227" t="e">
        <f>'Disaggregated Balance_2'!BD87</f>
        <v>#REF!</v>
      </c>
      <c r="J58" s="227" t="e">
        <f>SUM('Disaggregated Balance_2'!BE87:BI87)</f>
        <v>#REF!</v>
      </c>
      <c r="K58" s="227" t="e">
        <f>SUM('Disaggregated Balance_2'!AR87:BA87)</f>
        <v>#REF!</v>
      </c>
      <c r="L58" s="227" t="e">
        <f>SUM('Disaggregated Balance_2'!BG87:BK87)</f>
        <v>#REF!</v>
      </c>
      <c r="M58" s="227" t="e">
        <f>'Disaggregated Balance_2'!BK87</f>
        <v>#REF!</v>
      </c>
      <c r="N58" s="227">
        <f>'Disaggregated Balance_2'!BL87</f>
        <v>0</v>
      </c>
      <c r="O58" s="228" t="e">
        <f t="shared" ca="1" si="10"/>
        <v>#REF!</v>
      </c>
    </row>
    <row r="59" spans="1:18">
      <c r="A59" s="225" t="s">
        <v>215</v>
      </c>
      <c r="B59" s="226" t="e">
        <f ca="1">SUM('Disaggregated Balance_2'!E88:R88)</f>
        <v>#REF!</v>
      </c>
      <c r="C59" s="227" t="e">
        <f ca="1">'Disaggregated Balance_2'!T88</f>
        <v>#REF!</v>
      </c>
      <c r="D59" s="227" t="e">
        <f ca="1">SUM('Disaggregated Balance_2'!U88:Y88)</f>
        <v>#REF!</v>
      </c>
      <c r="E59" s="227" t="e">
        <f ca="1">SUM('Disaggregated Balance_2'!Z88:AP88)</f>
        <v>#REF!</v>
      </c>
      <c r="F59" s="227" t="e">
        <f ca="1">SUM('Disaggregated Balance_2'!AQ88)</f>
        <v>#REF!</v>
      </c>
      <c r="G59" s="227">
        <f>'Disaggregated Balance_2'!BB88</f>
        <v>0</v>
      </c>
      <c r="H59" s="227">
        <f>'Disaggregated Balance_2'!BC88</f>
        <v>0</v>
      </c>
      <c r="I59" s="227" t="e">
        <f>'Disaggregated Balance_2'!BD88</f>
        <v>#REF!</v>
      </c>
      <c r="J59" s="227" t="e">
        <f>SUM('Disaggregated Balance_2'!BE88:BI88)</f>
        <v>#REF!</v>
      </c>
      <c r="K59" s="227" t="e">
        <f>SUM('Disaggregated Balance_2'!AR88:BA88)</f>
        <v>#REF!</v>
      </c>
      <c r="L59" s="227" t="e">
        <f>SUM('Disaggregated Balance_2'!BG88:BK88)</f>
        <v>#REF!</v>
      </c>
      <c r="M59" s="227" t="e">
        <f>'Disaggregated Balance_2'!BK88</f>
        <v>#REF!</v>
      </c>
      <c r="N59" s="227">
        <f>'Disaggregated Balance_2'!BL88</f>
        <v>0</v>
      </c>
      <c r="O59" s="228" t="e">
        <f t="shared" ca="1" si="10"/>
        <v>#REF!</v>
      </c>
      <c r="R59" s="238" t="e">
        <f ca="1">R54+R56</f>
        <v>#REF!</v>
      </c>
    </row>
    <row r="60" spans="1:18" s="209" customFormat="1">
      <c r="A60" s="225" t="s">
        <v>427</v>
      </c>
      <c r="B60" s="226" t="e">
        <f ca="1">SUM('Disaggregated Balance_2'!E89:R89)</f>
        <v>#REF!</v>
      </c>
      <c r="C60" s="244" t="e">
        <f ca="1">'Disaggregated Balance_2'!T89</f>
        <v>#REF!</v>
      </c>
      <c r="D60" s="244" t="e">
        <f ca="1">SUM('Disaggregated Balance_2'!U89:Y89)</f>
        <v>#REF!</v>
      </c>
      <c r="E60" s="244" t="e">
        <f ca="1">SUM('Disaggregated Balance_2'!Z89:AP89)</f>
        <v>#REF!</v>
      </c>
      <c r="F60" s="227" t="e">
        <f ca="1">SUM('Disaggregated Balance_2'!AQ89)</f>
        <v>#REF!</v>
      </c>
      <c r="G60" s="244">
        <f>'Disaggregated Balance_2'!BB89</f>
        <v>0</v>
      </c>
      <c r="H60" s="244">
        <f>'Disaggregated Balance_2'!BC89</f>
        <v>0</v>
      </c>
      <c r="I60" s="244" t="e">
        <f>'Disaggregated Balance_2'!BD89</f>
        <v>#REF!</v>
      </c>
      <c r="J60" s="244" t="e">
        <f>SUM('Disaggregated Balance_2'!BE89:BI89)</f>
        <v>#REF!</v>
      </c>
      <c r="K60" s="244" t="e">
        <f>SUM('Disaggregated Balance_2'!AR89:BA89)</f>
        <v>#REF!</v>
      </c>
      <c r="L60" s="244" t="e">
        <f>SUM('Disaggregated Balance_2'!BG89:BK89)</f>
        <v>#REF!</v>
      </c>
      <c r="M60" s="244" t="e">
        <f>'Disaggregated Balance_2'!BK89</f>
        <v>#REF!</v>
      </c>
      <c r="N60" s="244">
        <f>'Disaggregated Balance_2'!BL89</f>
        <v>0</v>
      </c>
      <c r="O60" s="245" t="e">
        <f t="shared" ca="1" si="10"/>
        <v>#REF!</v>
      </c>
    </row>
    <row r="61" spans="1:18" s="187" customFormat="1" ht="15" customHeight="1">
      <c r="A61" s="135" t="s">
        <v>101</v>
      </c>
      <c r="B61" s="241" t="e">
        <f t="shared" ref="B61:K61" si="11">SUM(B62:B65)</f>
        <v>#REF!</v>
      </c>
      <c r="C61" s="241" t="e">
        <f>SUM(C62:C65)</f>
        <v>#REF!</v>
      </c>
      <c r="D61" s="241" t="e">
        <f t="shared" si="11"/>
        <v>#REF!</v>
      </c>
      <c r="E61" s="241" t="e">
        <f t="shared" si="11"/>
        <v>#REF!</v>
      </c>
      <c r="F61" s="241" t="e">
        <f t="shared" si="11"/>
        <v>#REF!</v>
      </c>
      <c r="G61" s="241" t="e">
        <f t="shared" si="11"/>
        <v>#REF!</v>
      </c>
      <c r="H61" s="241" t="e">
        <f>SUM(H62:H65)</f>
        <v>#REF!</v>
      </c>
      <c r="I61" s="241" t="e">
        <f>SUM(I62:I65)</f>
        <v>#REF!</v>
      </c>
      <c r="J61" s="241" t="e">
        <f>SUM(J62:J65)</f>
        <v>#REF!</v>
      </c>
      <c r="K61" s="241" t="e">
        <f t="shared" si="11"/>
        <v>#REF!</v>
      </c>
      <c r="L61" s="241" t="e">
        <f>SUM(L62:L65)</f>
        <v>#REF!</v>
      </c>
      <c r="M61" s="241" t="e">
        <f>SUM(M62:M65)</f>
        <v>#REF!</v>
      </c>
      <c r="N61" s="241">
        <f>SUM(N62:N65)</f>
        <v>0</v>
      </c>
      <c r="O61" s="253" t="e">
        <f t="shared" si="10"/>
        <v>#REF!</v>
      </c>
    </row>
    <row r="62" spans="1:18" s="209" customFormat="1">
      <c r="A62" s="237" t="s">
        <v>205</v>
      </c>
      <c r="B62" s="226" t="e">
        <f>SUM('Disaggregated Balance_2'!E91:S91)</f>
        <v>#REF!</v>
      </c>
      <c r="C62" s="227" t="e">
        <f>'Disaggregated Balance_2'!T91</f>
        <v>#REF!</v>
      </c>
      <c r="D62" s="227" t="e">
        <f>SUM('Disaggregated Balance_2'!U91:Y91)</f>
        <v>#REF!</v>
      </c>
      <c r="E62" s="227" t="e">
        <f>SUM('Disaggregated Balance_2'!Z91:AP91)</f>
        <v>#REF!</v>
      </c>
      <c r="F62" s="227" t="e">
        <f>SUM('Disaggregated Balance_2'!AQ91)</f>
        <v>#REF!</v>
      </c>
      <c r="G62" s="227" t="e">
        <f>'Disaggregated Balance_2'!BB91</f>
        <v>#REF!</v>
      </c>
      <c r="H62" s="227" t="e">
        <f>'Disaggregated Balance_2'!BC91</f>
        <v>#REF!</v>
      </c>
      <c r="I62" s="227" t="e">
        <f>'Disaggregated Balance_2'!BD91</f>
        <v>#REF!</v>
      </c>
      <c r="J62" s="227" t="e">
        <f>SUM('Disaggregated Balance_2'!BE91:BI91)</f>
        <v>#REF!</v>
      </c>
      <c r="K62" s="227" t="e">
        <f>SUM('Disaggregated Balance_2'!AR91:BA91)</f>
        <v>#REF!</v>
      </c>
      <c r="L62" s="227" t="e">
        <f>SUM('Disaggregated Balance_2'!BG91:BK91)</f>
        <v>#REF!</v>
      </c>
      <c r="M62" s="246" t="e">
        <f>'Disaggregated Balance_2'!BK91</f>
        <v>#REF!</v>
      </c>
      <c r="N62" s="246">
        <f>'Disaggregated Balance_2'!BL91</f>
        <v>0</v>
      </c>
      <c r="O62" s="228" t="e">
        <f t="shared" si="10"/>
        <v>#REF!</v>
      </c>
    </row>
    <row r="63" spans="1:18" s="209" customFormat="1">
      <c r="A63" s="237" t="s">
        <v>206</v>
      </c>
      <c r="B63" s="226" t="e">
        <f>SUM('Disaggregated Balance_2'!E92:S92)</f>
        <v>#REF!</v>
      </c>
      <c r="C63" s="227" t="e">
        <f>'Disaggregated Balance_2'!T92</f>
        <v>#REF!</v>
      </c>
      <c r="D63" s="227" t="e">
        <f>SUM('Disaggregated Balance_2'!U92:Y92)</f>
        <v>#REF!</v>
      </c>
      <c r="E63" s="227" t="e">
        <f>SUM('Disaggregated Balance_2'!Z92:AP92)</f>
        <v>#REF!</v>
      </c>
      <c r="F63" s="227" t="e">
        <f>SUM('Disaggregated Balance_2'!AQ92)</f>
        <v>#REF!</v>
      </c>
      <c r="G63" s="227" t="e">
        <f>'Disaggregated Balance_2'!BB92</f>
        <v>#REF!</v>
      </c>
      <c r="H63" s="227" t="e">
        <f>'Disaggregated Balance_2'!BC92</f>
        <v>#REF!</v>
      </c>
      <c r="I63" s="227" t="e">
        <f>'Disaggregated Balance_2'!BD92</f>
        <v>#REF!</v>
      </c>
      <c r="J63" s="227" t="e">
        <f>SUM('Disaggregated Balance_2'!BE92:BI92)</f>
        <v>#REF!</v>
      </c>
      <c r="K63" s="227" t="e">
        <f>SUM('Disaggregated Balance_2'!AR92:BA92)</f>
        <v>#REF!</v>
      </c>
      <c r="L63" s="227" t="e">
        <f>SUM('Disaggregated Balance_2'!BG92:BK92)</f>
        <v>#REF!</v>
      </c>
      <c r="M63" s="246" t="e">
        <f>'Disaggregated Balance_2'!BK92</f>
        <v>#REF!</v>
      </c>
      <c r="N63" s="246">
        <f>'Disaggregated Balance_2'!BL92</f>
        <v>0</v>
      </c>
      <c r="O63" s="228" t="e">
        <f t="shared" si="10"/>
        <v>#REF!</v>
      </c>
    </row>
    <row r="64" spans="1:18" s="209" customFormat="1">
      <c r="A64" s="237" t="s">
        <v>519</v>
      </c>
      <c r="B64" s="226" t="e">
        <f>SUM('Disaggregated Balance_2'!E93:S93)</f>
        <v>#REF!</v>
      </c>
      <c r="C64" s="227" t="e">
        <f>'Disaggregated Balance_2'!T93</f>
        <v>#REF!</v>
      </c>
      <c r="D64" s="227" t="e">
        <f>SUM('Disaggregated Balance_2'!U93:Y93)</f>
        <v>#REF!</v>
      </c>
      <c r="E64" s="227" t="e">
        <f>SUM('Disaggregated Balance_2'!Z93:AP93)</f>
        <v>#REF!</v>
      </c>
      <c r="F64" s="227" t="e">
        <f>SUM('Disaggregated Balance_2'!AQ93)</f>
        <v>#REF!</v>
      </c>
      <c r="G64" s="227" t="e">
        <f>'Disaggregated Balance_2'!BB93</f>
        <v>#REF!</v>
      </c>
      <c r="H64" s="227" t="e">
        <f>'Disaggregated Balance_2'!BC93</f>
        <v>#REF!</v>
      </c>
      <c r="I64" s="227" t="e">
        <f>'Disaggregated Balance_2'!BD93</f>
        <v>#REF!</v>
      </c>
      <c r="J64" s="227" t="e">
        <f>SUM('Disaggregated Balance_2'!BE93:BI93)</f>
        <v>#REF!</v>
      </c>
      <c r="K64" s="227" t="e">
        <f>SUM('Disaggregated Balance_2'!AR93:BA93)</f>
        <v>#REF!</v>
      </c>
      <c r="L64" s="227" t="e">
        <f>SUM('Disaggregated Balance_2'!BG93:BK93)</f>
        <v>#REF!</v>
      </c>
      <c r="M64" s="246" t="e">
        <f>'Disaggregated Balance_2'!BK93</f>
        <v>#REF!</v>
      </c>
      <c r="N64" s="246">
        <f>'Disaggregated Balance_2'!BL93</f>
        <v>0</v>
      </c>
      <c r="O64" s="228" t="e">
        <f t="shared" si="10"/>
        <v>#REF!</v>
      </c>
    </row>
    <row r="65" spans="1:15" s="209" customFormat="1">
      <c r="A65" s="237" t="s">
        <v>433</v>
      </c>
      <c r="B65" s="226" t="e">
        <f>SUM('Disaggregated Balance_2'!E94:S94)</f>
        <v>#REF!</v>
      </c>
      <c r="C65" s="227" t="e">
        <f>'Disaggregated Balance_2'!T94</f>
        <v>#REF!</v>
      </c>
      <c r="D65" s="227" t="e">
        <f>SUM('Disaggregated Balance_2'!U94:Y94)</f>
        <v>#REF!</v>
      </c>
      <c r="E65" s="227" t="e">
        <f>SUM('Disaggregated Balance_2'!Z94:AP94)</f>
        <v>#REF!</v>
      </c>
      <c r="F65" s="227" t="e">
        <f>SUM('Disaggregated Balance_2'!AQ94)</f>
        <v>#REF!</v>
      </c>
      <c r="G65" s="227" t="e">
        <f>'Disaggregated Balance_2'!BB94</f>
        <v>#REF!</v>
      </c>
      <c r="H65" s="227" t="e">
        <f>'Disaggregated Balance_2'!BC94</f>
        <v>#REF!</v>
      </c>
      <c r="I65" s="227" t="e">
        <f>'Disaggregated Balance_2'!BD94</f>
        <v>#REF!</v>
      </c>
      <c r="J65" s="227" t="e">
        <f>SUM('Disaggregated Balance_2'!BE94:BI94)</f>
        <v>#REF!</v>
      </c>
      <c r="K65" s="227" t="e">
        <f>SUM('Disaggregated Balance_2'!AR94:BA94)</f>
        <v>#REF!</v>
      </c>
      <c r="L65" s="227" t="e">
        <f>SUM('Disaggregated Balance_2'!BG94:BK94)</f>
        <v>#REF!</v>
      </c>
      <c r="M65" s="246" t="e">
        <f>'Disaggregated Balance_2'!BK94</f>
        <v>#REF!</v>
      </c>
      <c r="N65" s="246">
        <f>'Disaggregated Balance_2'!BL94</f>
        <v>0</v>
      </c>
      <c r="O65" s="228" t="e">
        <f t="shared" si="10"/>
        <v>#REF!</v>
      </c>
    </row>
    <row r="66" spans="1:15" s="209" customFormat="1">
      <c r="A66" s="237" t="s">
        <v>435</v>
      </c>
      <c r="B66" s="226" t="e">
        <f>SUM('Disaggregated Balance_2'!E95:S95)</f>
        <v>#REF!</v>
      </c>
      <c r="C66" s="227" t="e">
        <f>'Disaggregated Balance_2'!T95</f>
        <v>#REF!</v>
      </c>
      <c r="D66" s="227" t="e">
        <f>SUM('Disaggregated Balance_2'!U95:Y95)</f>
        <v>#REF!</v>
      </c>
      <c r="E66" s="227" t="e">
        <f>SUM('Disaggregated Balance_2'!Z95:AP95)</f>
        <v>#REF!</v>
      </c>
      <c r="F66" s="227" t="e">
        <f>SUM('Disaggregated Balance_2'!AQ95)</f>
        <v>#REF!</v>
      </c>
      <c r="G66" s="227" t="e">
        <f>'Disaggregated Balance_2'!BB95</f>
        <v>#REF!</v>
      </c>
      <c r="H66" s="227" t="e">
        <f>'Disaggregated Balance_2'!BC95</f>
        <v>#REF!</v>
      </c>
      <c r="I66" s="227" t="e">
        <f>'Disaggregated Balance_2'!BD95</f>
        <v>#REF!</v>
      </c>
      <c r="J66" s="227" t="e">
        <f>SUM('Disaggregated Balance_2'!BE95:BI95)</f>
        <v>#REF!</v>
      </c>
      <c r="K66" s="227" t="e">
        <f>SUM('Disaggregated Balance_2'!AR95:BA95)</f>
        <v>#REF!</v>
      </c>
      <c r="L66" s="227" t="e">
        <f>SUM('Disaggregated Balance_2'!BG95:BK95)</f>
        <v>#REF!</v>
      </c>
      <c r="M66" s="246" t="e">
        <f>'Disaggregated Balance_2'!BK95</f>
        <v>#REF!</v>
      </c>
      <c r="N66" s="246" t="e">
        <f>'Disaggregated Balance_2'!BL95</f>
        <v>#REF!</v>
      </c>
      <c r="O66" s="228" t="e">
        <f t="shared" si="10"/>
        <v>#REF!</v>
      </c>
    </row>
    <row r="67" spans="1:15" s="209" customFormat="1">
      <c r="A67" s="237" t="s">
        <v>437</v>
      </c>
      <c r="B67" s="226" t="e">
        <f>SUM('Disaggregated Balance_2'!E96:S96)</f>
        <v>#REF!</v>
      </c>
      <c r="C67" s="227" t="e">
        <f>'Disaggregated Balance_2'!T96</f>
        <v>#REF!</v>
      </c>
      <c r="D67" s="227" t="e">
        <f>SUM('Disaggregated Balance_2'!U96:Y96)</f>
        <v>#REF!</v>
      </c>
      <c r="E67" s="227" t="e">
        <f>SUM('Disaggregated Balance_2'!Z96:AP96)</f>
        <v>#REF!</v>
      </c>
      <c r="F67" s="227" t="e">
        <f>SUM('Disaggregated Balance_2'!AQ96)</f>
        <v>#REF!</v>
      </c>
      <c r="G67" s="227" t="e">
        <f>'Disaggregated Balance_2'!BB96</f>
        <v>#REF!</v>
      </c>
      <c r="H67" s="227" t="e">
        <f>'Disaggregated Balance_2'!BC96</f>
        <v>#REF!</v>
      </c>
      <c r="I67" s="227" t="e">
        <f>'Disaggregated Balance_2'!BD96</f>
        <v>#REF!</v>
      </c>
      <c r="J67" s="227" t="e">
        <f>SUM('Disaggregated Balance_2'!BE96:BI96)</f>
        <v>#REF!</v>
      </c>
      <c r="K67" s="227" t="e">
        <f>SUM('Disaggregated Balance_2'!AR96:BA96)</f>
        <v>#REF!</v>
      </c>
      <c r="L67" s="227" t="e">
        <f>SUM('Disaggregated Balance_2'!BG96:BK96)</f>
        <v>#REF!</v>
      </c>
      <c r="M67" s="246" t="e">
        <f>'Disaggregated Balance_2'!BK96</f>
        <v>#REF!</v>
      </c>
      <c r="N67" s="246" t="e">
        <f>'Disaggregated Balance_2'!BL96</f>
        <v>#REF!</v>
      </c>
      <c r="O67" s="228" t="e">
        <f t="shared" si="10"/>
        <v>#REF!</v>
      </c>
    </row>
    <row r="68" spans="1:15" s="209" customFormat="1">
      <c r="A68" s="237" t="s">
        <v>439</v>
      </c>
      <c r="B68" s="226" t="e">
        <f>SUM('Disaggregated Balance_2'!E97:S97)</f>
        <v>#REF!</v>
      </c>
      <c r="C68" s="227" t="e">
        <f>'Disaggregated Balance_2'!T97</f>
        <v>#REF!</v>
      </c>
      <c r="D68" s="227" t="e">
        <f>SUM('Disaggregated Balance_2'!U97:Y97)</f>
        <v>#REF!</v>
      </c>
      <c r="E68" s="227" t="e">
        <f>SUM('Disaggregated Balance_2'!Z97:AP97)</f>
        <v>#REF!</v>
      </c>
      <c r="F68" s="227" t="e">
        <f>SUM('Disaggregated Balance_2'!AQ97)</f>
        <v>#REF!</v>
      </c>
      <c r="G68" s="227" t="e">
        <f>'Disaggregated Balance_2'!BB97</f>
        <v>#REF!</v>
      </c>
      <c r="H68" s="227" t="e">
        <f>'Disaggregated Balance_2'!BC97</f>
        <v>#REF!</v>
      </c>
      <c r="I68" s="227" t="e">
        <f>'Disaggregated Balance_2'!BD97</f>
        <v>#REF!</v>
      </c>
      <c r="J68" s="227" t="e">
        <f>SUM('Disaggregated Balance_2'!BE97:BI97)</f>
        <v>#REF!</v>
      </c>
      <c r="K68" s="227" t="e">
        <f>SUM('Disaggregated Balance_2'!AR97:BA97)</f>
        <v>#REF!</v>
      </c>
      <c r="L68" s="227" t="e">
        <f>SUM('Disaggregated Balance_2'!BG97:BK97)</f>
        <v>#REF!</v>
      </c>
      <c r="M68" s="246" t="e">
        <f>'Disaggregated Balance_2'!BK97</f>
        <v>#REF!</v>
      </c>
      <c r="N68" s="246" t="e">
        <f>'Disaggregated Balance_2'!BL97</f>
        <v>#REF!</v>
      </c>
      <c r="O68" s="228" t="e">
        <f t="shared" si="10"/>
        <v>#REF!</v>
      </c>
    </row>
    <row r="69" spans="1:15" s="209" customFormat="1">
      <c r="A69" s="237" t="s">
        <v>441</v>
      </c>
      <c r="B69" s="226" t="e">
        <f>SUM('Disaggregated Balance_2'!E98:S98)</f>
        <v>#REF!</v>
      </c>
      <c r="C69" s="227" t="e">
        <f>'Disaggregated Balance_2'!T98</f>
        <v>#REF!</v>
      </c>
      <c r="D69" s="227" t="e">
        <f>SUM('Disaggregated Balance_2'!U98:Y98)</f>
        <v>#REF!</v>
      </c>
      <c r="E69" s="227" t="e">
        <f>SUM('Disaggregated Balance_2'!Z98:AP98)</f>
        <v>#REF!</v>
      </c>
      <c r="F69" s="227" t="e">
        <f>SUM('Disaggregated Balance_2'!AQ98)</f>
        <v>#REF!</v>
      </c>
      <c r="G69" s="227" t="e">
        <f>'Disaggregated Balance_2'!BB98</f>
        <v>#REF!</v>
      </c>
      <c r="H69" s="227" t="e">
        <f>'Disaggregated Balance_2'!BC98</f>
        <v>#REF!</v>
      </c>
      <c r="I69" s="227" t="e">
        <f>'Disaggregated Balance_2'!BD98</f>
        <v>#REF!</v>
      </c>
      <c r="J69" s="227" t="e">
        <f>SUM('Disaggregated Balance_2'!BE98:BI98)</f>
        <v>#REF!</v>
      </c>
      <c r="K69" s="227" t="e">
        <f>SUM('Disaggregated Balance_2'!AR98:BA98)</f>
        <v>#REF!</v>
      </c>
      <c r="L69" s="227" t="e">
        <f>SUM('Disaggregated Balance_2'!BG98:BK98)</f>
        <v>#REF!</v>
      </c>
      <c r="M69" s="246" t="e">
        <f>'Disaggregated Balance_2'!BK98</f>
        <v>#REF!</v>
      </c>
      <c r="N69" s="246" t="e">
        <f>'Disaggregated Balance_2'!BL98</f>
        <v>#REF!</v>
      </c>
      <c r="O69" s="228" t="e">
        <f t="shared" si="10"/>
        <v>#REF!</v>
      </c>
    </row>
    <row r="70" spans="1:15" s="187" customFormat="1" ht="15" customHeight="1" thickBot="1">
      <c r="A70" s="135" t="s">
        <v>443</v>
      </c>
      <c r="B70" s="247" t="e">
        <f>SUM(B66:B69)</f>
        <v>#REF!</v>
      </c>
      <c r="C70" s="247" t="e">
        <f t="shared" ref="C70:K70" si="12">SUM(C66:C69)</f>
        <v>#REF!</v>
      </c>
      <c r="D70" s="247" t="e">
        <f t="shared" si="12"/>
        <v>#REF!</v>
      </c>
      <c r="E70" s="247" t="e">
        <f t="shared" si="12"/>
        <v>#REF!</v>
      </c>
      <c r="F70" s="247" t="e">
        <f t="shared" si="12"/>
        <v>#REF!</v>
      </c>
      <c r="G70" s="247" t="e">
        <f t="shared" si="12"/>
        <v>#REF!</v>
      </c>
      <c r="H70" s="247" t="e">
        <f t="shared" si="12"/>
        <v>#REF!</v>
      </c>
      <c r="I70" s="247" t="e">
        <f t="shared" si="12"/>
        <v>#REF!</v>
      </c>
      <c r="J70" s="247" t="e">
        <f t="shared" si="12"/>
        <v>#REF!</v>
      </c>
      <c r="K70" s="247" t="e">
        <f t="shared" si="12"/>
        <v>#REF!</v>
      </c>
      <c r="L70" s="247" t="e">
        <f>SUM(L66:L69)</f>
        <v>#REF!</v>
      </c>
      <c r="M70" s="247" t="e">
        <f>SUM(M66:M69)</f>
        <v>#REF!</v>
      </c>
      <c r="N70" s="247" t="e">
        <f>SUM(N66:N69)</f>
        <v>#REF!</v>
      </c>
      <c r="O70" s="248" t="e">
        <f t="shared" si="10"/>
        <v>#REF!</v>
      </c>
    </row>
    <row r="71" spans="1:15"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</row>
    <row r="72" spans="1:15">
      <c r="A72" s="250" t="s">
        <v>531</v>
      </c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</row>
    <row r="73" spans="1:15"/>
    <row r="74" spans="1:15"/>
    <row r="75" spans="1:15">
      <c r="A75" s="180"/>
    </row>
    <row r="76" spans="1:15">
      <c r="A76" s="180"/>
    </row>
    <row r="77" spans="1:15"/>
    <row r="78" spans="1:15"/>
    <row r="79" spans="1:15"/>
    <row r="80" spans="1:15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 hidden="1"/>
    <row r="16388"/>
    <row r="16389"/>
    <row r="16390"/>
  </sheetData>
  <hyperlinks>
    <hyperlink ref="A17" location="AUTOHEAT" display="AUTOHEAT" xr:uid="{00000000-0004-0000-4600-000000000000}"/>
    <hyperlink ref="A16" location="MAINHEAT" display="Main Activity Producer Heat Plants           " xr:uid="{00000000-0004-0000-4600-000001000000}"/>
    <hyperlink ref="A15" location="AUTOCHP" display="AUTOCHP" xr:uid="{00000000-0004-0000-4600-000002000000}"/>
    <hyperlink ref="A14" location="MAINCHP" display="Main Activity Producer CHP Plants            " xr:uid="{00000000-0004-0000-4600-000003000000}"/>
    <hyperlink ref="A13" location="AUTOELEC" display="AUTOELEC" xr:uid="{00000000-0004-0000-4600-000004000000}"/>
    <hyperlink ref="A12" location="MAINELEC" display="Main Activity Producer Electricity Plants    " xr:uid="{00000000-0004-0000-4600-000005000000}"/>
    <hyperlink ref="A9" location="TPES" display="Total Primary Energy Supply" xr:uid="{00000000-0004-0000-4600-000006000000}"/>
    <hyperlink ref="A7" location="AVBUNK" display="International Aviation" xr:uid="{00000000-0004-0000-4600-000007000000}"/>
    <hyperlink ref="A27" location="DISTLOSS" display="DISTLOSS" xr:uid="{00000000-0004-0000-4600-000008000000}"/>
    <hyperlink ref="A25" location="TNONSPEC" display="TNONSPEC" xr:uid="{00000000-0004-0000-4600-000009000000}"/>
    <hyperlink ref="A22" location="TREFINER" display="Petroleum Refineries" xr:uid="{00000000-0004-0000-4600-00000A000000}"/>
    <hyperlink ref="A21" location="TGASWKS" display="Gas Works" xr:uid="{00000000-0004-0000-4600-00000B000000}"/>
    <hyperlink ref="A11" location="STATDIFF" display="STATDIFF" xr:uid="{00000000-0004-0000-4600-00000C000000}"/>
    <hyperlink ref="A10" location="TRANSFER" display="TRANSFER" xr:uid="{00000000-0004-0000-4600-00000D000000}"/>
    <hyperlink ref="A8" location="STOCKCHA" display="Stock Changes" xr:uid="{00000000-0004-0000-4600-00000E000000}"/>
    <hyperlink ref="A6" location="MARBUNK" display="International Marine Bunkers" xr:uid="{00000000-0004-0000-4600-00000F000000}"/>
    <hyperlink ref="A5" location="EXPORTS" display="Exports" xr:uid="{00000000-0004-0000-4600-000010000000}"/>
    <hyperlink ref="A4" location="IMPORTS" display="Imports" xr:uid="{00000000-0004-0000-4600-000011000000}"/>
    <hyperlink ref="A3" location="INDPROD" display="Production" xr:uid="{00000000-0004-0000-4600-000012000000}"/>
    <hyperlink ref="A18" location="THEAT" display="Heat pumps" xr:uid="{00000000-0004-0000-4600-000013000000}"/>
    <hyperlink ref="A19" location="TBOILER" display="Electric boilers" xr:uid="{00000000-0004-0000-4600-000014000000}"/>
    <hyperlink ref="A20" location="TELE" display="Chemical heat for electricity production     " xr:uid="{00000000-0004-0000-4600-000015000000}"/>
    <hyperlink ref="A28" location="FINCONS" display="FINCONS" xr:uid="{00000000-0004-0000-4600-000016000000}"/>
    <hyperlink ref="A29" location="TOTIND" display="TOTIND" xr:uid="{00000000-0004-0000-4600-000017000000}"/>
    <hyperlink ref="A30" location="IRONST" display="Iron and Steel                               " xr:uid="{00000000-0004-0000-4600-000018000000}"/>
    <hyperlink ref="A31" location="CHEMICAL" display="CHEMICAL" xr:uid="{00000000-0004-0000-4600-000019000000}"/>
    <hyperlink ref="A60" location="NECHEM" display="NECHEM" xr:uid="{00000000-0004-0000-4600-00001A000000}"/>
    <hyperlink ref="A32" location="NONFERR" display="NONFERR" xr:uid="{00000000-0004-0000-4600-00001B000000}"/>
    <hyperlink ref="A33" location="NONMET" display="NONMET" xr:uid="{00000000-0004-0000-4600-00001C000000}"/>
    <hyperlink ref="A34" location="TRANSEQ" display="TRANSEQ" xr:uid="{00000000-0004-0000-4600-00001D000000}"/>
    <hyperlink ref="A35" location="MACHINE" display="MACHINE" xr:uid="{00000000-0004-0000-4600-00001E000000}"/>
    <hyperlink ref="A36" location="MINING" display="MINING" xr:uid="{00000000-0004-0000-4600-00001F000000}"/>
    <hyperlink ref="A37" location="FOODPRO" display="FOODPRO" xr:uid="{00000000-0004-0000-4600-000020000000}"/>
    <hyperlink ref="A38" location="PAPERPRO" display="PAPERPRO" xr:uid="{00000000-0004-0000-4600-000021000000}"/>
    <hyperlink ref="A39" location="WOODPRO" display="WOODPRO" xr:uid="{00000000-0004-0000-4600-000022000000}"/>
    <hyperlink ref="A40" location="CONSTRUC" display="CONSTRUC" xr:uid="{00000000-0004-0000-4600-000023000000}"/>
    <hyperlink ref="A41" location="TEXTILES" display="TEXTILES" xr:uid="{00000000-0004-0000-4600-000024000000}"/>
    <hyperlink ref="A42" location="INONSPEC" display="INONSPEC" xr:uid="{00000000-0004-0000-4600-000025000000}"/>
    <hyperlink ref="A43" location="TOTTRANS" display="TOTTRANS" xr:uid="{00000000-0004-0000-4600-000026000000}"/>
    <hyperlink ref="A44" location="ROAD" display="Road                                         " xr:uid="{00000000-0004-0000-4600-000027000000}"/>
    <hyperlink ref="A45" location="DOMESAIR" display="Domestic Aviation                            " xr:uid="{00000000-0004-0000-4600-000028000000}"/>
    <hyperlink ref="A46" location="RAIL" display="Rail                                         " xr:uid="{00000000-0004-0000-4600-000029000000}"/>
    <hyperlink ref="A47" location="PIPELINE" display="PIPELINE" xr:uid="{00000000-0004-0000-4600-00002A000000}"/>
    <hyperlink ref="A48" location="DOMESNAV" display="Domestic Navigation                          " xr:uid="{00000000-0004-0000-4600-00002B000000}"/>
    <hyperlink ref="A51" location="RESIDENT" display="Residential                                  " xr:uid="{00000000-0004-0000-4600-00002C000000}"/>
    <hyperlink ref="A52" location="COMMPUB" display="COMMPUB" xr:uid="{00000000-0004-0000-4600-00002D000000}"/>
    <hyperlink ref="A53" location="AGRICULT" display="Agriculture/Forestry                         " xr:uid="{00000000-0004-0000-4600-00002E000000}"/>
    <hyperlink ref="A55" location="ONONSPEC" display="ONONSPEC" xr:uid="{00000000-0004-0000-4600-00002F000000}"/>
    <hyperlink ref="A56" location="NONENUSE" display="Non-Energy Use                               " xr:uid="{00000000-0004-0000-4600-000030000000}"/>
    <hyperlink ref="A70" location="HEATOUT" display="Heat Output in TJ                            " xr:uid="{00000000-0004-0000-4600-000031000000}"/>
    <hyperlink ref="A61" location="ELOUTPUT" display="Elect.Output in GWh                          " xr:uid="{00000000-0004-0000-4600-000032000000}"/>
    <hyperlink ref="A54" location="FISHING" display="Fishing                                      " xr:uid="{00000000-0004-0000-4600-000033000000}"/>
    <hyperlink ref="A49" location="TRNONSPE" display="Non-specified (Transport)                    " xr:uid="{00000000-0004-0000-4600-000034000000}"/>
    <hyperlink ref="A50" location="TOTOTHER" display="Other Sectors                                " xr:uid="{00000000-0004-0000-4600-000035000000}"/>
    <hyperlink ref="A57" location="NEINTREN" display="Non-Energy Use Industry/Transformation/Energy" xr:uid="{00000000-0004-0000-4600-000036000000}"/>
    <hyperlink ref="A58" location="NETRANS" display="Non-Energy Use in Transport                  " xr:uid="{00000000-0004-0000-4600-000037000000}"/>
    <hyperlink ref="A59" location="NEOTHER" display="Non-Energy Use in Other Sectors              " xr:uid="{00000000-0004-0000-4600-000038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&amp;CIEA Aggregated Balance</oddHeader>
    <oddFooter>&amp;R&amp;D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J30"/>
  <sheetViews>
    <sheetView showGridLines="0" workbookViewId="0">
      <selection activeCell="O16" sqref="O16"/>
    </sheetView>
  </sheetViews>
  <sheetFormatPr defaultRowHeight="15"/>
  <sheetData>
    <row r="1" spans="1:10" ht="20.25">
      <c r="A1" s="361" t="s">
        <v>107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362" t="s">
        <v>108</v>
      </c>
      <c r="B3" s="362"/>
      <c r="C3" s="362"/>
      <c r="D3" s="362"/>
      <c r="E3" s="8"/>
      <c r="F3" s="8" t="s">
        <v>109</v>
      </c>
      <c r="G3" s="21" t="s">
        <v>110</v>
      </c>
      <c r="H3" s="21"/>
      <c r="I3" s="21"/>
      <c r="J3" s="21"/>
    </row>
    <row r="4" spans="1:10">
      <c r="A4" s="8"/>
      <c r="B4" s="8"/>
      <c r="C4" s="8"/>
      <c r="D4" s="8"/>
      <c r="E4" s="8"/>
      <c r="F4" s="8"/>
      <c r="G4" s="21"/>
      <c r="H4" s="21"/>
      <c r="I4" s="21"/>
      <c r="J4" s="21"/>
    </row>
    <row r="5" spans="1:10">
      <c r="A5" s="362" t="s">
        <v>111</v>
      </c>
      <c r="B5" s="362"/>
      <c r="C5" s="362"/>
      <c r="D5" s="362"/>
      <c r="E5" s="8"/>
      <c r="F5" s="8" t="s">
        <v>109</v>
      </c>
      <c r="G5" s="363" t="s">
        <v>112</v>
      </c>
      <c r="H5" s="363"/>
      <c r="I5" s="363"/>
      <c r="J5" s="21"/>
    </row>
    <row r="6" spans="1:10">
      <c r="A6" s="8"/>
      <c r="B6" s="8"/>
      <c r="C6" s="8"/>
      <c r="D6" s="8"/>
      <c r="E6" s="8"/>
      <c r="F6" s="8"/>
      <c r="G6" s="21"/>
      <c r="H6" s="21"/>
      <c r="I6" s="21"/>
      <c r="J6" s="21"/>
    </row>
    <row r="7" spans="1:10">
      <c r="A7" s="363" t="s">
        <v>113</v>
      </c>
      <c r="B7" s="363"/>
      <c r="C7" s="363"/>
      <c r="D7" s="363"/>
      <c r="E7" s="8"/>
      <c r="F7" s="8" t="s">
        <v>109</v>
      </c>
      <c r="G7" s="363" t="s">
        <v>114</v>
      </c>
      <c r="H7" s="363"/>
      <c r="I7" s="363"/>
      <c r="J7" s="21"/>
    </row>
    <row r="8" spans="1:10">
      <c r="A8" s="32"/>
      <c r="B8" s="32"/>
      <c r="C8" s="32"/>
      <c r="D8" s="32"/>
      <c r="E8" s="8"/>
      <c r="F8" s="8"/>
      <c r="G8" s="21"/>
      <c r="H8" s="21"/>
      <c r="I8" s="21"/>
      <c r="J8" s="21"/>
    </row>
    <row r="9" spans="1:10">
      <c r="A9" s="363" t="s">
        <v>115</v>
      </c>
      <c r="B9" s="363"/>
      <c r="C9" s="363"/>
      <c r="D9" s="363"/>
      <c r="E9" s="8"/>
      <c r="F9" s="8" t="s">
        <v>109</v>
      </c>
      <c r="G9" s="363" t="s">
        <v>116</v>
      </c>
      <c r="H9" s="363"/>
      <c r="I9" s="363"/>
      <c r="J9" s="21"/>
    </row>
    <row r="10" spans="1:10">
      <c r="A10" s="32"/>
      <c r="B10" s="32"/>
      <c r="C10" s="32"/>
      <c r="D10" s="32"/>
      <c r="E10" s="8"/>
      <c r="F10" s="8"/>
      <c r="G10" s="21"/>
      <c r="H10" s="21"/>
      <c r="I10" s="21"/>
      <c r="J10" s="21"/>
    </row>
    <row r="11" spans="1:10">
      <c r="A11" s="363" t="s">
        <v>117</v>
      </c>
      <c r="B11" s="363"/>
      <c r="C11" s="363"/>
      <c r="D11" s="363"/>
      <c r="E11" s="8"/>
      <c r="F11" s="8" t="s">
        <v>109</v>
      </c>
      <c r="G11" s="363" t="s">
        <v>118</v>
      </c>
      <c r="H11" s="363"/>
      <c r="I11" s="363"/>
      <c r="J11" s="21"/>
    </row>
    <row r="12" spans="1:10">
      <c r="A12" s="32"/>
      <c r="B12" s="32"/>
      <c r="C12" s="32"/>
      <c r="D12" s="32"/>
      <c r="E12" s="8"/>
      <c r="F12" s="8"/>
      <c r="G12" s="21"/>
      <c r="H12" s="21"/>
      <c r="I12" s="21"/>
      <c r="J12" s="21"/>
    </row>
    <row r="13" spans="1:10">
      <c r="A13" s="363" t="s">
        <v>119</v>
      </c>
      <c r="B13" s="363"/>
      <c r="C13" s="363"/>
      <c r="D13" s="363"/>
      <c r="E13" s="8"/>
      <c r="F13" s="8" t="s">
        <v>109</v>
      </c>
      <c r="G13" s="363" t="s">
        <v>120</v>
      </c>
      <c r="H13" s="363"/>
      <c r="I13" s="363"/>
      <c r="J13" s="363"/>
    </row>
    <row r="14" spans="1:10">
      <c r="A14" s="32"/>
      <c r="B14" s="32"/>
      <c r="C14" s="32"/>
      <c r="D14" s="32"/>
      <c r="E14" s="8"/>
      <c r="F14" s="8"/>
      <c r="G14" s="21"/>
      <c r="H14" s="21"/>
      <c r="I14" s="21"/>
      <c r="J14" s="21"/>
    </row>
    <row r="15" spans="1:10">
      <c r="A15" s="363" t="s">
        <v>121</v>
      </c>
      <c r="B15" s="363"/>
      <c r="C15" s="363"/>
      <c r="D15" s="363"/>
      <c r="E15" s="8"/>
      <c r="F15" s="8" t="s">
        <v>109</v>
      </c>
      <c r="G15" s="363" t="s">
        <v>122</v>
      </c>
      <c r="H15" s="363"/>
      <c r="I15" s="363"/>
      <c r="J15" s="363"/>
    </row>
    <row r="16" spans="1:10">
      <c r="A16" s="32"/>
      <c r="B16" s="32"/>
      <c r="C16" s="32"/>
      <c r="D16" s="32"/>
      <c r="E16" s="8"/>
      <c r="F16" s="8"/>
      <c r="G16" s="21"/>
      <c r="H16" s="21"/>
      <c r="I16" s="21"/>
      <c r="J16" s="21"/>
    </row>
    <row r="17" spans="1:10">
      <c r="A17" s="363" t="s">
        <v>123</v>
      </c>
      <c r="B17" s="363"/>
      <c r="C17" s="363"/>
      <c r="D17" s="363"/>
      <c r="E17" s="8"/>
      <c r="F17" s="8" t="s">
        <v>109</v>
      </c>
      <c r="G17" s="363" t="s">
        <v>124</v>
      </c>
      <c r="H17" s="363"/>
      <c r="I17" s="363"/>
      <c r="J17" s="363"/>
    </row>
    <row r="18" spans="1:10">
      <c r="A18" s="32"/>
      <c r="B18" s="32"/>
      <c r="C18" s="32"/>
      <c r="D18" s="32"/>
      <c r="E18" s="8"/>
      <c r="F18" s="8"/>
      <c r="G18" s="21"/>
      <c r="H18" s="21"/>
      <c r="I18" s="21"/>
      <c r="J18" s="21"/>
    </row>
    <row r="19" spans="1:10">
      <c r="A19" s="363" t="s">
        <v>125</v>
      </c>
      <c r="B19" s="363"/>
      <c r="C19" s="363"/>
      <c r="D19" s="363"/>
      <c r="E19" s="8"/>
      <c r="F19" s="8" t="s">
        <v>109</v>
      </c>
      <c r="G19" s="363" t="s">
        <v>126</v>
      </c>
      <c r="H19" s="363"/>
      <c r="I19" s="363"/>
      <c r="J19" s="363"/>
    </row>
    <row r="20" spans="1:10">
      <c r="A20" s="32"/>
      <c r="B20" s="32"/>
      <c r="C20" s="32"/>
      <c r="D20" s="32"/>
      <c r="E20" s="8"/>
      <c r="F20" s="8"/>
      <c r="G20" s="32"/>
      <c r="H20" s="32"/>
      <c r="I20" s="32"/>
      <c r="J20" s="32"/>
    </row>
    <row r="21" spans="1:10" s="14" customFormat="1">
      <c r="A21" s="367" t="s">
        <v>127</v>
      </c>
      <c r="B21" s="367"/>
      <c r="C21" s="367"/>
      <c r="D21" s="367"/>
      <c r="E21" s="124"/>
      <c r="F21" s="124" t="s">
        <v>109</v>
      </c>
      <c r="G21" s="364" t="s">
        <v>128</v>
      </c>
      <c r="H21" s="364"/>
      <c r="I21" s="364"/>
    </row>
    <row r="22" spans="1:10" s="14" customFormat="1">
      <c r="A22" s="124"/>
      <c r="B22" s="124"/>
      <c r="C22" s="124"/>
      <c r="D22" s="124"/>
      <c r="E22" s="124"/>
      <c r="F22" s="124"/>
    </row>
    <row r="23" spans="1:10" s="14" customFormat="1">
      <c r="A23" s="367" t="s">
        <v>129</v>
      </c>
      <c r="B23" s="367"/>
      <c r="C23" s="367"/>
      <c r="D23" s="367"/>
      <c r="E23" s="367"/>
      <c r="F23" s="124" t="s">
        <v>109</v>
      </c>
      <c r="G23" s="364" t="s">
        <v>128</v>
      </c>
      <c r="H23" s="364"/>
      <c r="I23" s="364"/>
    </row>
    <row r="24" spans="1:10" s="14" customFormat="1">
      <c r="A24" s="124"/>
      <c r="B24" s="124"/>
      <c r="C24" s="124"/>
      <c r="D24" s="124"/>
      <c r="E24" s="124"/>
      <c r="F24" s="124"/>
    </row>
    <row r="25" spans="1:10" s="14" customFormat="1">
      <c r="A25" s="367" t="s">
        <v>130</v>
      </c>
      <c r="B25" s="367"/>
      <c r="C25" s="367"/>
      <c r="D25" s="367"/>
      <c r="E25" s="124"/>
      <c r="F25" s="124" t="s">
        <v>109</v>
      </c>
      <c r="G25" s="14" t="s">
        <v>131</v>
      </c>
    </row>
    <row r="26" spans="1:10" s="14" customFormat="1">
      <c r="A26" s="124"/>
      <c r="B26" s="124"/>
      <c r="C26" s="124"/>
      <c r="D26" s="124"/>
      <c r="E26" s="124"/>
      <c r="F26" s="124"/>
    </row>
    <row r="27" spans="1:10" s="14" customFormat="1">
      <c r="A27" s="367" t="s">
        <v>132</v>
      </c>
      <c r="B27" s="367"/>
      <c r="C27" s="367"/>
      <c r="D27" s="367"/>
      <c r="E27" s="124"/>
      <c r="F27" s="124" t="s">
        <v>109</v>
      </c>
      <c r="G27" s="364" t="s">
        <v>133</v>
      </c>
      <c r="H27" s="364"/>
      <c r="I27" s="364"/>
    </row>
    <row r="28" spans="1:10" s="14" customFormat="1">
      <c r="F28" s="124" t="s">
        <v>109</v>
      </c>
      <c r="G28" s="364" t="s">
        <v>134</v>
      </c>
      <c r="H28" s="364"/>
      <c r="I28" s="364"/>
    </row>
    <row r="29" spans="1:10">
      <c r="A29" s="21"/>
      <c r="B29" s="21"/>
      <c r="C29" s="21"/>
      <c r="D29" s="21"/>
      <c r="E29" s="21"/>
      <c r="F29" s="8"/>
      <c r="G29" s="21"/>
      <c r="H29" s="21"/>
      <c r="I29" s="21"/>
      <c r="J29" s="21"/>
    </row>
    <row r="30" spans="1:10">
      <c r="A30" s="365" t="s">
        <v>135</v>
      </c>
      <c r="B30" s="365"/>
      <c r="C30" s="365"/>
      <c r="D30" s="365"/>
      <c r="E30" s="117"/>
      <c r="F30" s="117" t="s">
        <v>109</v>
      </c>
      <c r="G30" s="366" t="s">
        <v>136</v>
      </c>
      <c r="H30" s="366"/>
      <c r="I30" s="366"/>
      <c r="J30" s="21"/>
    </row>
  </sheetData>
  <mergeCells count="28">
    <mergeCell ref="G28:I28"/>
    <mergeCell ref="A30:D30"/>
    <mergeCell ref="G30:I30"/>
    <mergeCell ref="A21:D21"/>
    <mergeCell ref="G21:I21"/>
    <mergeCell ref="A23:E23"/>
    <mergeCell ref="G23:I23"/>
    <mergeCell ref="A25:D25"/>
    <mergeCell ref="A27:D27"/>
    <mergeCell ref="G27:I27"/>
    <mergeCell ref="A15:D15"/>
    <mergeCell ref="G15:J15"/>
    <mergeCell ref="A17:D17"/>
    <mergeCell ref="G17:J17"/>
    <mergeCell ref="A19:D19"/>
    <mergeCell ref="G19:J19"/>
    <mergeCell ref="A9:D9"/>
    <mergeCell ref="G9:I9"/>
    <mergeCell ref="A11:D11"/>
    <mergeCell ref="G11:I11"/>
    <mergeCell ref="A13:D13"/>
    <mergeCell ref="G13:J13"/>
    <mergeCell ref="A1:J1"/>
    <mergeCell ref="A3:D3"/>
    <mergeCell ref="A5:D5"/>
    <mergeCell ref="G5:I5"/>
    <mergeCell ref="A7:D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1.1</vt:lpstr>
      <vt:lpstr>1.1A</vt:lpstr>
      <vt:lpstr>1.2</vt:lpstr>
      <vt:lpstr>1.3</vt:lpstr>
      <vt:lpstr>2.7</vt:lpstr>
      <vt:lpstr>Aggregated Balance_1</vt:lpstr>
      <vt:lpstr>Disaggregated Balance_2</vt:lpstr>
      <vt:lpstr>Aggregated Balance_2</vt:lpstr>
      <vt:lpstr>Annexure I</vt:lpstr>
      <vt:lpstr>Annexure IV</vt:lpstr>
      <vt:lpstr>BAL_Data</vt:lpstr>
      <vt:lpstr>'Aggregated Balance_1'!Print_Area</vt:lpstr>
      <vt:lpstr>'Aggregated Balance_2'!Print_Area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charanjit</dc:creator>
  <cp:lastModifiedBy>ESD</cp:lastModifiedBy>
  <cp:lastPrinted>2023-03-07T06:11:50Z</cp:lastPrinted>
  <dcterms:created xsi:type="dcterms:W3CDTF">2016-02-11T07:02:16Z</dcterms:created>
  <dcterms:modified xsi:type="dcterms:W3CDTF">2023-03-10T08:05:46Z</dcterms:modified>
</cp:coreProperties>
</file>