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amod Ram\Desktop\"/>
    </mc:Choice>
  </mc:AlternateContent>
  <bookViews>
    <workbookView xWindow="0" yWindow="0" windowWidth="24000" windowHeight="9630"/>
  </bookViews>
  <sheets>
    <sheet name="5.1" sheetId="1" r:id="rId1"/>
    <sheet name="5.2" sheetId="2" r:id="rId2"/>
    <sheet name="5.3" sheetId="3" r:id="rId3"/>
    <sheet name="5.4" sheetId="4" r:id="rId4"/>
  </sheets>
  <externalReferences>
    <externalReference r:id="rId5"/>
  </externalReferences>
  <definedNames>
    <definedName name="\I">#REF!</definedName>
    <definedName name="\P">#REF!</definedName>
    <definedName name="aa">'[1]Oil Consumption – barrels'!#REF!</definedName>
    <definedName name="INIT">#REF!</definedName>
    <definedName name="LEAP">#REF!</definedName>
    <definedName name="NONLEAP">#REF!</definedName>
    <definedName name="Print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3" i="1"/>
  <c r="D4" i="1"/>
  <c r="D5" i="1"/>
  <c r="D6" i="1"/>
  <c r="D7" i="1"/>
  <c r="D8" i="1"/>
  <c r="D9" i="1"/>
  <c r="D10" i="1"/>
  <c r="D11" i="1"/>
  <c r="D12" i="1"/>
  <c r="D3" i="1"/>
  <c r="C4" i="1"/>
  <c r="C5" i="1"/>
  <c r="C6" i="1"/>
  <c r="C7" i="1"/>
  <c r="C8" i="1"/>
  <c r="C9" i="1"/>
  <c r="C10" i="1"/>
  <c r="C11" i="1"/>
  <c r="C12" i="1"/>
  <c r="C3" i="1"/>
  <c r="B4" i="1"/>
  <c r="B5" i="1"/>
  <c r="B6" i="1"/>
  <c r="B7" i="1"/>
  <c r="B8" i="1"/>
  <c r="B9" i="1"/>
  <c r="B10" i="1"/>
  <c r="B11" i="1"/>
  <c r="B12" i="1"/>
  <c r="B3" i="1"/>
  <c r="E17" i="4" l="1"/>
  <c r="C17" i="4"/>
  <c r="B17" i="4"/>
  <c r="E16" i="4"/>
  <c r="D16" i="4"/>
  <c r="C16" i="4"/>
  <c r="B16" i="4"/>
  <c r="D15" i="4"/>
  <c r="D17" i="4" s="1"/>
  <c r="D14" i="4"/>
  <c r="F14" i="4" s="1"/>
  <c r="D13" i="4"/>
  <c r="F13" i="4" s="1"/>
  <c r="D12" i="4"/>
  <c r="F12" i="4" s="1"/>
  <c r="D11" i="4"/>
  <c r="F11" i="4" s="1"/>
  <c r="D10" i="4"/>
  <c r="F10" i="4" s="1"/>
  <c r="D9" i="4"/>
  <c r="F9" i="4" s="1"/>
  <c r="D8" i="4"/>
  <c r="F8" i="4" s="1"/>
  <c r="D7" i="4"/>
  <c r="F7" i="4" s="1"/>
  <c r="D6" i="4"/>
  <c r="F6" i="4" s="1"/>
  <c r="J17" i="3"/>
  <c r="I17" i="3"/>
  <c r="H17" i="3"/>
  <c r="F17" i="3"/>
  <c r="E17" i="3"/>
  <c r="C17" i="3"/>
  <c r="B17" i="3"/>
  <c r="J16" i="3"/>
  <c r="I16" i="3"/>
  <c r="H16" i="3"/>
  <c r="F16" i="3"/>
  <c r="E16" i="3"/>
  <c r="C16" i="3"/>
  <c r="B16" i="3"/>
  <c r="J15" i="3"/>
  <c r="G15" i="3"/>
  <c r="G17" i="3" s="1"/>
  <c r="D15" i="3"/>
  <c r="J14" i="3"/>
  <c r="G14" i="3"/>
  <c r="G16" i="3" s="1"/>
  <c r="D14" i="3"/>
  <c r="D16" i="3" s="1"/>
  <c r="J13" i="3"/>
  <c r="G13" i="3"/>
  <c r="D13" i="3"/>
  <c r="J12" i="3"/>
  <c r="G12" i="3"/>
  <c r="D12" i="3"/>
  <c r="J11" i="3"/>
  <c r="G11" i="3"/>
  <c r="D11" i="3"/>
  <c r="J10" i="3"/>
  <c r="G10" i="3"/>
  <c r="D10" i="3"/>
  <c r="J9" i="3"/>
  <c r="G9" i="3"/>
  <c r="D9" i="3"/>
  <c r="J8" i="3"/>
  <c r="G8" i="3"/>
  <c r="D8" i="3"/>
  <c r="J7" i="3"/>
  <c r="G7" i="3"/>
  <c r="D7" i="3"/>
  <c r="J6" i="3"/>
  <c r="G6" i="3"/>
  <c r="D6" i="3"/>
  <c r="D17" i="3" s="1"/>
  <c r="K17" i="2"/>
  <c r="H17" i="2"/>
  <c r="G17" i="2"/>
  <c r="E17" i="2"/>
  <c r="C17" i="2"/>
  <c r="B17" i="2"/>
  <c r="K16" i="2"/>
  <c r="F16" i="2"/>
  <c r="F17" i="2" s="1"/>
  <c r="K15" i="2"/>
  <c r="F15" i="2"/>
  <c r="K14" i="2"/>
  <c r="F14" i="2"/>
  <c r="K13" i="2"/>
  <c r="F13" i="2"/>
  <c r="K12" i="2"/>
  <c r="F12" i="2"/>
  <c r="K11" i="2"/>
  <c r="F11" i="2"/>
  <c r="K10" i="2"/>
  <c r="F10" i="2"/>
  <c r="K9" i="2"/>
  <c r="F9" i="2"/>
  <c r="K8" i="2"/>
  <c r="F8" i="2"/>
  <c r="K7" i="2"/>
  <c r="F7" i="2"/>
  <c r="E13" i="1"/>
  <c r="D13" i="1"/>
  <c r="C13" i="1"/>
  <c r="B13" i="1"/>
  <c r="C14" i="1" l="1"/>
  <c r="D14" i="1"/>
  <c r="E14" i="1"/>
  <c r="B14" i="1"/>
  <c r="F15" i="4"/>
  <c r="F16" i="4" l="1"/>
  <c r="F17" i="4"/>
</calcChain>
</file>

<file path=xl/sharedStrings.xml><?xml version="1.0" encoding="utf-8"?>
<sst xmlns="http://schemas.openxmlformats.org/spreadsheetml/2006/main" count="115" uniqueCount="68">
  <si>
    <t>Table 5.1 : Yearwise Availability of Energy Resources</t>
  </si>
  <si>
    <t>Year</t>
  </si>
  <si>
    <t>Coal 
(Million Tonnes)</t>
  </si>
  <si>
    <t>Lignite
(Million Tonnes)</t>
  </si>
  <si>
    <t>Crude Oil (Million Tonnes)</t>
  </si>
  <si>
    <t>Natural Gas (Billion Cubic Metres)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</si>
  <si>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</si>
  <si>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</si>
  <si>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</si>
  <si>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</si>
  <si>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</si>
  <si>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</si>
  <si>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</si>
  <si>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</si>
  <si>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 xml:space="preserve">2018-19 </t>
  </si>
  <si>
    <t>2019-20 (P)</t>
  </si>
  <si>
    <t>Growth rate of 2020-21 over 2019-20(%)</t>
  </si>
  <si>
    <t>CAGR 2011-12 to 2020-21 (%)</t>
  </si>
  <si>
    <t xml:space="preserve">(P) - Provisional  </t>
  </si>
  <si>
    <t>Note: Availability is defined as below:
Coal/lignite: Production+Net Imports+change in stocks
Crude Oil: Production +Net Imports
Natural gas:Net Production i.e. (Gross production -Flared - Losses) + Net imports</t>
  </si>
  <si>
    <t>Sources:</t>
  </si>
  <si>
    <t>1.  Office of Coal Controller, Ministry of Coal</t>
  </si>
  <si>
    <t>2.  Ministry of Petroleum &amp; Natural Gas</t>
  </si>
  <si>
    <t>3.  Central  Electricity  Authority</t>
  </si>
  <si>
    <t xml:space="preserve">Table   5.2  : Yearwise Availability of Coal and Lignite                                                           </t>
  </si>
  <si>
    <t xml:space="preserve">                                              ( Million Tonnes)</t>
  </si>
  <si>
    <t>Coal</t>
  </si>
  <si>
    <t>Lignite</t>
  </si>
  <si>
    <t>Production (Coking + Non-coking)</t>
  </si>
  <si>
    <t>Imports</t>
  </si>
  <si>
    <t>Exports</t>
  </si>
  <si>
    <t>Change of Vendible Stock (closing stock-Opening stock)</t>
  </si>
  <si>
    <t>Availability for Consumption</t>
  </si>
  <si>
    <t>Production</t>
  </si>
  <si>
    <t>6=2+3-4+5</t>
  </si>
  <si>
    <t>11=7+8-9+10</t>
  </si>
  <si>
    <t>2018-19</t>
  </si>
  <si>
    <t>2019-20</t>
  </si>
  <si>
    <t>2020-21 (P)</t>
  </si>
  <si>
    <t>Growth rate of 2020-21  over 2019-20(%)</t>
  </si>
  <si>
    <t>-</t>
  </si>
  <si>
    <t>(P): Provisional</t>
  </si>
  <si>
    <t>Total may not tally due to rounding off</t>
  </si>
  <si>
    <t>Source :  Office of the Coal Controller, Ministry of Coal</t>
  </si>
  <si>
    <t>Table  5.3 : Yearwise Availability Crude Oil, Petroleum Products and Natural Gas.</t>
  </si>
  <si>
    <t>Crude Oil (Million Tonne)</t>
  </si>
  <si>
    <t>Petroleum Products (Million Tonne)</t>
  </si>
  <si>
    <t>Natural Gas (Billion Cubic Meter)*</t>
  </si>
  <si>
    <t>Net Imports</t>
  </si>
  <si>
    <t>Availability</t>
  </si>
  <si>
    <t xml:space="preserve"> Production</t>
  </si>
  <si>
    <t>4=2+3</t>
  </si>
  <si>
    <t>7=5+6</t>
  </si>
  <si>
    <t>10 = 8+9</t>
  </si>
  <si>
    <t xml:space="preserve"> * : Availability of natural gas is equal to indigenous net production (Gross production-Flared/Losses) + net imports</t>
  </si>
  <si>
    <t>(P): Provisional;</t>
  </si>
  <si>
    <t>Total may not tally due to rounding off.</t>
  </si>
  <si>
    <t xml:space="preserve">Source : Ministry of Petroleum &amp; Natural Gas.              </t>
  </si>
  <si>
    <t xml:space="preserve">Table 5.4 : Yearwise Availability of Electricity </t>
  </si>
  <si>
    <r>
      <t>(in Giga Watt hour = 10</t>
    </r>
    <r>
      <rPr>
        <b/>
        <vertAlign val="super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Kilo Watt hour)</t>
    </r>
  </si>
  <si>
    <t>Gross Electricity Generated from Utilities</t>
  </si>
  <si>
    <t>Consumption in Power Station Auxiliaries</t>
  </si>
  <si>
    <t>Net Electricity Generated from Utilities</t>
  </si>
  <si>
    <t>Purchases from Non-Utilities + Net Import from Other Countries</t>
  </si>
  <si>
    <t>Net Electricity Available for Supply</t>
  </si>
  <si>
    <t>4=2-3</t>
  </si>
  <si>
    <t>6=4+5</t>
  </si>
  <si>
    <t>Source:Central Electricity Authority.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</si>
</sst>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 * #,##0.00_ ;_ * \-#,##0.00_ ;_ * &quot;-&quot;??_ ;_ @_ "/>
    <numFmt numFmtId="165" formatCode="0.00000"/>
    <numFmt numFmtId="166" formatCode="0.000"/>
    <numFmt numFmtId="167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rgb="FFFF0000"/>
      <name val="Arial"/>
      <family val="2"/>
    </font>
    <font>
      <b/>
      <vertAlign val="superscript"/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</cellStyleXfs>
  <cellXfs count="145">
    <xf numFmtId="0" fontId="0" fillId="0" borderId="0" xfId="0"/>
    <xf numFmtId="0" fontId="0" fillId="3" borderId="0" xfId="0" applyFill="1" applyBorder="1"/>
    <xf numFmtId="0" fontId="4" fillId="4" borderId="2" xfId="0" applyFont="1" applyFill="1" applyBorder="1" applyAlignment="1"/>
    <xf numFmtId="0" fontId="5" fillId="4" borderId="2" xfId="0" applyFont="1" applyFill="1" applyBorder="1" applyAlignment="1">
      <alignment horizontal="center" vertical="top" wrapText="1"/>
    </xf>
    <xf numFmtId="164" fontId="4" fillId="4" borderId="2" xfId="1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0" fillId="0" borderId="0" xfId="0" applyBorder="1"/>
    <xf numFmtId="0" fontId="6" fillId="4" borderId="4" xfId="0" applyFont="1" applyFill="1" applyBorder="1" applyAlignment="1"/>
    <xf numFmtId="2" fontId="6" fillId="4" borderId="4" xfId="1" applyNumberFormat="1" applyFont="1" applyFill="1" applyBorder="1" applyAlignment="1">
      <alignment horizontal="center"/>
    </xf>
    <xf numFmtId="4" fontId="6" fillId="4" borderId="3" xfId="1" applyNumberFormat="1" applyFont="1" applyFill="1" applyBorder="1" applyAlignment="1">
      <alignment horizontal="center"/>
    </xf>
    <xf numFmtId="4" fontId="6" fillId="0" borderId="0" xfId="1" applyNumberFormat="1" applyFont="1" applyBorder="1" applyAlignment="1">
      <alignment horizontal="right"/>
    </xf>
    <xf numFmtId="3" fontId="6" fillId="3" borderId="0" xfId="0" applyNumberFormat="1" applyFont="1" applyFill="1" applyBorder="1" applyAlignment="1">
      <alignment horizontal="center"/>
    </xf>
    <xf numFmtId="4" fontId="6" fillId="3" borderId="0" xfId="1" applyNumberFormat="1" applyFont="1" applyFill="1" applyBorder="1" applyAlignment="1">
      <alignment horizontal="right"/>
    </xf>
    <xf numFmtId="2" fontId="7" fillId="3" borderId="0" xfId="0" applyNumberFormat="1" applyFont="1" applyFill="1" applyBorder="1" applyAlignment="1">
      <alignment horizontal="right" vertical="center"/>
    </xf>
    <xf numFmtId="4" fontId="6" fillId="3" borderId="0" xfId="0" applyNumberFormat="1" applyFont="1" applyFill="1" applyBorder="1"/>
    <xf numFmtId="43" fontId="6" fillId="3" borderId="0" xfId="1" applyNumberFormat="1" applyFont="1" applyFill="1" applyBorder="1" applyAlignment="1">
      <alignment horizontal="center"/>
    </xf>
    <xf numFmtId="4" fontId="6" fillId="4" borderId="4" xfId="1" applyNumberFormat="1" applyFont="1" applyFill="1" applyBorder="1" applyAlignment="1">
      <alignment horizontal="center"/>
    </xf>
    <xf numFmtId="2" fontId="0" fillId="3" borderId="0" xfId="0" applyNumberFormat="1" applyFill="1" applyBorder="1"/>
    <xf numFmtId="0" fontId="6" fillId="4" borderId="4" xfId="0" applyFont="1" applyFill="1" applyBorder="1"/>
    <xf numFmtId="0" fontId="6" fillId="4" borderId="7" xfId="0" applyFont="1" applyFill="1" applyBorder="1"/>
    <xf numFmtId="4" fontId="6" fillId="4" borderId="7" xfId="1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left" vertical="center" wrapText="1"/>
    </xf>
    <xf numFmtId="2" fontId="4" fillId="4" borderId="7" xfId="1" applyNumberFormat="1" applyFont="1" applyFill="1" applyBorder="1" applyAlignment="1">
      <alignment horizontal="center" vertical="center"/>
    </xf>
    <xf numFmtId="165" fontId="0" fillId="0" borderId="0" xfId="0" applyNumberFormat="1"/>
    <xf numFmtId="0" fontId="4" fillId="4" borderId="2" xfId="0" applyFont="1" applyFill="1" applyBorder="1" applyAlignment="1">
      <alignment horizontal="left" vertical="center" wrapText="1"/>
    </xf>
    <xf numFmtId="2" fontId="4" fillId="4" borderId="8" xfId="1" applyNumberFormat="1" applyFont="1" applyFill="1" applyBorder="1" applyAlignment="1">
      <alignment horizontal="center" vertical="center"/>
    </xf>
    <xf numFmtId="0" fontId="9" fillId="2" borderId="0" xfId="2" applyFont="1" applyFill="1" applyAlignment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/>
    <xf numFmtId="0" fontId="0" fillId="0" borderId="0" xfId="0" applyAlignment="1"/>
    <xf numFmtId="0" fontId="12" fillId="2" borderId="1" xfId="0" applyFont="1" applyFill="1" applyBorder="1"/>
    <xf numFmtId="0" fontId="12" fillId="2" borderId="1" xfId="0" applyFont="1" applyFill="1" applyBorder="1" applyAlignment="1">
      <alignment horizontal="right"/>
    </xf>
    <xf numFmtId="0" fontId="0" fillId="2" borderId="0" xfId="0" applyFill="1"/>
    <xf numFmtId="0" fontId="0" fillId="2" borderId="0" xfId="0" applyFill="1" applyBorder="1"/>
    <xf numFmtId="0" fontId="4" fillId="2" borderId="1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4" borderId="1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right"/>
    </xf>
    <xf numFmtId="2" fontId="6" fillId="0" borderId="0" xfId="1" applyNumberFormat="1" applyFont="1" applyBorder="1" applyAlignment="1">
      <alignment horizontal="center" vertical="center"/>
    </xf>
    <xf numFmtId="2" fontId="6" fillId="0" borderId="0" xfId="1" applyNumberFormat="1" applyFont="1" applyBorder="1" applyAlignment="1">
      <alignment horizontal="center" vertical="top"/>
    </xf>
    <xf numFmtId="0" fontId="6" fillId="4" borderId="3" xfId="0" applyFont="1" applyFill="1" applyBorder="1" applyAlignment="1"/>
    <xf numFmtId="2" fontId="6" fillId="4" borderId="15" xfId="0" applyNumberFormat="1" applyFont="1" applyFill="1" applyBorder="1" applyAlignment="1">
      <alignment horizontal="center" vertical="top"/>
    </xf>
    <xf numFmtId="2" fontId="6" fillId="4" borderId="4" xfId="0" applyNumberFormat="1" applyFont="1" applyFill="1" applyBorder="1" applyAlignment="1">
      <alignment horizontal="center" vertical="top"/>
    </xf>
    <xf numFmtId="2" fontId="14" fillId="4" borderId="3" xfId="3" quotePrefix="1" applyNumberFormat="1" applyFont="1" applyFill="1" applyBorder="1" applyAlignment="1">
      <alignment horizontal="center"/>
    </xf>
    <xf numFmtId="2" fontId="6" fillId="4" borderId="15" xfId="1" applyNumberFormat="1" applyFont="1" applyFill="1" applyBorder="1" applyAlignment="1">
      <alignment horizontal="center" vertical="top"/>
    </xf>
    <xf numFmtId="2" fontId="6" fillId="4" borderId="4" xfId="0" applyNumberFormat="1" applyFont="1" applyFill="1" applyBorder="1" applyAlignment="1">
      <alignment horizontal="center"/>
    </xf>
    <xf numFmtId="166" fontId="6" fillId="4" borderId="4" xfId="0" applyNumberFormat="1" applyFont="1" applyFill="1" applyBorder="1" applyAlignment="1">
      <alignment horizontal="center"/>
    </xf>
    <xf numFmtId="2" fontId="14" fillId="4" borderId="3" xfId="0" applyNumberFormat="1" applyFont="1" applyFill="1" applyBorder="1" applyAlignment="1">
      <alignment horizontal="center" vertical="center"/>
    </xf>
    <xf numFmtId="2" fontId="0" fillId="0" borderId="0" xfId="0" applyNumberFormat="1" applyBorder="1"/>
    <xf numFmtId="2" fontId="14" fillId="4" borderId="4" xfId="3" quotePrefix="1" applyNumberFormat="1" applyFont="1" applyFill="1" applyBorder="1" applyAlignment="1">
      <alignment horizontal="center"/>
    </xf>
    <xf numFmtId="2" fontId="14" fillId="4" borderId="4" xfId="0" applyNumberFormat="1" applyFont="1" applyFill="1" applyBorder="1" applyAlignment="1">
      <alignment horizontal="center" vertical="center"/>
    </xf>
    <xf numFmtId="165" fontId="6" fillId="0" borderId="0" xfId="1" applyNumberFormat="1" applyFont="1" applyBorder="1" applyAlignment="1">
      <alignment horizontal="center" vertical="center"/>
    </xf>
    <xf numFmtId="2" fontId="7" fillId="4" borderId="4" xfId="3" quotePrefix="1" applyNumberFormat="1" applyFont="1" applyFill="1" applyBorder="1" applyAlignment="1">
      <alignment horizontal="center"/>
    </xf>
    <xf numFmtId="166" fontId="7" fillId="4" borderId="4" xfId="0" applyNumberFormat="1" applyFont="1" applyFill="1" applyBorder="1" applyAlignment="1">
      <alignment horizontal="center"/>
    </xf>
    <xf numFmtId="2" fontId="7" fillId="4" borderId="4" xfId="0" applyNumberFormat="1" applyFont="1" applyFill="1" applyBorder="1" applyAlignment="1">
      <alignment horizontal="center" vertical="center"/>
    </xf>
    <xf numFmtId="166" fontId="7" fillId="4" borderId="6" xfId="0" applyNumberFormat="1" applyFont="1" applyFill="1" applyBorder="1" applyAlignment="1">
      <alignment horizontal="center"/>
    </xf>
    <xf numFmtId="2" fontId="7" fillId="4" borderId="7" xfId="3" quotePrefix="1" applyNumberFormat="1" applyFont="1" applyFill="1" applyBorder="1" applyAlignment="1">
      <alignment horizontal="center"/>
    </xf>
    <xf numFmtId="2" fontId="7" fillId="4" borderId="7" xfId="0" applyNumberFormat="1" applyFont="1" applyFill="1" applyBorder="1" applyAlignment="1">
      <alignment horizontal="center" vertical="center"/>
    </xf>
    <xf numFmtId="2" fontId="4" fillId="4" borderId="2" xfId="1" applyNumberFormat="1" applyFont="1" applyFill="1" applyBorder="1" applyAlignment="1">
      <alignment horizontal="center" vertical="center"/>
    </xf>
    <xf numFmtId="2" fontId="4" fillId="4" borderId="2" xfId="1" quotePrefix="1" applyNumberFormat="1" applyFont="1" applyFill="1" applyBorder="1" applyAlignment="1">
      <alignment horizontal="center" vertical="center"/>
    </xf>
    <xf numFmtId="2" fontId="4" fillId="0" borderId="0" xfId="1" applyNumberFormat="1" applyFont="1" applyBorder="1" applyAlignment="1">
      <alignment horizontal="center" vertical="center"/>
    </xf>
    <xf numFmtId="0" fontId="6" fillId="2" borderId="0" xfId="0" applyFont="1" applyFill="1"/>
    <xf numFmtId="2" fontId="4" fillId="2" borderId="0" xfId="1" applyNumberFormat="1" applyFont="1" applyFill="1" applyBorder="1" applyAlignment="1">
      <alignment horizontal="center" vertical="center"/>
    </xf>
    <xf numFmtId="167" fontId="6" fillId="0" borderId="0" xfId="1" applyNumberFormat="1" applyFont="1" applyAlignment="1">
      <alignment horizontal="center"/>
    </xf>
    <xf numFmtId="0" fontId="10" fillId="2" borderId="0" xfId="0" applyFont="1" applyFill="1"/>
    <xf numFmtId="167" fontId="6" fillId="2" borderId="0" xfId="1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16" fillId="4" borderId="3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vertical="center" wrapText="1"/>
    </xf>
    <xf numFmtId="0" fontId="16" fillId="4" borderId="14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6" fillId="4" borderId="3" xfId="0" applyFont="1" applyFill="1" applyBorder="1"/>
    <xf numFmtId="4" fontId="6" fillId="4" borderId="10" xfId="1" applyNumberFormat="1" applyFont="1" applyFill="1" applyBorder="1" applyAlignment="1">
      <alignment horizontal="center"/>
    </xf>
    <xf numFmtId="4" fontId="6" fillId="4" borderId="0" xfId="1" applyNumberFormat="1" applyFont="1" applyFill="1" applyBorder="1" applyAlignment="1">
      <alignment horizontal="center"/>
    </xf>
    <xf numFmtId="4" fontId="6" fillId="4" borderId="5" xfId="1" applyNumberFormat="1" applyFont="1" applyFill="1" applyBorder="1" applyAlignment="1">
      <alignment horizontal="center"/>
    </xf>
    <xf numFmtId="4" fontId="6" fillId="4" borderId="3" xfId="0" applyNumberFormat="1" applyFont="1" applyFill="1" applyBorder="1" applyAlignment="1">
      <alignment horizontal="center"/>
    </xf>
    <xf numFmtId="4" fontId="6" fillId="4" borderId="14" xfId="1" applyNumberFormat="1" applyFont="1" applyFill="1" applyBorder="1" applyAlignment="1">
      <alignment horizontal="center"/>
    </xf>
    <xf numFmtId="4" fontId="6" fillId="4" borderId="15" xfId="1" applyNumberFormat="1" applyFont="1" applyFill="1" applyBorder="1" applyAlignment="1">
      <alignment horizontal="center"/>
    </xf>
    <xf numFmtId="4" fontId="6" fillId="4" borderId="6" xfId="1" applyNumberFormat="1" applyFont="1" applyFill="1" applyBorder="1" applyAlignment="1">
      <alignment horizontal="center"/>
    </xf>
    <xf numFmtId="4" fontId="6" fillId="4" borderId="4" xfId="0" applyNumberFormat="1" applyFont="1" applyFill="1" applyBorder="1" applyAlignment="1">
      <alignment horizontal="center"/>
    </xf>
    <xf numFmtId="0" fontId="2" fillId="0" borderId="0" xfId="0" applyFont="1"/>
    <xf numFmtId="4" fontId="6" fillId="4" borderId="1" xfId="1" applyNumberFormat="1" applyFont="1" applyFill="1" applyBorder="1" applyAlignment="1">
      <alignment horizontal="center"/>
    </xf>
    <xf numFmtId="4" fontId="6" fillId="4" borderId="9" xfId="1" applyNumberFormat="1" applyFont="1" applyFill="1" applyBorder="1" applyAlignment="1">
      <alignment horizontal="center"/>
    </xf>
    <xf numFmtId="4" fontId="6" fillId="4" borderId="7" xfId="0" applyNumberFormat="1" applyFont="1" applyFill="1" applyBorder="1" applyAlignment="1">
      <alignment horizontal="center"/>
    </xf>
    <xf numFmtId="4" fontId="6" fillId="4" borderId="8" xfId="1" applyNumberFormat="1" applyFont="1" applyFill="1" applyBorder="1" applyAlignment="1">
      <alignment horizontal="center"/>
    </xf>
    <xf numFmtId="4" fontId="4" fillId="4" borderId="7" xfId="1" applyNumberFormat="1" applyFont="1" applyFill="1" applyBorder="1" applyAlignment="1">
      <alignment horizontal="center" vertical="center"/>
    </xf>
    <xf numFmtId="167" fontId="6" fillId="2" borderId="0" xfId="1" applyNumberFormat="1" applyFont="1" applyFill="1" applyBorder="1" applyAlignment="1">
      <alignment horizontal="left" vertical="top"/>
    </xf>
    <xf numFmtId="167" fontId="6" fillId="2" borderId="10" xfId="1" applyNumberFormat="1" applyFont="1" applyFill="1" applyBorder="1" applyAlignment="1">
      <alignment wrapText="1"/>
    </xf>
    <xf numFmtId="167" fontId="6" fillId="2" borderId="0" xfId="1" applyNumberFormat="1" applyFont="1" applyFill="1" applyAlignment="1">
      <alignment horizontal="left"/>
    </xf>
    <xf numFmtId="167" fontId="6" fillId="2" borderId="0" xfId="1" applyNumberFormat="1" applyFont="1" applyFill="1" applyBorder="1" applyAlignment="1">
      <alignment horizontal="left" wrapText="1"/>
    </xf>
    <xf numFmtId="4" fontId="4" fillId="2" borderId="0" xfId="1" applyNumberFormat="1" applyFont="1" applyFill="1" applyBorder="1" applyAlignment="1">
      <alignment horizontal="center" vertical="center"/>
    </xf>
    <xf numFmtId="167" fontId="6" fillId="0" borderId="0" xfId="1" applyNumberFormat="1" applyFont="1" applyAlignment="1">
      <alignment horizontal="right"/>
    </xf>
    <xf numFmtId="0" fontId="17" fillId="0" borderId="0" xfId="0" applyFont="1"/>
    <xf numFmtId="0" fontId="3" fillId="0" borderId="0" xfId="0" applyFont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0" xfId="0" applyFont="1" applyBorder="1" applyAlignment="1"/>
    <xf numFmtId="0" fontId="4" fillId="4" borderId="3" xfId="0" applyFont="1" applyFill="1" applyBorder="1" applyAlignment="1">
      <alignment vertical="top"/>
    </xf>
    <xf numFmtId="0" fontId="4" fillId="4" borderId="4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/>
    </xf>
    <xf numFmtId="0" fontId="6" fillId="0" borderId="0" xfId="0" applyFont="1" applyBorder="1"/>
    <xf numFmtId="3" fontId="0" fillId="0" borderId="0" xfId="0" applyNumberFormat="1" applyBorder="1"/>
    <xf numFmtId="3" fontId="6" fillId="4" borderId="4" xfId="1" applyNumberFormat="1" applyFont="1" applyFill="1" applyBorder="1" applyAlignment="1">
      <alignment horizontal="center"/>
    </xf>
    <xf numFmtId="3" fontId="0" fillId="0" borderId="0" xfId="0" applyNumberFormat="1"/>
    <xf numFmtId="0" fontId="6" fillId="0" borderId="0" xfId="0" applyFont="1" applyFill="1" applyBorder="1"/>
    <xf numFmtId="0" fontId="6" fillId="3" borderId="0" xfId="0" applyFont="1" applyFill="1" applyBorder="1"/>
    <xf numFmtId="3" fontId="6" fillId="4" borderId="15" xfId="1" applyNumberFormat="1" applyFont="1" applyFill="1" applyBorder="1" applyAlignment="1">
      <alignment horizontal="center"/>
    </xf>
    <xf numFmtId="0" fontId="6" fillId="2" borderId="0" xfId="0" applyFont="1" applyFill="1" applyBorder="1"/>
    <xf numFmtId="0" fontId="10" fillId="2" borderId="0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/>
    <xf numFmtId="0" fontId="6" fillId="2" borderId="0" xfId="0" applyFont="1" applyFill="1" applyAlignment="1">
      <alignment horizontal="left" vertical="top" wrapText="1"/>
    </xf>
    <xf numFmtId="0" fontId="10" fillId="2" borderId="0" xfId="0" applyFont="1" applyFill="1" applyAlignment="1"/>
    <xf numFmtId="0" fontId="11" fillId="2" borderId="0" xfId="0" applyFont="1" applyFill="1" applyAlignment="1">
      <alignment horizontal="center" vertical="top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15" fillId="2" borderId="0" xfId="0" applyFont="1" applyFill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/>
    </xf>
    <xf numFmtId="2" fontId="6" fillId="4" borderId="7" xfId="1" applyNumberFormat="1" applyFont="1" applyFill="1" applyBorder="1" applyAlignment="1">
      <alignment horizontal="center"/>
    </xf>
    <xf numFmtId="2" fontId="6" fillId="4" borderId="3" xfId="1" applyNumberFormat="1" applyFont="1" applyFill="1" applyBorder="1" applyAlignment="1">
      <alignment horizontal="center"/>
    </xf>
  </cellXfs>
  <cellStyles count="4">
    <cellStyle name="Comma" xfId="1" builtinId="3"/>
    <cellStyle name="Comma 2 2" xfId="3"/>
    <cellStyle name="Normal" xfId="0" builtinId="0"/>
    <cellStyle name="Normal_XVII.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wner\My%20Documents\BP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mtoe"/>
      <sheetName val="Gas Consumption – bcm"/>
      <sheetName val="Gas Consumption – bcf"/>
      <sheetName val="Gas Consumption – mtoe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mtoe"/>
      <sheetName val="Primary Energy - Consumption"/>
      <sheetName val="Primary Energy - Cons by fuel"/>
      <sheetName val="Electricity Generation 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O19"/>
  <sheetViews>
    <sheetView showGridLines="0" tabSelected="1" workbookViewId="0">
      <selection activeCell="I14" sqref="I14"/>
    </sheetView>
  </sheetViews>
  <sheetFormatPr defaultRowHeight="15" x14ac:dyDescent="0.25"/>
  <cols>
    <col min="1" max="1" width="15.28515625" style="29" customWidth="1"/>
    <col min="2" max="2" width="16.42578125" style="29" customWidth="1"/>
    <col min="3" max="3" width="15.140625" style="29" customWidth="1"/>
    <col min="4" max="4" width="16.42578125" style="29" customWidth="1"/>
    <col min="5" max="5" width="14.140625" style="29" customWidth="1"/>
  </cols>
  <sheetData>
    <row r="1" spans="1:15" ht="35.25" customHeight="1" x14ac:dyDescent="0.25">
      <c r="A1" s="122" t="s">
        <v>0</v>
      </c>
      <c r="B1" s="122"/>
      <c r="C1" s="122"/>
      <c r="D1" s="122"/>
      <c r="E1" s="122"/>
      <c r="H1" s="1"/>
      <c r="I1" s="1"/>
      <c r="J1" s="1"/>
      <c r="K1" s="1"/>
      <c r="L1" s="1"/>
      <c r="M1" s="1"/>
      <c r="N1" s="1"/>
    </row>
    <row r="2" spans="1:15" ht="38.25" x14ac:dyDescent="0.25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H2" s="1"/>
      <c r="I2" s="1"/>
      <c r="J2" s="1"/>
      <c r="K2" s="1"/>
      <c r="L2" s="1"/>
      <c r="M2" s="1"/>
      <c r="N2" s="1"/>
      <c r="O2" s="6"/>
    </row>
    <row r="3" spans="1:15" x14ac:dyDescent="0.25">
      <c r="A3" s="7" t="s">
        <v>6</v>
      </c>
      <c r="B3" s="8">
        <f>'5.2'!F7</f>
        <v>642.63592600000015</v>
      </c>
      <c r="C3" s="8">
        <f>'5.2'!K7</f>
        <v>42.773000000000003</v>
      </c>
      <c r="D3" s="144">
        <f>'5.3'!D6</f>
        <v>209.819154097221</v>
      </c>
      <c r="E3" s="144">
        <f>'5.3'!J6</f>
        <v>64.559593624870203</v>
      </c>
      <c r="F3" s="10"/>
      <c r="H3" s="1"/>
      <c r="I3" s="11"/>
      <c r="J3" s="12"/>
      <c r="K3" s="1"/>
      <c r="L3" s="13"/>
      <c r="M3" s="14"/>
      <c r="N3" s="15"/>
      <c r="O3" s="6"/>
    </row>
    <row r="4" spans="1:15" x14ac:dyDescent="0.25">
      <c r="A4" s="7" t="s">
        <v>7</v>
      </c>
      <c r="B4" s="8">
        <f>'5.2'!F8</f>
        <v>688.75348300000007</v>
      </c>
      <c r="C4" s="8">
        <f>'5.2'!K8</f>
        <v>46.826585000000001</v>
      </c>
      <c r="D4" s="8">
        <f>'5.3'!D7</f>
        <v>222.65524788938001</v>
      </c>
      <c r="E4" s="8">
        <f>'5.3'!J7</f>
        <v>57.187869539818522</v>
      </c>
      <c r="F4" s="10"/>
      <c r="H4" s="17"/>
      <c r="I4" s="11"/>
      <c r="J4" s="12"/>
      <c r="K4" s="1"/>
      <c r="L4" s="13"/>
      <c r="M4" s="14"/>
      <c r="N4" s="15"/>
      <c r="O4" s="6"/>
    </row>
    <row r="5" spans="1:15" x14ac:dyDescent="0.25">
      <c r="A5" s="18" t="s">
        <v>8</v>
      </c>
      <c r="B5" s="8">
        <f>'5.2'!F9</f>
        <v>722.56294000000003</v>
      </c>
      <c r="C5" s="8">
        <f>'5.2'!K9</f>
        <v>44.637331999999994</v>
      </c>
      <c r="D5" s="8">
        <f>'5.3'!D8</f>
        <v>227.026642783375</v>
      </c>
      <c r="E5" s="8">
        <f>'5.3'!J8</f>
        <v>52.37157680227692</v>
      </c>
      <c r="F5" s="10"/>
      <c r="H5" s="17"/>
      <c r="I5" s="11"/>
      <c r="J5" s="12"/>
      <c r="K5" s="1"/>
      <c r="L5" s="13"/>
      <c r="M5" s="14"/>
      <c r="N5" s="15"/>
      <c r="O5" s="6"/>
    </row>
    <row r="6" spans="1:15" x14ac:dyDescent="0.25">
      <c r="A6" s="18" t="s">
        <v>9</v>
      </c>
      <c r="B6" s="8">
        <f>'5.2'!F10</f>
        <v>829.93441999999993</v>
      </c>
      <c r="C6" s="8">
        <f>'5.2'!K10</f>
        <v>49.583792000000003</v>
      </c>
      <c r="D6" s="8">
        <f>'5.3'!D9</f>
        <v>226.89585454402393</v>
      </c>
      <c r="E6" s="8">
        <f>'5.3'!J9</f>
        <v>51.295724815330331</v>
      </c>
      <c r="F6" s="10"/>
      <c r="H6" s="17"/>
      <c r="I6" s="11"/>
      <c r="J6" s="12"/>
      <c r="K6" s="1"/>
      <c r="L6" s="13"/>
      <c r="M6" s="14"/>
      <c r="N6" s="15"/>
      <c r="O6" s="6"/>
    </row>
    <row r="7" spans="1:15" x14ac:dyDescent="0.25">
      <c r="A7" s="18" t="s">
        <v>10</v>
      </c>
      <c r="B7" s="8">
        <f>'5.2'!F11</f>
        <v>847.57607499999995</v>
      </c>
      <c r="C7" s="8">
        <f>'5.2'!K11</f>
        <v>45.475535999999998</v>
      </c>
      <c r="D7" s="8">
        <f>'5.3'!D10</f>
        <v>239.79224373136341</v>
      </c>
      <c r="E7" s="8">
        <f>'5.3'!J10</f>
        <v>52.512855157442317</v>
      </c>
      <c r="F7" s="10"/>
      <c r="H7" s="17"/>
      <c r="I7" s="11"/>
      <c r="J7" s="12"/>
      <c r="K7" s="1"/>
      <c r="L7" s="13"/>
      <c r="M7" s="14"/>
      <c r="N7" s="15"/>
      <c r="O7" s="6"/>
    </row>
    <row r="8" spans="1:15" x14ac:dyDescent="0.25">
      <c r="A8" s="18" t="s">
        <v>11</v>
      </c>
      <c r="B8" s="8">
        <f>'5.2'!F12</f>
        <v>858.57639899999992</v>
      </c>
      <c r="C8" s="8">
        <f>'5.2'!K12</f>
        <v>47.317733999999994</v>
      </c>
      <c r="D8" s="8">
        <f>'5.3'!D11</f>
        <v>249.9406585302348</v>
      </c>
      <c r="E8" s="8">
        <f>'5.3'!J11</f>
        <v>55.697915618968182</v>
      </c>
      <c r="F8" s="10"/>
      <c r="H8" s="17"/>
      <c r="I8" s="11"/>
      <c r="J8" s="12"/>
      <c r="K8" s="1"/>
      <c r="L8" s="13"/>
      <c r="M8" s="14"/>
      <c r="N8" s="15"/>
      <c r="O8" s="6"/>
    </row>
    <row r="9" spans="1:15" x14ac:dyDescent="0.25">
      <c r="A9" s="18" t="s">
        <v>12</v>
      </c>
      <c r="B9" s="8">
        <f>'5.2'!F13</f>
        <v>868.22901899999988</v>
      </c>
      <c r="C9" s="8">
        <f>'5.2'!K13</f>
        <v>46.976993999999998</v>
      </c>
      <c r="D9" s="8">
        <f>'5.3'!D12</f>
        <v>256.11712503083118</v>
      </c>
      <c r="E9" s="8">
        <f>'5.3'!J12</f>
        <v>59.170156466006873</v>
      </c>
      <c r="F9" s="10"/>
      <c r="H9" s="17"/>
      <c r="I9" s="1"/>
      <c r="J9" s="12"/>
      <c r="K9" s="1"/>
      <c r="L9" s="13"/>
      <c r="M9" s="14"/>
      <c r="N9" s="15"/>
    </row>
    <row r="10" spans="1:15" x14ac:dyDescent="0.25">
      <c r="A10" s="18" t="s">
        <v>13</v>
      </c>
      <c r="B10" s="8">
        <f>'5.2'!F14</f>
        <v>958.36363899999992</v>
      </c>
      <c r="C10" s="8">
        <f>'5.2'!K14</f>
        <v>42.685430999999994</v>
      </c>
      <c r="D10" s="8">
        <f>'5.3'!D13</f>
        <v>260.70086002892344</v>
      </c>
      <c r="E10" s="8">
        <f>'5.3'!J13</f>
        <v>60.794386988931507</v>
      </c>
      <c r="F10" s="10"/>
      <c r="H10" s="17"/>
      <c r="I10" s="1"/>
      <c r="J10" s="12"/>
      <c r="K10" s="1"/>
      <c r="L10" s="13"/>
      <c r="M10" s="14"/>
      <c r="N10" s="15"/>
    </row>
    <row r="11" spans="1:15" x14ac:dyDescent="0.25">
      <c r="A11" s="18" t="s">
        <v>14</v>
      </c>
      <c r="B11" s="8">
        <f>'5.2'!F15</f>
        <v>1002.171811</v>
      </c>
      <c r="C11" s="8">
        <f>'5.2'!K15</f>
        <v>41.887591000000008</v>
      </c>
      <c r="D11" s="8">
        <f>'5.3'!D14</f>
        <v>259.12393196624407</v>
      </c>
      <c r="E11" s="8">
        <f>'5.3'!J14</f>
        <v>64.143456871903439</v>
      </c>
      <c r="F11" s="10"/>
      <c r="H11" s="17"/>
      <c r="I11" s="1"/>
      <c r="J11" s="12"/>
      <c r="K11" s="1"/>
      <c r="L11" s="13"/>
      <c r="M11" s="14"/>
      <c r="N11" s="15"/>
    </row>
    <row r="12" spans="1:15" x14ac:dyDescent="0.25">
      <c r="A12" s="19" t="s">
        <v>15</v>
      </c>
      <c r="B12" s="143">
        <f>'5.2'!F16</f>
        <v>956.14292699999999</v>
      </c>
      <c r="C12" s="143">
        <f>'5.2'!K16</f>
        <v>35.841465999999997</v>
      </c>
      <c r="D12" s="143">
        <f>'5.3'!D15</f>
        <v>228.60506116249041</v>
      </c>
      <c r="E12" s="143">
        <f>'5.3'!J15</f>
        <v>60.645083642164792</v>
      </c>
      <c r="F12" s="10"/>
      <c r="H12" s="17"/>
      <c r="I12" s="1"/>
      <c r="J12" s="12"/>
      <c r="K12" s="1"/>
      <c r="L12" s="13"/>
      <c r="M12" s="14"/>
      <c r="N12" s="15"/>
    </row>
    <row r="13" spans="1:15" ht="51.75" customHeight="1" x14ac:dyDescent="0.25">
      <c r="A13" s="21" t="s">
        <v>16</v>
      </c>
      <c r="B13" s="22">
        <f>(B12-B11)/B11*100</f>
        <v>-4.5929134600254748</v>
      </c>
      <c r="C13" s="22">
        <f t="shared" ref="C13:E13" si="0">(C12-C11)/C11*100</f>
        <v>-14.434167388618766</v>
      </c>
      <c r="D13" s="22">
        <f t="shared" si="0"/>
        <v>-11.777712144214195</v>
      </c>
      <c r="E13" s="22">
        <f t="shared" si="0"/>
        <v>-5.4539829942826614</v>
      </c>
      <c r="G13" s="23"/>
      <c r="H13" s="17"/>
      <c r="I13" s="1"/>
      <c r="J13" s="1"/>
      <c r="K13" s="1"/>
      <c r="L13" s="1"/>
      <c r="M13" s="1"/>
      <c r="N13" s="1"/>
    </row>
    <row r="14" spans="1:15" ht="32.25" customHeight="1" x14ac:dyDescent="0.25">
      <c r="A14" s="24" t="s">
        <v>17</v>
      </c>
      <c r="B14" s="25">
        <f>((B12/B3)^(1/9)-1)*100</f>
        <v>4.5136681699510683</v>
      </c>
      <c r="C14" s="25">
        <f t="shared" ref="C14:E14" si="1">((C12/C3)^(1/9)-1)*100</f>
        <v>-1.9452920816221964</v>
      </c>
      <c r="D14" s="25">
        <f t="shared" si="1"/>
        <v>0.95733005790954451</v>
      </c>
      <c r="E14" s="25">
        <f t="shared" si="1"/>
        <v>-0.69259220856342507</v>
      </c>
    </row>
    <row r="15" spans="1:15" x14ac:dyDescent="0.25">
      <c r="A15" s="123" t="s">
        <v>18</v>
      </c>
      <c r="B15" s="123"/>
      <c r="C15" s="123"/>
      <c r="D15" s="26"/>
      <c r="E15" s="26"/>
    </row>
    <row r="16" spans="1:15" ht="57.75" customHeight="1" x14ac:dyDescent="0.25">
      <c r="A16" s="124" t="s">
        <v>19</v>
      </c>
      <c r="B16" s="124"/>
      <c r="C16" s="124"/>
      <c r="D16" s="124"/>
      <c r="E16" s="124"/>
    </row>
    <row r="17" spans="1:5" x14ac:dyDescent="0.25">
      <c r="A17" s="27" t="s">
        <v>20</v>
      </c>
      <c r="B17" s="125" t="s">
        <v>21</v>
      </c>
      <c r="C17" s="125"/>
      <c r="D17" s="125"/>
      <c r="E17" s="125"/>
    </row>
    <row r="18" spans="1:5" x14ac:dyDescent="0.25">
      <c r="A18" s="28"/>
      <c r="B18" s="125" t="s">
        <v>22</v>
      </c>
      <c r="C18" s="125"/>
      <c r="D18" s="125"/>
      <c r="E18" s="125"/>
    </row>
    <row r="19" spans="1:5" x14ac:dyDescent="0.25">
      <c r="A19" s="28"/>
      <c r="B19" s="125" t="s">
        <v>23</v>
      </c>
      <c r="C19" s="125"/>
      <c r="D19" s="125"/>
      <c r="E19" s="125"/>
    </row>
  </sheetData>
  <mergeCells count="6">
    <mergeCell ref="B19:E19"/>
    <mergeCell ref="A1:E1"/>
    <mergeCell ref="A15:C15"/>
    <mergeCell ref="A16:E16"/>
    <mergeCell ref="B17:E17"/>
    <mergeCell ref="B18:E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Q21"/>
  <sheetViews>
    <sheetView showGridLines="0" zoomScaleNormal="100" workbookViewId="0">
      <selection activeCell="I22" sqref="I22"/>
    </sheetView>
  </sheetViews>
  <sheetFormatPr defaultRowHeight="15" x14ac:dyDescent="0.25"/>
  <cols>
    <col min="1" max="1" width="13.5703125" customWidth="1"/>
    <col min="2" max="2" width="11.7109375" customWidth="1"/>
    <col min="3" max="3" width="8.5703125" customWidth="1"/>
    <col min="4" max="4" width="9" customWidth="1"/>
    <col min="5" max="5" width="13.28515625" customWidth="1"/>
    <col min="6" max="6" width="12.28515625" customWidth="1"/>
    <col min="7" max="7" width="10.42578125" customWidth="1"/>
    <col min="8" max="8" width="8.7109375" customWidth="1"/>
    <col min="9" max="9" width="8.85546875" customWidth="1"/>
    <col min="10" max="10" width="13.5703125" bestFit="1" customWidth="1"/>
    <col min="11" max="11" width="16.28515625" customWidth="1"/>
    <col min="16" max="16" width="12" customWidth="1"/>
    <col min="17" max="17" width="11.7109375" customWidth="1"/>
  </cols>
  <sheetData>
    <row r="1" spans="1:17" ht="15" customHeight="1" x14ac:dyDescent="0.25">
      <c r="A1" s="126" t="s">
        <v>24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7" ht="9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7" ht="15.75" x14ac:dyDescent="0.25">
      <c r="A3" s="30"/>
      <c r="B3" s="31"/>
      <c r="C3" s="31"/>
      <c r="D3" s="31"/>
      <c r="E3" s="31"/>
      <c r="F3" s="32"/>
      <c r="G3" s="33"/>
      <c r="H3" s="33"/>
      <c r="I3" s="33"/>
      <c r="J3" s="32"/>
      <c r="K3" s="34" t="s">
        <v>25</v>
      </c>
      <c r="P3" s="35"/>
    </row>
    <row r="4" spans="1:17" x14ac:dyDescent="0.25">
      <c r="A4" s="127" t="s">
        <v>1</v>
      </c>
      <c r="B4" s="129" t="s">
        <v>26</v>
      </c>
      <c r="C4" s="130"/>
      <c r="D4" s="130"/>
      <c r="E4" s="130"/>
      <c r="F4" s="131"/>
      <c r="G4" s="129" t="s">
        <v>27</v>
      </c>
      <c r="H4" s="132"/>
      <c r="I4" s="132"/>
      <c r="J4" s="132"/>
      <c r="K4" s="133"/>
      <c r="M4" s="6"/>
      <c r="N4" s="6"/>
      <c r="O4" s="6"/>
      <c r="P4" s="6"/>
      <c r="Q4" s="6"/>
    </row>
    <row r="5" spans="1:17" ht="60" customHeight="1" x14ac:dyDescent="0.25">
      <c r="A5" s="128"/>
      <c r="B5" s="36" t="s">
        <v>28</v>
      </c>
      <c r="C5" s="37" t="s">
        <v>29</v>
      </c>
      <c r="D5" s="37" t="s">
        <v>30</v>
      </c>
      <c r="E5" s="38" t="s">
        <v>31</v>
      </c>
      <c r="F5" s="36" t="s">
        <v>32</v>
      </c>
      <c r="G5" s="37" t="s">
        <v>33</v>
      </c>
      <c r="H5" s="37" t="s">
        <v>29</v>
      </c>
      <c r="I5" s="37" t="s">
        <v>30</v>
      </c>
      <c r="J5" s="38" t="s">
        <v>31</v>
      </c>
      <c r="K5" s="37" t="s">
        <v>32</v>
      </c>
      <c r="M5" s="6"/>
      <c r="N5" s="6"/>
      <c r="O5" s="6"/>
      <c r="P5" s="39"/>
      <c r="Q5" s="39"/>
    </row>
    <row r="6" spans="1:17" x14ac:dyDescent="0.25">
      <c r="A6" s="40">
        <v>1</v>
      </c>
      <c r="B6" s="40">
        <v>2</v>
      </c>
      <c r="C6" s="40">
        <v>3</v>
      </c>
      <c r="D6" s="40">
        <v>4</v>
      </c>
      <c r="E6" s="41">
        <v>5</v>
      </c>
      <c r="F6" s="41" t="s">
        <v>34</v>
      </c>
      <c r="G6" s="40">
        <v>7</v>
      </c>
      <c r="H6" s="40">
        <v>8</v>
      </c>
      <c r="I6" s="40">
        <v>9</v>
      </c>
      <c r="J6" s="40">
        <v>10</v>
      </c>
      <c r="K6" s="40" t="s">
        <v>35</v>
      </c>
      <c r="L6" s="42"/>
      <c r="M6" s="6"/>
      <c r="N6" s="6"/>
      <c r="O6" s="6"/>
      <c r="P6" s="43"/>
      <c r="Q6" s="44"/>
    </row>
    <row r="7" spans="1:17" x14ac:dyDescent="0.25">
      <c r="A7" s="45" t="s">
        <v>7</v>
      </c>
      <c r="B7" s="46">
        <v>539.95000000000005</v>
      </c>
      <c r="C7" s="47">
        <v>102.85262600000003</v>
      </c>
      <c r="D7" s="47">
        <v>2.0146999999999995</v>
      </c>
      <c r="E7" s="48">
        <v>1.8480000000000132</v>
      </c>
      <c r="F7" s="49">
        <f>B7+C7-D7+E7</f>
        <v>642.63592600000015</v>
      </c>
      <c r="G7" s="50">
        <v>42.332000000000001</v>
      </c>
      <c r="H7" s="51">
        <v>0</v>
      </c>
      <c r="I7" s="51">
        <v>0</v>
      </c>
      <c r="J7" s="52">
        <v>0.44099999999999995</v>
      </c>
      <c r="K7" s="49">
        <f>G7+H7-I7+J7</f>
        <v>42.773000000000003</v>
      </c>
      <c r="L7" s="42"/>
      <c r="M7" s="53"/>
      <c r="N7" s="53"/>
      <c r="O7" s="6"/>
      <c r="P7" s="43"/>
      <c r="Q7" s="44"/>
    </row>
    <row r="8" spans="1:17" x14ac:dyDescent="0.25">
      <c r="A8" s="7" t="s">
        <v>8</v>
      </c>
      <c r="B8" s="46">
        <v>556.40200000000004</v>
      </c>
      <c r="C8" s="47">
        <v>145.78544500000001</v>
      </c>
      <c r="D8" s="47">
        <v>2.4429620000000001</v>
      </c>
      <c r="E8" s="54">
        <v>-10.991000000000007</v>
      </c>
      <c r="F8" s="49">
        <f t="shared" ref="F8:F16" si="0">B8+C8-D8+E8</f>
        <v>688.75348300000007</v>
      </c>
      <c r="G8" s="50">
        <v>46.453000000000003</v>
      </c>
      <c r="H8" s="51">
        <v>6.4800000000000003E-4</v>
      </c>
      <c r="I8" s="51">
        <v>6.9063000000000013E-2</v>
      </c>
      <c r="J8" s="55">
        <v>0.44200000000000017</v>
      </c>
      <c r="K8" s="49">
        <f t="shared" ref="K8:K16" si="1">G8+H8-I8+J8</f>
        <v>46.826585000000001</v>
      </c>
      <c r="L8" s="42"/>
      <c r="M8" s="53"/>
      <c r="N8" s="53"/>
      <c r="O8" s="6"/>
      <c r="P8" s="56"/>
      <c r="Q8" s="56"/>
    </row>
    <row r="9" spans="1:17" x14ac:dyDescent="0.25">
      <c r="A9" s="7" t="s">
        <v>9</v>
      </c>
      <c r="B9" s="46">
        <v>565.76499999999999</v>
      </c>
      <c r="C9" s="47">
        <v>166.85702300000003</v>
      </c>
      <c r="D9" s="47">
        <v>2.1880830000000002</v>
      </c>
      <c r="E9" s="54">
        <v>-7.8710000000000022</v>
      </c>
      <c r="F9" s="49">
        <f t="shared" si="0"/>
        <v>722.56294000000003</v>
      </c>
      <c r="G9" s="50">
        <v>44.271000000000001</v>
      </c>
      <c r="H9" s="51">
        <v>1.2669999999999999E-3</v>
      </c>
      <c r="I9" s="51">
        <v>1.9350000000000001E-3</v>
      </c>
      <c r="J9" s="55">
        <v>0.36699999999999999</v>
      </c>
      <c r="K9" s="49">
        <f t="shared" si="1"/>
        <v>44.637331999999994</v>
      </c>
      <c r="L9" s="42"/>
      <c r="M9" s="53"/>
      <c r="N9" s="53"/>
      <c r="O9" s="6"/>
      <c r="P9" s="56"/>
      <c r="Q9" s="56"/>
    </row>
    <row r="10" spans="1:17" x14ac:dyDescent="0.25">
      <c r="A10" s="7" t="s">
        <v>10</v>
      </c>
      <c r="B10" s="46">
        <v>609.17899999999997</v>
      </c>
      <c r="C10" s="47">
        <v>217.78279499999999</v>
      </c>
      <c r="D10" s="47">
        <v>1.238375</v>
      </c>
      <c r="E10" s="54">
        <v>4.2110000000000056</v>
      </c>
      <c r="F10" s="49">
        <f t="shared" si="0"/>
        <v>829.93441999999993</v>
      </c>
      <c r="G10" s="50">
        <v>48.27</v>
      </c>
      <c r="H10" s="51">
        <v>6.4000000000000005E-4</v>
      </c>
      <c r="I10" s="51">
        <v>2.8479999999999998E-3</v>
      </c>
      <c r="J10" s="55">
        <v>1.3160000000000001</v>
      </c>
      <c r="K10" s="49">
        <f t="shared" si="1"/>
        <v>49.583792000000003</v>
      </c>
      <c r="L10" s="42"/>
      <c r="M10" s="53"/>
      <c r="N10" s="53"/>
      <c r="O10" s="6"/>
      <c r="P10" s="56"/>
      <c r="Q10" s="56"/>
    </row>
    <row r="11" spans="1:17" x14ac:dyDescent="0.25">
      <c r="A11" s="7" t="s">
        <v>11</v>
      </c>
      <c r="B11" s="46">
        <v>639.23</v>
      </c>
      <c r="C11" s="47">
        <v>203.94926100000001</v>
      </c>
      <c r="D11" s="47">
        <v>1.575186</v>
      </c>
      <c r="E11" s="54">
        <v>5.9720000000000013</v>
      </c>
      <c r="F11" s="49">
        <f t="shared" si="0"/>
        <v>847.57607499999995</v>
      </c>
      <c r="G11" s="50">
        <v>43.841999999999999</v>
      </c>
      <c r="H11" s="51">
        <v>1.0480000000000001E-3</v>
      </c>
      <c r="I11" s="51">
        <v>5.1199999999999998E-4</v>
      </c>
      <c r="J11" s="55">
        <v>1.633</v>
      </c>
      <c r="K11" s="49">
        <f t="shared" si="1"/>
        <v>45.475535999999998</v>
      </c>
      <c r="L11" s="42"/>
      <c r="M11" s="53"/>
      <c r="N11" s="53"/>
      <c r="O11" s="6"/>
      <c r="P11" s="56"/>
      <c r="Q11" s="56"/>
    </row>
    <row r="12" spans="1:17" x14ac:dyDescent="0.25">
      <c r="A12" s="7" t="s">
        <v>12</v>
      </c>
      <c r="B12" s="46">
        <v>657.86799999999994</v>
      </c>
      <c r="C12" s="47">
        <v>190.95304599999997</v>
      </c>
      <c r="D12" s="47">
        <v>1.7726470000000003</v>
      </c>
      <c r="E12" s="54">
        <v>11.527999999999992</v>
      </c>
      <c r="F12" s="49">
        <f t="shared" si="0"/>
        <v>858.57639899999992</v>
      </c>
      <c r="G12" s="50">
        <v>45.23</v>
      </c>
      <c r="H12" s="51">
        <v>1.9116000000000001E-2</v>
      </c>
      <c r="I12" s="51">
        <v>5.3819999999999996E-3</v>
      </c>
      <c r="J12" s="55">
        <v>2.0739999999999998</v>
      </c>
      <c r="K12" s="49">
        <f t="shared" si="1"/>
        <v>47.317733999999994</v>
      </c>
      <c r="L12" s="42"/>
      <c r="M12" s="53"/>
      <c r="N12" s="53"/>
      <c r="O12" s="6"/>
      <c r="P12" s="56"/>
      <c r="Q12" s="56"/>
    </row>
    <row r="13" spans="1:17" x14ac:dyDescent="0.25">
      <c r="A13" s="18" t="s">
        <v>13</v>
      </c>
      <c r="B13" s="46">
        <v>675.4</v>
      </c>
      <c r="C13" s="47">
        <v>208.24867299999997</v>
      </c>
      <c r="D13" s="47">
        <v>1.5036539999999996</v>
      </c>
      <c r="E13" s="54">
        <v>-13.915999999999997</v>
      </c>
      <c r="F13" s="49">
        <f t="shared" si="0"/>
        <v>868.22901899999988</v>
      </c>
      <c r="G13" s="50">
        <v>46.643999999999998</v>
      </c>
      <c r="H13" s="51">
        <v>1.0404999999999999E-2</v>
      </c>
      <c r="I13" s="51">
        <v>4.4110000000000009E-3</v>
      </c>
      <c r="J13" s="55">
        <v>0.32699999999999996</v>
      </c>
      <c r="K13" s="49">
        <f t="shared" si="1"/>
        <v>46.976993999999998</v>
      </c>
      <c r="L13" s="42"/>
      <c r="M13" s="53"/>
      <c r="N13" s="53"/>
      <c r="O13" s="6"/>
      <c r="P13" s="56"/>
      <c r="Q13" s="56"/>
    </row>
    <row r="14" spans="1:17" x14ac:dyDescent="0.25">
      <c r="A14" s="18" t="s">
        <v>36</v>
      </c>
      <c r="B14" s="46">
        <v>728.71799999999996</v>
      </c>
      <c r="C14" s="47">
        <v>235.34801299999992</v>
      </c>
      <c r="D14" s="47">
        <v>1.3063739999999995</v>
      </c>
      <c r="E14" s="57">
        <v>-4.3960000000000008</v>
      </c>
      <c r="F14" s="49">
        <f t="shared" si="0"/>
        <v>958.36363899999992</v>
      </c>
      <c r="G14" s="50">
        <v>44.283000000000001</v>
      </c>
      <c r="H14" s="58">
        <v>1.9366000000000001E-2</v>
      </c>
      <c r="I14" s="58">
        <v>7.8935000000000033E-2</v>
      </c>
      <c r="J14" s="59">
        <v>-1.5380000000000003</v>
      </c>
      <c r="K14" s="49">
        <f t="shared" si="1"/>
        <v>42.685430999999994</v>
      </c>
      <c r="L14" s="42"/>
      <c r="M14" s="53"/>
      <c r="N14" s="53"/>
      <c r="O14" s="6"/>
      <c r="P14" s="56"/>
      <c r="Q14" s="56"/>
    </row>
    <row r="15" spans="1:17" x14ac:dyDescent="0.25">
      <c r="A15" s="18" t="s">
        <v>37</v>
      </c>
      <c r="B15" s="46">
        <v>730.87300000000005</v>
      </c>
      <c r="C15" s="47">
        <v>248.53658099999998</v>
      </c>
      <c r="D15" s="47">
        <v>1.0297700000000001</v>
      </c>
      <c r="E15" s="57">
        <v>23.792000000000002</v>
      </c>
      <c r="F15" s="49">
        <f t="shared" si="0"/>
        <v>1002.171811</v>
      </c>
      <c r="G15" s="50">
        <v>42.103000000000002</v>
      </c>
      <c r="H15" s="60">
        <v>5.4250000000000007E-2</v>
      </c>
      <c r="I15" s="60">
        <v>9.2658999999999991E-2</v>
      </c>
      <c r="J15" s="59">
        <v>-0.1769999999999996</v>
      </c>
      <c r="K15" s="49">
        <f t="shared" si="1"/>
        <v>41.887591000000008</v>
      </c>
      <c r="L15" s="42"/>
      <c r="M15" s="53"/>
      <c r="N15" s="53"/>
      <c r="O15" s="6"/>
      <c r="P15" s="56"/>
      <c r="Q15" s="56"/>
    </row>
    <row r="16" spans="1:17" x14ac:dyDescent="0.25">
      <c r="A16" s="19" t="s">
        <v>38</v>
      </c>
      <c r="B16" s="46">
        <v>716.08399999999995</v>
      </c>
      <c r="C16" s="47">
        <v>215.25111500000006</v>
      </c>
      <c r="D16" s="47">
        <v>2.9451880000000008</v>
      </c>
      <c r="E16" s="61">
        <v>27.753</v>
      </c>
      <c r="F16" s="49">
        <f t="shared" si="0"/>
        <v>956.14292699999999</v>
      </c>
      <c r="G16" s="50">
        <v>36.613999999999997</v>
      </c>
      <c r="H16" s="58">
        <v>1.8856999999999999E-2</v>
      </c>
      <c r="I16" s="60">
        <v>0.18739100000000003</v>
      </c>
      <c r="J16" s="62">
        <v>-0.60400000000000009</v>
      </c>
      <c r="K16" s="49">
        <f t="shared" si="1"/>
        <v>35.841465999999997</v>
      </c>
      <c r="L16" s="42"/>
      <c r="P16" s="56"/>
      <c r="Q16" s="56"/>
    </row>
    <row r="17" spans="1:17" ht="38.25" x14ac:dyDescent="0.25">
      <c r="A17" s="21" t="s">
        <v>39</v>
      </c>
      <c r="B17" s="63">
        <f>(B16-B15)/B15*100</f>
        <v>-2.0234705619170636</v>
      </c>
      <c r="C17" s="63">
        <f t="shared" ref="C17:K17" si="2">(C16-C15)/C15*100</f>
        <v>-13.392582237220013</v>
      </c>
      <c r="D17" s="64" t="s">
        <v>40</v>
      </c>
      <c r="E17" s="63">
        <f t="shared" si="2"/>
        <v>16.64845326160053</v>
      </c>
      <c r="F17" s="63">
        <f t="shared" si="2"/>
        <v>-4.5929134600254748</v>
      </c>
      <c r="G17" s="63">
        <f t="shared" si="2"/>
        <v>-13.037075742821186</v>
      </c>
      <c r="H17" s="63">
        <f t="shared" si="2"/>
        <v>-65.24055299539171</v>
      </c>
      <c r="I17" s="64" t="s">
        <v>40</v>
      </c>
      <c r="J17" s="64" t="s">
        <v>40</v>
      </c>
      <c r="K17" s="63">
        <f t="shared" si="2"/>
        <v>-14.434167388618766</v>
      </c>
      <c r="P17" s="65"/>
      <c r="Q17" s="65"/>
    </row>
    <row r="18" spans="1:17" x14ac:dyDescent="0.25">
      <c r="A18" s="66" t="s">
        <v>41</v>
      </c>
      <c r="B18" s="66"/>
      <c r="C18" s="66" t="s">
        <v>42</v>
      </c>
      <c r="D18" s="66"/>
      <c r="E18" s="66"/>
      <c r="F18" s="67"/>
      <c r="G18" s="67"/>
      <c r="H18" s="67"/>
      <c r="I18" s="67"/>
      <c r="J18" s="67"/>
      <c r="K18" s="67"/>
      <c r="Q18" s="68"/>
    </row>
    <row r="19" spans="1:17" x14ac:dyDescent="0.25">
      <c r="A19" s="69" t="s">
        <v>43</v>
      </c>
      <c r="B19" s="32"/>
      <c r="C19" s="66"/>
      <c r="D19" s="70"/>
      <c r="E19" s="66"/>
      <c r="F19" s="70"/>
      <c r="G19" s="33"/>
      <c r="H19" s="33"/>
      <c r="I19" s="33"/>
      <c r="J19" s="32"/>
      <c r="K19" s="32"/>
      <c r="Q19" s="68"/>
    </row>
    <row r="20" spans="1:17" x14ac:dyDescent="0.25">
      <c r="A20" s="71"/>
      <c r="B20" s="72"/>
      <c r="C20" s="72"/>
      <c r="D20" s="68"/>
      <c r="E20" s="72"/>
      <c r="F20" s="68"/>
      <c r="G20" s="6"/>
      <c r="H20" s="6"/>
      <c r="I20" s="6"/>
      <c r="Q20" s="68"/>
    </row>
    <row r="21" spans="1:17" x14ac:dyDescent="0.25">
      <c r="A21" s="71"/>
      <c r="D21" s="68"/>
      <c r="F21" s="68"/>
      <c r="G21" s="6"/>
      <c r="H21" s="6"/>
      <c r="I21" s="6"/>
    </row>
  </sheetData>
  <mergeCells count="4">
    <mergeCell ref="A1:K2"/>
    <mergeCell ref="A4:A5"/>
    <mergeCell ref="B4:F4"/>
    <mergeCell ref="G4:K4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L26"/>
  <sheetViews>
    <sheetView showGridLines="0" zoomScale="115" zoomScaleNormal="115" workbookViewId="0">
      <selection activeCell="M16" sqref="M16"/>
    </sheetView>
  </sheetViews>
  <sheetFormatPr defaultRowHeight="15" x14ac:dyDescent="0.25"/>
  <cols>
    <col min="1" max="1" width="13.28515625" customWidth="1"/>
    <col min="2" max="2" width="10.5703125" customWidth="1"/>
    <col min="3" max="3" width="10.85546875" customWidth="1"/>
    <col min="4" max="4" width="11.28515625" customWidth="1"/>
    <col min="5" max="5" width="10.140625" customWidth="1"/>
    <col min="6" max="6" width="10.85546875" customWidth="1"/>
    <col min="7" max="7" width="10.28515625" customWidth="1"/>
    <col min="8" max="8" width="10" customWidth="1"/>
    <col min="9" max="9" width="10.28515625" customWidth="1"/>
    <col min="10" max="10" width="10" customWidth="1"/>
  </cols>
  <sheetData>
    <row r="1" spans="1:12" x14ac:dyDescent="0.25">
      <c r="A1" s="134" t="s">
        <v>44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2" x14ac:dyDescent="0.25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2" ht="19.5" customHeight="1" x14ac:dyDescent="0.25">
      <c r="A3" s="135" t="s">
        <v>1</v>
      </c>
      <c r="B3" s="137" t="s">
        <v>45</v>
      </c>
      <c r="C3" s="138"/>
      <c r="D3" s="139"/>
      <c r="E3" s="137" t="s">
        <v>46</v>
      </c>
      <c r="F3" s="140"/>
      <c r="G3" s="141"/>
      <c r="H3" s="140" t="s">
        <v>47</v>
      </c>
      <c r="I3" s="140"/>
      <c r="J3" s="141"/>
    </row>
    <row r="4" spans="1:12" x14ac:dyDescent="0.25">
      <c r="A4" s="136"/>
      <c r="B4" s="73" t="s">
        <v>33</v>
      </c>
      <c r="C4" s="73" t="s">
        <v>48</v>
      </c>
      <c r="D4" s="73" t="s">
        <v>49</v>
      </c>
      <c r="E4" s="74" t="s">
        <v>33</v>
      </c>
      <c r="F4" s="73" t="s">
        <v>48</v>
      </c>
      <c r="G4" s="73" t="s">
        <v>49</v>
      </c>
      <c r="H4" s="75" t="s">
        <v>50</v>
      </c>
      <c r="I4" s="76" t="s">
        <v>48</v>
      </c>
      <c r="J4" s="77" t="s">
        <v>49</v>
      </c>
    </row>
    <row r="5" spans="1:12" x14ac:dyDescent="0.25">
      <c r="A5" s="78">
        <v>1</v>
      </c>
      <c r="B5" s="78">
        <v>2</v>
      </c>
      <c r="C5" s="78">
        <v>3</v>
      </c>
      <c r="D5" s="79" t="s">
        <v>51</v>
      </c>
      <c r="E5" s="80">
        <v>5</v>
      </c>
      <c r="F5" s="81">
        <v>6</v>
      </c>
      <c r="G5" s="82" t="s">
        <v>52</v>
      </c>
      <c r="H5" s="81">
        <v>8</v>
      </c>
      <c r="I5" s="81">
        <v>9</v>
      </c>
      <c r="J5" s="82" t="s">
        <v>53</v>
      </c>
    </row>
    <row r="6" spans="1:12" x14ac:dyDescent="0.25">
      <c r="A6" s="83" t="s">
        <v>7</v>
      </c>
      <c r="B6" s="84">
        <v>38.090000000000003</v>
      </c>
      <c r="C6" s="9">
        <v>171.729154097221</v>
      </c>
      <c r="D6" s="85">
        <f t="shared" ref="D6:D15" si="0">B6+C6</f>
        <v>209.819154097221</v>
      </c>
      <c r="E6" s="86">
        <v>203.201911</v>
      </c>
      <c r="F6" s="9">
        <v>-44.987970073746993</v>
      </c>
      <c r="G6" s="85">
        <f t="shared" ref="G6:G15" si="1">E6+F6</f>
        <v>158.213940926253</v>
      </c>
      <c r="H6" s="87">
        <v>46.562260000000002</v>
      </c>
      <c r="I6" s="88">
        <v>17.997333624870201</v>
      </c>
      <c r="J6" s="89">
        <f>H6+I6</f>
        <v>64.559593624870203</v>
      </c>
    </row>
    <row r="7" spans="1:12" x14ac:dyDescent="0.25">
      <c r="A7" s="18" t="s">
        <v>8</v>
      </c>
      <c r="B7" s="85">
        <v>37.86</v>
      </c>
      <c r="C7" s="16">
        <v>184.79524788937999</v>
      </c>
      <c r="D7" s="85">
        <f t="shared" si="0"/>
        <v>222.65524788938001</v>
      </c>
      <c r="E7" s="90">
        <v>217.73648300000002</v>
      </c>
      <c r="F7" s="16">
        <v>-47.053642322930003</v>
      </c>
      <c r="G7" s="85">
        <f t="shared" si="1"/>
        <v>170.68284067707003</v>
      </c>
      <c r="H7" s="91">
        <v>39.57347</v>
      </c>
      <c r="I7" s="89">
        <v>17.614399539818521</v>
      </c>
      <c r="J7" s="89">
        <f t="shared" ref="J7:J15" si="2">H7+I7</f>
        <v>57.187869539818522</v>
      </c>
    </row>
    <row r="8" spans="1:12" x14ac:dyDescent="0.25">
      <c r="A8" s="18" t="s">
        <v>9</v>
      </c>
      <c r="B8" s="85">
        <v>37.788440999999992</v>
      </c>
      <c r="C8" s="16">
        <v>189.23820178337502</v>
      </c>
      <c r="D8" s="85">
        <f t="shared" si="0"/>
        <v>227.026642783375</v>
      </c>
      <c r="E8" s="90">
        <v>220.75633100000002</v>
      </c>
      <c r="F8" s="16">
        <v>-51.167010011800009</v>
      </c>
      <c r="G8" s="85">
        <f t="shared" si="1"/>
        <v>169.5893209882</v>
      </c>
      <c r="H8" s="91">
        <v>34.570778999999995</v>
      </c>
      <c r="I8" s="89">
        <v>17.800797802276925</v>
      </c>
      <c r="J8" s="89">
        <f t="shared" si="2"/>
        <v>52.37157680227692</v>
      </c>
      <c r="K8" s="92"/>
      <c r="L8" s="92"/>
    </row>
    <row r="9" spans="1:12" x14ac:dyDescent="0.25">
      <c r="A9" s="18" t="s">
        <v>10</v>
      </c>
      <c r="B9" s="85">
        <v>37.460997999999996</v>
      </c>
      <c r="C9" s="16">
        <v>189.43485654402394</v>
      </c>
      <c r="D9" s="85">
        <f t="shared" si="0"/>
        <v>226.89585454402393</v>
      </c>
      <c r="E9" s="90">
        <v>221.13553200000001</v>
      </c>
      <c r="F9" s="16">
        <v>-42.630695469299994</v>
      </c>
      <c r="G9" s="85">
        <f t="shared" si="1"/>
        <v>178.5048365307</v>
      </c>
      <c r="H9" s="91">
        <v>32.689194999999998</v>
      </c>
      <c r="I9" s="89">
        <v>18.606529815330337</v>
      </c>
      <c r="J9" s="89">
        <f t="shared" si="2"/>
        <v>51.295724815330331</v>
      </c>
    </row>
    <row r="10" spans="1:12" x14ac:dyDescent="0.25">
      <c r="A10" s="18" t="s">
        <v>11</v>
      </c>
      <c r="B10" s="85">
        <v>36.941752000000001</v>
      </c>
      <c r="C10" s="16">
        <v>202.85049173136341</v>
      </c>
      <c r="D10" s="85">
        <f t="shared" si="0"/>
        <v>239.79224373136341</v>
      </c>
      <c r="E10" s="90">
        <v>231.92328899999998</v>
      </c>
      <c r="F10" s="16">
        <v>-31.08280801690001</v>
      </c>
      <c r="G10" s="85">
        <f t="shared" si="1"/>
        <v>200.84048098309998</v>
      </c>
      <c r="H10" s="91">
        <v>31.124582000000004</v>
      </c>
      <c r="I10" s="89">
        <v>21.388273157442317</v>
      </c>
      <c r="J10" s="89">
        <f t="shared" si="2"/>
        <v>52.512855157442317</v>
      </c>
    </row>
    <row r="11" spans="1:12" x14ac:dyDescent="0.25">
      <c r="A11" s="18" t="s">
        <v>12</v>
      </c>
      <c r="B11" s="85">
        <v>36.008828999999999</v>
      </c>
      <c r="C11" s="16">
        <v>213.93182953023481</v>
      </c>
      <c r="D11" s="85">
        <f t="shared" si="0"/>
        <v>249.9406585302348</v>
      </c>
      <c r="E11" s="90">
        <v>243.55082099999998</v>
      </c>
      <c r="F11" s="16">
        <v>-29.226243542680983</v>
      </c>
      <c r="G11" s="85">
        <f t="shared" si="1"/>
        <v>214.32457745731901</v>
      </c>
      <c r="H11" s="91">
        <v>30.848923000000003</v>
      </c>
      <c r="I11" s="89">
        <v>24.848992618968182</v>
      </c>
      <c r="J11" s="89">
        <f t="shared" si="2"/>
        <v>55.697915618968182</v>
      </c>
    </row>
    <row r="12" spans="1:12" x14ac:dyDescent="0.25">
      <c r="A12" s="18" t="s">
        <v>13</v>
      </c>
      <c r="B12" s="85">
        <v>35.684333000000002</v>
      </c>
      <c r="C12" s="16">
        <v>220.43279203083119</v>
      </c>
      <c r="D12" s="85">
        <f t="shared" si="0"/>
        <v>256.11712503083118</v>
      </c>
      <c r="E12" s="90">
        <v>254.40473800000001</v>
      </c>
      <c r="F12" s="16">
        <v>-31.371894531322965</v>
      </c>
      <c r="G12" s="85">
        <f t="shared" si="1"/>
        <v>223.03284346867704</v>
      </c>
      <c r="H12" s="91">
        <v>31.731204999999999</v>
      </c>
      <c r="I12" s="89">
        <v>27.438951466006877</v>
      </c>
      <c r="J12" s="89">
        <f t="shared" si="2"/>
        <v>59.170156466006873</v>
      </c>
    </row>
    <row r="13" spans="1:12" x14ac:dyDescent="0.25">
      <c r="A13" s="18" t="s">
        <v>36</v>
      </c>
      <c r="B13" s="85">
        <v>34.203243677459199</v>
      </c>
      <c r="C13" s="16">
        <v>226.49761635146422</v>
      </c>
      <c r="D13" s="85">
        <f t="shared" si="0"/>
        <v>260.70086002892344</v>
      </c>
      <c r="E13" s="90">
        <v>262.36126899999999</v>
      </c>
      <c r="F13" s="16">
        <v>-27.747408470532662</v>
      </c>
      <c r="G13" s="85">
        <f t="shared" si="1"/>
        <v>234.61386052946733</v>
      </c>
      <c r="H13" s="91">
        <v>32.053929220624063</v>
      </c>
      <c r="I13" s="89">
        <v>28.740457768307444</v>
      </c>
      <c r="J13" s="89">
        <f t="shared" si="2"/>
        <v>60.794386988931507</v>
      </c>
    </row>
    <row r="14" spans="1:12" x14ac:dyDescent="0.25">
      <c r="A14" s="18" t="s">
        <v>37</v>
      </c>
      <c r="B14" s="85">
        <v>32.169266450559995</v>
      </c>
      <c r="C14" s="16">
        <v>226.9546655156841</v>
      </c>
      <c r="D14" s="85">
        <f t="shared" si="0"/>
        <v>259.12393196624407</v>
      </c>
      <c r="E14" s="90">
        <v>262.94041999999996</v>
      </c>
      <c r="F14" s="16">
        <v>-21.897625387997209</v>
      </c>
      <c r="G14" s="85">
        <f t="shared" si="1"/>
        <v>241.04279461200275</v>
      </c>
      <c r="H14" s="91">
        <v>30.256770823416797</v>
      </c>
      <c r="I14" s="89">
        <v>33.886686048486638</v>
      </c>
      <c r="J14" s="89">
        <f t="shared" si="2"/>
        <v>64.143456871903439</v>
      </c>
    </row>
    <row r="15" spans="1:12" x14ac:dyDescent="0.25">
      <c r="A15" s="19" t="s">
        <v>38</v>
      </c>
      <c r="B15" s="93">
        <v>30.494088999999999</v>
      </c>
      <c r="C15" s="20">
        <v>198.11097216249041</v>
      </c>
      <c r="D15" s="93">
        <f t="shared" si="0"/>
        <v>228.60506116249041</v>
      </c>
      <c r="E15" s="94">
        <v>233.51</v>
      </c>
      <c r="F15" s="20">
        <v>-13.282464546754333</v>
      </c>
      <c r="G15" s="93">
        <f t="shared" si="1"/>
        <v>220.22753545324565</v>
      </c>
      <c r="H15" s="95">
        <v>27.784065400242952</v>
      </c>
      <c r="I15" s="96">
        <v>32.86101824192184</v>
      </c>
      <c r="J15" s="96">
        <f t="shared" si="2"/>
        <v>60.645083642164792</v>
      </c>
    </row>
    <row r="16" spans="1:12" ht="37.15" customHeight="1" x14ac:dyDescent="0.25">
      <c r="A16" s="21" t="s">
        <v>16</v>
      </c>
      <c r="B16" s="97">
        <f t="shared" ref="B16:J16" si="3">((B15-B14)*100)/B14</f>
        <v>-5.2073846729906865</v>
      </c>
      <c r="C16" s="97">
        <f t="shared" si="3"/>
        <v>-12.709010976996369</v>
      </c>
      <c r="D16" s="97">
        <f t="shared" si="3"/>
        <v>-11.777712144214195</v>
      </c>
      <c r="E16" s="97">
        <f t="shared" si="3"/>
        <v>-11.19280938244488</v>
      </c>
      <c r="F16" s="97">
        <f t="shared" si="3"/>
        <v>-39.342899919938908</v>
      </c>
      <c r="G16" s="97">
        <f t="shared" si="3"/>
        <v>-8.6355035802927098</v>
      </c>
      <c r="H16" s="97">
        <f t="shared" si="3"/>
        <v>-8.1724035839942655</v>
      </c>
      <c r="I16" s="97">
        <f t="shared" si="3"/>
        <v>-3.0267574855128192</v>
      </c>
      <c r="J16" s="97">
        <f t="shared" si="3"/>
        <v>-5.4539829942826614</v>
      </c>
    </row>
    <row r="17" spans="1:10" ht="37.15" customHeight="1" x14ac:dyDescent="0.25">
      <c r="A17" s="24" t="s">
        <v>17</v>
      </c>
      <c r="B17" s="25">
        <f>((B15/B6)^(1/9)-1)*100</f>
        <v>-2.4410341866130225</v>
      </c>
      <c r="C17" s="25">
        <f t="shared" ref="C17:J17" si="4">((C15/C6)^(1/9)-1)*100</f>
        <v>1.6005491668806604</v>
      </c>
      <c r="D17" s="25">
        <f t="shared" si="4"/>
        <v>0.95733005790954451</v>
      </c>
      <c r="E17" s="25">
        <f t="shared" si="4"/>
        <v>1.5567122730169025</v>
      </c>
      <c r="F17" s="25">
        <f t="shared" si="4"/>
        <v>-12.676453992902648</v>
      </c>
      <c r="G17" s="25">
        <f t="shared" si="4"/>
        <v>3.7429375424092193</v>
      </c>
      <c r="H17" s="25">
        <f t="shared" si="4"/>
        <v>-5.5755121591548935</v>
      </c>
      <c r="I17" s="25">
        <f t="shared" si="4"/>
        <v>6.9184215979096297</v>
      </c>
      <c r="J17" s="25">
        <f t="shared" si="4"/>
        <v>-0.69259220856342507</v>
      </c>
    </row>
    <row r="18" spans="1:10" x14ac:dyDescent="0.25">
      <c r="A18" s="98" t="s">
        <v>54</v>
      </c>
      <c r="B18" s="99"/>
      <c r="C18" s="99"/>
      <c r="D18" s="99"/>
      <c r="E18" s="99"/>
      <c r="F18" s="99"/>
      <c r="G18" s="99"/>
      <c r="H18" s="99"/>
      <c r="I18" s="99"/>
      <c r="J18" s="99"/>
    </row>
    <row r="19" spans="1:10" ht="13.5" customHeight="1" x14ac:dyDescent="0.25">
      <c r="A19" s="100" t="s">
        <v>55</v>
      </c>
      <c r="B19" s="100" t="s">
        <v>56</v>
      </c>
      <c r="C19" s="101"/>
      <c r="D19" s="101"/>
      <c r="E19" s="101"/>
      <c r="F19" s="101"/>
      <c r="G19" s="101"/>
      <c r="H19" s="101"/>
      <c r="I19" s="101"/>
      <c r="J19" s="101"/>
    </row>
    <row r="20" spans="1:10" x14ac:dyDescent="0.25">
      <c r="A20" s="69" t="s">
        <v>57</v>
      </c>
      <c r="B20" s="32"/>
      <c r="C20" s="102"/>
      <c r="D20" s="102"/>
      <c r="E20" s="102"/>
      <c r="F20" s="102"/>
      <c r="G20" s="102"/>
      <c r="H20" s="102"/>
      <c r="I20" s="102"/>
      <c r="J20" s="102"/>
    </row>
    <row r="21" spans="1:10" x14ac:dyDescent="0.25">
      <c r="B21" s="72"/>
      <c r="C21" s="72"/>
      <c r="D21" s="72"/>
      <c r="F21" s="103"/>
      <c r="G21" s="103"/>
    </row>
    <row r="22" spans="1:10" x14ac:dyDescent="0.25">
      <c r="F22" s="103"/>
      <c r="G22" s="103"/>
    </row>
    <row r="23" spans="1:10" x14ac:dyDescent="0.25">
      <c r="A23" s="71"/>
      <c r="B23" s="103"/>
      <c r="C23" s="103"/>
      <c r="D23" s="103"/>
      <c r="E23" s="72"/>
      <c r="F23" s="103"/>
      <c r="G23" s="103"/>
    </row>
    <row r="24" spans="1:10" x14ac:dyDescent="0.25">
      <c r="A24" s="104"/>
      <c r="B24" s="103"/>
      <c r="C24" s="103"/>
      <c r="D24" s="103"/>
      <c r="E24" s="72"/>
      <c r="F24" s="103"/>
      <c r="G24" s="103"/>
    </row>
    <row r="25" spans="1:10" x14ac:dyDescent="0.25">
      <c r="A25" s="71"/>
      <c r="B25" s="103"/>
      <c r="C25" s="103"/>
      <c r="D25" s="103"/>
      <c r="E25" s="72"/>
      <c r="F25" s="103"/>
      <c r="G25" s="103"/>
    </row>
    <row r="26" spans="1:10" x14ac:dyDescent="0.25">
      <c r="B26" s="103"/>
      <c r="C26" s="103"/>
      <c r="D26" s="103"/>
      <c r="E26" s="72"/>
      <c r="F26" s="103"/>
      <c r="G26" s="103"/>
    </row>
  </sheetData>
  <mergeCells count="5">
    <mergeCell ref="A1:J2"/>
    <mergeCell ref="A3:A4"/>
    <mergeCell ref="B3:D3"/>
    <mergeCell ref="E3:G3"/>
    <mergeCell ref="H3:J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19"/>
  <sheetViews>
    <sheetView showGridLines="0" zoomScale="115" zoomScaleNormal="115" workbookViewId="0">
      <selection activeCell="H5" sqref="H5"/>
    </sheetView>
  </sheetViews>
  <sheetFormatPr defaultRowHeight="15" x14ac:dyDescent="0.25"/>
  <cols>
    <col min="1" max="1" width="13.28515625" customWidth="1"/>
    <col min="2" max="2" width="11.7109375" customWidth="1"/>
    <col min="3" max="3" width="12.140625" customWidth="1"/>
    <col min="4" max="4" width="16" customWidth="1"/>
    <col min="5" max="5" width="17" customWidth="1"/>
    <col min="6" max="6" width="17.42578125" customWidth="1"/>
  </cols>
  <sheetData>
    <row r="1" spans="1:14" ht="15" customHeight="1" x14ac:dyDescent="0.25">
      <c r="A1" s="134" t="s">
        <v>58</v>
      </c>
      <c r="B1" s="134"/>
      <c r="C1" s="134"/>
      <c r="D1" s="134"/>
      <c r="E1" s="134"/>
      <c r="F1" s="134"/>
      <c r="G1" s="105"/>
      <c r="H1" s="105"/>
      <c r="I1" s="105"/>
      <c r="J1" s="105"/>
    </row>
    <row r="2" spans="1:14" ht="15" customHeight="1" x14ac:dyDescent="0.25">
      <c r="A2" s="134"/>
      <c r="B2" s="134"/>
      <c r="C2" s="134"/>
      <c r="D2" s="134"/>
      <c r="E2" s="134"/>
      <c r="F2" s="134"/>
      <c r="G2" s="105"/>
      <c r="H2" s="105"/>
      <c r="I2" s="105"/>
      <c r="J2" s="105"/>
    </row>
    <row r="3" spans="1:14" ht="18.75" x14ac:dyDescent="0.25">
      <c r="A3" s="106"/>
      <c r="B3" s="106"/>
      <c r="C3" s="142" t="s">
        <v>59</v>
      </c>
      <c r="D3" s="142"/>
      <c r="E3" s="142"/>
      <c r="F3" s="142"/>
      <c r="G3" s="107"/>
      <c r="H3" s="107"/>
      <c r="I3" s="107"/>
      <c r="J3" s="107"/>
    </row>
    <row r="4" spans="1:14" ht="55.5" customHeight="1" x14ac:dyDescent="0.25">
      <c r="A4" s="108" t="s">
        <v>1</v>
      </c>
      <c r="B4" s="109" t="s">
        <v>60</v>
      </c>
      <c r="C4" s="110" t="s">
        <v>61</v>
      </c>
      <c r="D4" s="109" t="s">
        <v>62</v>
      </c>
      <c r="E4" s="109" t="s">
        <v>63</v>
      </c>
      <c r="F4" s="111" t="s">
        <v>64</v>
      </c>
      <c r="G4" s="6"/>
      <c r="H4" s="6"/>
      <c r="I4" s="6"/>
      <c r="J4" s="6"/>
      <c r="K4" s="6"/>
      <c r="L4" s="6"/>
      <c r="M4" s="6"/>
      <c r="N4" s="6"/>
    </row>
    <row r="5" spans="1:14" x14ac:dyDescent="0.25">
      <c r="A5" s="112">
        <v>1</v>
      </c>
      <c r="B5" s="112">
        <v>2</v>
      </c>
      <c r="C5" s="82">
        <v>3</v>
      </c>
      <c r="D5" s="112" t="s">
        <v>65</v>
      </c>
      <c r="E5" s="112">
        <v>5</v>
      </c>
      <c r="F5" s="112" t="s">
        <v>66</v>
      </c>
      <c r="K5" s="6"/>
      <c r="L5" s="113"/>
      <c r="M5" s="114"/>
      <c r="N5" s="6"/>
    </row>
    <row r="6" spans="1:14" x14ac:dyDescent="0.25">
      <c r="A6" s="7" t="s">
        <v>7</v>
      </c>
      <c r="B6" s="115">
        <v>922451.19</v>
      </c>
      <c r="C6" s="115">
        <v>56499</v>
      </c>
      <c r="D6" s="115">
        <f>B6-C6</f>
        <v>865952.19</v>
      </c>
      <c r="E6" s="115">
        <v>15514</v>
      </c>
      <c r="F6" s="115">
        <f>D6+E6</f>
        <v>881466.19</v>
      </c>
      <c r="H6" s="116"/>
      <c r="K6" s="6"/>
      <c r="L6" s="113"/>
      <c r="M6" s="114"/>
      <c r="N6" s="6"/>
    </row>
    <row r="7" spans="1:14" x14ac:dyDescent="0.25">
      <c r="A7" s="7" t="s">
        <v>8</v>
      </c>
      <c r="B7" s="115">
        <v>964488.87</v>
      </c>
      <c r="C7" s="115">
        <v>64109</v>
      </c>
      <c r="D7" s="115">
        <f t="shared" ref="D7:D15" si="0">B7-C7</f>
        <v>900379.87</v>
      </c>
      <c r="E7" s="115">
        <v>20849</v>
      </c>
      <c r="F7" s="115">
        <f t="shared" ref="F7:F15" si="1">D7+E7</f>
        <v>921228.87</v>
      </c>
      <c r="H7" s="116"/>
      <c r="K7" s="6"/>
      <c r="L7" s="117"/>
      <c r="M7" s="114"/>
      <c r="N7" s="6"/>
    </row>
    <row r="8" spans="1:14" x14ac:dyDescent="0.25">
      <c r="A8" s="18" t="s">
        <v>9</v>
      </c>
      <c r="B8" s="115">
        <v>1026648.5800000001</v>
      </c>
      <c r="C8" s="115">
        <v>70161</v>
      </c>
      <c r="D8" s="115">
        <f t="shared" si="0"/>
        <v>956487.58000000007</v>
      </c>
      <c r="E8" s="115">
        <v>17948</v>
      </c>
      <c r="F8" s="115">
        <f t="shared" si="1"/>
        <v>974435.58000000007</v>
      </c>
      <c r="H8" s="116"/>
      <c r="K8" s="6"/>
      <c r="L8" s="118"/>
      <c r="M8" s="114"/>
      <c r="N8" s="6"/>
    </row>
    <row r="9" spans="1:14" x14ac:dyDescent="0.25">
      <c r="A9" s="18" t="s">
        <v>10</v>
      </c>
      <c r="B9" s="115">
        <v>1116849.9200000002</v>
      </c>
      <c r="C9" s="115">
        <v>76268</v>
      </c>
      <c r="D9" s="115">
        <f t="shared" si="0"/>
        <v>1040581.9200000002</v>
      </c>
      <c r="E9" s="115">
        <v>13773</v>
      </c>
      <c r="F9" s="115">
        <f t="shared" si="1"/>
        <v>1054354.9200000002</v>
      </c>
      <c r="H9" s="116"/>
      <c r="K9" s="6"/>
      <c r="L9" s="118"/>
      <c r="M9" s="114"/>
      <c r="N9" s="6"/>
    </row>
    <row r="10" spans="1:14" x14ac:dyDescent="0.25">
      <c r="A10" s="18" t="s">
        <v>11</v>
      </c>
      <c r="B10" s="115">
        <v>1167584.034911498</v>
      </c>
      <c r="C10" s="115">
        <v>79302.463262000005</v>
      </c>
      <c r="D10" s="115">
        <f t="shared" si="0"/>
        <v>1088281.5716494978</v>
      </c>
      <c r="E10" s="115">
        <v>15946.760000000002</v>
      </c>
      <c r="F10" s="115">
        <f t="shared" si="1"/>
        <v>1104228.3316494978</v>
      </c>
      <c r="H10" s="116"/>
      <c r="K10" s="6"/>
      <c r="L10" s="118"/>
      <c r="M10" s="114"/>
      <c r="N10" s="6"/>
    </row>
    <row r="11" spans="1:14" x14ac:dyDescent="0.25">
      <c r="A11" s="18" t="s">
        <v>12</v>
      </c>
      <c r="B11" s="115">
        <v>1235357.9831000001</v>
      </c>
      <c r="C11" s="115">
        <v>81044.383547801233</v>
      </c>
      <c r="D11" s="115">
        <f t="shared" si="0"/>
        <v>1154313.5995521988</v>
      </c>
      <c r="E11" s="115">
        <v>8976.6196079999972</v>
      </c>
      <c r="F11" s="115">
        <f t="shared" si="1"/>
        <v>1163290.2191601987</v>
      </c>
      <c r="H11" s="116"/>
      <c r="K11" s="6"/>
      <c r="L11" s="118"/>
      <c r="M11" s="114"/>
      <c r="N11" s="6"/>
    </row>
    <row r="12" spans="1:14" x14ac:dyDescent="0.25">
      <c r="A12" s="18" t="s">
        <v>13</v>
      </c>
      <c r="B12" s="115">
        <v>1303454.67703906</v>
      </c>
      <c r="C12" s="115">
        <v>82147.613677792193</v>
      </c>
      <c r="D12" s="115">
        <f t="shared" si="0"/>
        <v>1221307.0633612678</v>
      </c>
      <c r="E12" s="115">
        <v>11198.234502679999</v>
      </c>
      <c r="F12" s="115">
        <f t="shared" si="1"/>
        <v>1232505.2978639477</v>
      </c>
      <c r="H12" s="116"/>
      <c r="K12" s="6"/>
      <c r="L12" s="118"/>
      <c r="M12" s="114"/>
      <c r="N12" s="6"/>
    </row>
    <row r="13" spans="1:14" x14ac:dyDescent="0.25">
      <c r="A13" s="18" t="s">
        <v>36</v>
      </c>
      <c r="B13" s="115">
        <v>1371779.4961110703</v>
      </c>
      <c r="C13" s="115">
        <v>83386.006198489995</v>
      </c>
      <c r="D13" s="115">
        <f t="shared" si="0"/>
        <v>1288393.4899125802</v>
      </c>
      <c r="E13" s="115">
        <v>19291.101772975002</v>
      </c>
      <c r="F13" s="115">
        <f t="shared" si="1"/>
        <v>1307684.5916855552</v>
      </c>
      <c r="H13" s="116"/>
      <c r="K13" s="6"/>
      <c r="L13" s="118"/>
      <c r="M13" s="114"/>
      <c r="N13" s="6"/>
    </row>
    <row r="14" spans="1:14" x14ac:dyDescent="0.25">
      <c r="A14" s="18" t="s">
        <v>37</v>
      </c>
      <c r="B14" s="115">
        <v>1383416.72611107</v>
      </c>
      <c r="C14" s="119">
        <v>83300.750974326176</v>
      </c>
      <c r="D14" s="115">
        <f t="shared" si="0"/>
        <v>1300115.9751367439</v>
      </c>
      <c r="E14" s="115">
        <v>22931.838573691501</v>
      </c>
      <c r="F14" s="115">
        <f t="shared" si="1"/>
        <v>1323047.8137104353</v>
      </c>
      <c r="H14" s="116"/>
      <c r="K14" s="6"/>
      <c r="L14" s="118"/>
      <c r="M14" s="114"/>
      <c r="N14" s="6"/>
    </row>
    <row r="15" spans="1:14" x14ac:dyDescent="0.25">
      <c r="A15" s="19" t="s">
        <v>38</v>
      </c>
      <c r="B15" s="115">
        <v>1373186.8779458341</v>
      </c>
      <c r="C15" s="119">
        <v>82000</v>
      </c>
      <c r="D15" s="115">
        <f t="shared" si="0"/>
        <v>1291186.8779458341</v>
      </c>
      <c r="E15" s="115">
        <v>18000</v>
      </c>
      <c r="F15" s="115">
        <f t="shared" si="1"/>
        <v>1309186.8779458341</v>
      </c>
      <c r="H15" s="116"/>
      <c r="I15" s="116"/>
      <c r="K15" s="6"/>
      <c r="L15" s="6"/>
      <c r="M15" s="6"/>
      <c r="N15" s="6"/>
    </row>
    <row r="16" spans="1:14" ht="39.75" customHeight="1" x14ac:dyDescent="0.25">
      <c r="A16" s="21" t="s">
        <v>16</v>
      </c>
      <c r="B16" s="63">
        <f>((B15-B14)/B14)*100</f>
        <v>-0.73946251857118483</v>
      </c>
      <c r="C16" s="63">
        <f t="shared" ref="C16:F16" si="2">((C15-C14)/C14)*100</f>
        <v>-1.5615117020098366</v>
      </c>
      <c r="D16" s="63">
        <f t="shared" si="2"/>
        <v>-0.68679236019468493</v>
      </c>
      <c r="E16" s="63">
        <f t="shared" si="2"/>
        <v>-21.506511821296094</v>
      </c>
      <c r="F16" s="63">
        <f t="shared" si="2"/>
        <v>-1.047651915596971</v>
      </c>
    </row>
    <row r="17" spans="1:6" ht="32.25" customHeight="1" x14ac:dyDescent="0.25">
      <c r="A17" s="24" t="s">
        <v>17</v>
      </c>
      <c r="B17" s="25">
        <f>((B15/B6)^(1/9)-1)*100</f>
        <v>4.5197764411530672</v>
      </c>
      <c r="C17" s="25">
        <f t="shared" ref="C17:F17" si="3">((C15/C6)^(1/9)-1)*100</f>
        <v>4.2256921532809022</v>
      </c>
      <c r="D17" s="25">
        <f t="shared" si="3"/>
        <v>4.5387356535674828</v>
      </c>
      <c r="E17" s="25">
        <f t="shared" si="3"/>
        <v>1.6651439177486793</v>
      </c>
      <c r="F17" s="25">
        <f t="shared" si="3"/>
        <v>4.4932994988470698</v>
      </c>
    </row>
    <row r="18" spans="1:6" x14ac:dyDescent="0.25">
      <c r="A18" s="120" t="s">
        <v>41</v>
      </c>
      <c r="B18" s="32"/>
      <c r="C18" s="32"/>
      <c r="D18" s="32"/>
      <c r="E18" s="32"/>
      <c r="F18" s="32"/>
    </row>
    <row r="19" spans="1:6" x14ac:dyDescent="0.25">
      <c r="A19" s="121" t="s">
        <v>67</v>
      </c>
      <c r="B19" s="32"/>
      <c r="C19" s="32"/>
      <c r="D19" s="32"/>
      <c r="E19" s="32"/>
      <c r="F19" s="32"/>
    </row>
  </sheetData>
  <mergeCells count="2">
    <mergeCell ref="A1:F2"/>
    <mergeCell ref="C3:F3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5.1</vt:lpstr>
      <vt:lpstr>5.2</vt:lpstr>
      <vt:lpstr>5.3</vt:lpstr>
      <vt:lpstr>5.4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2022-02-07T11:10:06Z</dcterms:created>
  <dcterms:modified xsi:type="dcterms:W3CDTF">2022-02-07T11:27:13Z</dcterms:modified>
</cp:coreProperties>
</file>