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-2023-Files to be uploaded\Chapter-3\"/>
    </mc:Choice>
  </mc:AlternateContent>
  <xr:revisionPtr revIDLastSave="0" documentId="13_ncr:1_{513A0BC5-D48C-467C-A266-E3A724467688}" xr6:coauthVersionLast="36" xr6:coauthVersionMax="36" xr10:uidLastSave="{00000000-0000-0000-0000-000000000000}"/>
  <bookViews>
    <workbookView xWindow="0" yWindow="0" windowWidth="24000" windowHeight="9405" activeTab="6" xr2:uid="{C442CA60-D655-4D29-A83C-D03A5D52F185}"/>
  </bookViews>
  <sheets>
    <sheet name="3.1" sheetId="1" r:id="rId1"/>
    <sheet name="3.2" sheetId="2" r:id="rId2"/>
    <sheet name="3.3" sheetId="3" r:id="rId3"/>
    <sheet name="3.3 (A&amp;B)" sheetId="4" r:id="rId4"/>
    <sheet name="3.4" sheetId="6" r:id="rId5"/>
    <sheet name="3.5" sheetId="7" r:id="rId6"/>
    <sheet name="3.6" sheetId="8" r:id="rId7"/>
  </sheets>
  <externalReferences>
    <externalReference r:id="rId8"/>
    <externalReference r:id="rId9"/>
  </externalReferences>
  <definedNames>
    <definedName name="\I">#REF!</definedName>
    <definedName name="\P">#REF!</definedName>
    <definedName name="aa">'[1]Oil Consumption – barrels'!#REF!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>#REF!</definedName>
    <definedName name="ConversionFactors">OFFSET(#REF!,0,0,100,16)</definedName>
    <definedName name="ConversionFactors2">OFFSET(#REF!,0,0,100,16)</definedName>
    <definedName name="Countries">'[2]automatic MM'!$C$77:$C$114</definedName>
    <definedName name="CountryName">'[2]automatic MM'!$D$6</definedName>
    <definedName name="CountryName_1">'[2]automatic MM'!$D$6</definedName>
    <definedName name="DataYear">'[2]automatic MM'!$D$9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OFFSET([2]Exceptions!$B$8,1,0,COUNTA([2]Exceptions!$B$8:$B$305)-1,6)</definedName>
    <definedName name="INIT">#REF!</definedName>
    <definedName name="LEAP">#REF!</definedName>
    <definedName name="MJ_per_toe">41868</definedName>
    <definedName name="NONLEAP">#REF!</definedName>
    <definedName name="_xlnm.Print_Area" localSheetId="5">'3.5'!$A$1:$G$21</definedName>
    <definedName name="Print1">#REF!</definedName>
    <definedName name="RawData">#REF!</definedName>
    <definedName name="RawData2">#REF!</definedName>
    <definedName name="RawDataHeadings">#REF!</definedName>
    <definedName name="RawDataHeadings2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I8" i="8"/>
  <c r="E9" i="8"/>
  <c r="I9" i="8"/>
  <c r="E10" i="8"/>
  <c r="I10" i="8"/>
  <c r="E11" i="8"/>
  <c r="I11" i="8"/>
  <c r="E12" i="8"/>
  <c r="I12" i="8"/>
  <c r="E13" i="8"/>
  <c r="I13" i="8"/>
  <c r="E14" i="8"/>
  <c r="I14" i="8"/>
  <c r="E15" i="8"/>
  <c r="I15" i="8"/>
  <c r="E16" i="8"/>
  <c r="I16" i="8"/>
  <c r="E17" i="8"/>
  <c r="I17" i="8"/>
  <c r="E18" i="8"/>
  <c r="E19" i="8" s="1"/>
  <c r="I18" i="8"/>
  <c r="I20" i="8" s="1"/>
  <c r="B19" i="8"/>
  <c r="C19" i="8"/>
  <c r="D19" i="8"/>
  <c r="F19" i="8"/>
  <c r="G19" i="8"/>
  <c r="H19" i="8"/>
  <c r="I19" i="8"/>
  <c r="B20" i="8"/>
  <c r="C20" i="8"/>
  <c r="D20" i="8"/>
  <c r="E20" i="8"/>
  <c r="F20" i="8"/>
  <c r="G20" i="8"/>
  <c r="H20" i="8"/>
  <c r="B24" i="8"/>
  <c r="C24" i="8"/>
  <c r="F24" i="8"/>
  <c r="I24" i="8"/>
  <c r="E32" i="8"/>
  <c r="H32" i="8" s="1"/>
  <c r="I32" i="8" s="1"/>
  <c r="E33" i="8"/>
  <c r="H33" i="8"/>
  <c r="I33" i="8"/>
  <c r="E34" i="8"/>
  <c r="H34" i="8" s="1"/>
  <c r="I34" i="8" s="1"/>
  <c r="E35" i="8"/>
  <c r="H35" i="8" s="1"/>
  <c r="I35" i="8" s="1"/>
  <c r="E36" i="8"/>
  <c r="H36" i="8"/>
  <c r="I36" i="8"/>
  <c r="E37" i="8"/>
  <c r="H37" i="8" s="1"/>
  <c r="I37" i="8" s="1"/>
  <c r="E38" i="8"/>
  <c r="H38" i="8" s="1"/>
  <c r="I38" i="8" s="1"/>
  <c r="E39" i="8"/>
  <c r="H39" i="8"/>
  <c r="I39" i="8"/>
  <c r="E40" i="8"/>
  <c r="H40" i="8" s="1"/>
  <c r="I40" i="8" s="1"/>
  <c r="E41" i="8"/>
  <c r="E43" i="8" s="1"/>
  <c r="E42" i="8"/>
  <c r="H42" i="8"/>
  <c r="H44" i="8" s="1"/>
  <c r="I42" i="8"/>
  <c r="B43" i="8"/>
  <c r="C43" i="8"/>
  <c r="D43" i="8"/>
  <c r="F43" i="8"/>
  <c r="G43" i="8"/>
  <c r="B44" i="8"/>
  <c r="C44" i="8"/>
  <c r="D44" i="8"/>
  <c r="E44" i="8"/>
  <c r="F44" i="8"/>
  <c r="G44" i="8"/>
  <c r="B5" i="7"/>
  <c r="F5" i="7" s="1"/>
  <c r="G5" i="7" s="1"/>
  <c r="B6" i="7"/>
  <c r="F6" i="7" s="1"/>
  <c r="G6" i="7" s="1"/>
  <c r="B7" i="7"/>
  <c r="F7" i="7" s="1"/>
  <c r="G7" i="7" s="1"/>
  <c r="B8" i="7"/>
  <c r="F8" i="7" s="1"/>
  <c r="G8" i="7" s="1"/>
  <c r="B9" i="7"/>
  <c r="F9" i="7" s="1"/>
  <c r="G9" i="7" s="1"/>
  <c r="B10" i="7"/>
  <c r="F10" i="7" s="1"/>
  <c r="G10" i="7" s="1"/>
  <c r="B11" i="7"/>
  <c r="F11" i="7" s="1"/>
  <c r="G11" i="7" s="1"/>
  <c r="B12" i="7"/>
  <c r="F12" i="7" s="1"/>
  <c r="G12" i="7" s="1"/>
  <c r="B13" i="7"/>
  <c r="F13" i="7" s="1"/>
  <c r="G13" i="7" s="1"/>
  <c r="B14" i="7"/>
  <c r="F14" i="7" s="1"/>
  <c r="G14" i="7" s="1"/>
  <c r="B15" i="7"/>
  <c r="F15" i="7" s="1"/>
  <c r="C16" i="7"/>
  <c r="D16" i="7"/>
  <c r="E16" i="7"/>
  <c r="B17" i="7"/>
  <c r="C17" i="7"/>
  <c r="D17" i="7"/>
  <c r="E17" i="7"/>
  <c r="AE4" i="6"/>
  <c r="AF4" i="6"/>
  <c r="AG4" i="6"/>
  <c r="AQ4" i="6" s="1"/>
  <c r="AH4" i="6"/>
  <c r="AI4" i="6"/>
  <c r="AJ4" i="6"/>
  <c r="AK4" i="6"/>
  <c r="AL4" i="6"/>
  <c r="AM4" i="6"/>
  <c r="AN4" i="6"/>
  <c r="AO4" i="6"/>
  <c r="AP4" i="6"/>
  <c r="N6" i="6"/>
  <c r="N7" i="6"/>
  <c r="N8" i="6"/>
  <c r="N9" i="6"/>
  <c r="N10" i="6"/>
  <c r="N11" i="6"/>
  <c r="N12" i="6"/>
  <c r="N13" i="6"/>
  <c r="N14" i="6"/>
  <c r="AE14" i="6"/>
  <c r="AH14" i="6" s="1"/>
  <c r="AF14" i="6"/>
  <c r="AG14" i="6"/>
  <c r="AI14" i="6"/>
  <c r="AM14" i="6" s="1"/>
  <c r="AJ14" i="6"/>
  <c r="AK14" i="6"/>
  <c r="AL14" i="6"/>
  <c r="AN14" i="6"/>
  <c r="AR14" i="6" s="1"/>
  <c r="AO14" i="6"/>
  <c r="AP14" i="6"/>
  <c r="AQ14" i="6"/>
  <c r="AS14" i="6"/>
  <c r="N15" i="6"/>
  <c r="AE15" i="6"/>
  <c r="AH15" i="6" s="1"/>
  <c r="AF15" i="6"/>
  <c r="AG15" i="6"/>
  <c r="AI15" i="6"/>
  <c r="AM15" i="6" s="1"/>
  <c r="AJ15" i="6"/>
  <c r="AK15" i="6"/>
  <c r="AL15" i="6"/>
  <c r="AN15" i="6"/>
  <c r="AO15" i="6"/>
  <c r="AP15" i="6"/>
  <c r="AQ15" i="6"/>
  <c r="AR15" i="6"/>
  <c r="AS15" i="6"/>
  <c r="N16" i="6"/>
  <c r="N17" i="6" s="1"/>
  <c r="N61" i="6" s="1"/>
  <c r="AE16" i="6"/>
  <c r="AH16" i="6" s="1"/>
  <c r="AT16" i="6" s="1"/>
  <c r="AF16" i="6"/>
  <c r="AG16" i="6"/>
  <c r="AI16" i="6"/>
  <c r="AJ16" i="6"/>
  <c r="AK16" i="6"/>
  <c r="AL16" i="6"/>
  <c r="AM16" i="6"/>
  <c r="AN16" i="6"/>
  <c r="AR16" i="6" s="1"/>
  <c r="AO16" i="6"/>
  <c r="AP16" i="6"/>
  <c r="AQ16" i="6"/>
  <c r="AS16" i="6"/>
  <c r="B17" i="6"/>
  <c r="C17" i="6"/>
  <c r="D17" i="6"/>
  <c r="E17" i="6"/>
  <c r="F17" i="6"/>
  <c r="G17" i="6"/>
  <c r="H17" i="6"/>
  <c r="I17" i="6"/>
  <c r="J17" i="6"/>
  <c r="K17" i="6"/>
  <c r="L17" i="6"/>
  <c r="L61" i="6" s="1"/>
  <c r="M17" i="6"/>
  <c r="AE17" i="6"/>
  <c r="AF17" i="6"/>
  <c r="AG17" i="6"/>
  <c r="AH17" i="6"/>
  <c r="AI17" i="6"/>
  <c r="AM17" i="6" s="1"/>
  <c r="AJ17" i="6"/>
  <c r="AK17" i="6"/>
  <c r="AL17" i="6"/>
  <c r="AN17" i="6"/>
  <c r="AR17" i="6" s="1"/>
  <c r="AO17" i="6"/>
  <c r="AP17" i="6"/>
  <c r="AQ17" i="6"/>
  <c r="AS17" i="6"/>
  <c r="B18" i="6"/>
  <c r="C18" i="6"/>
  <c r="D18" i="6"/>
  <c r="E18" i="6"/>
  <c r="F18" i="6"/>
  <c r="G18" i="6"/>
  <c r="H18" i="6"/>
  <c r="I18" i="6"/>
  <c r="J18" i="6"/>
  <c r="K18" i="6"/>
  <c r="K62" i="6" s="1"/>
  <c r="L18" i="6"/>
  <c r="M18" i="6"/>
  <c r="M62" i="6" s="1"/>
  <c r="N18" i="6"/>
  <c r="N62" i="6" s="1"/>
  <c r="AE18" i="6"/>
  <c r="AF18" i="6"/>
  <c r="AH18" i="6" s="1"/>
  <c r="AG18" i="6"/>
  <c r="AI18" i="6"/>
  <c r="AM18" i="6" s="1"/>
  <c r="AJ18" i="6"/>
  <c r="AK18" i="6"/>
  <c r="AL18" i="6"/>
  <c r="AN18" i="6"/>
  <c r="AO18" i="6"/>
  <c r="AR18" i="6" s="1"/>
  <c r="AP18" i="6"/>
  <c r="AQ18" i="6"/>
  <c r="AS18" i="6"/>
  <c r="AE19" i="6"/>
  <c r="AH19" i="6" s="1"/>
  <c r="AF19" i="6"/>
  <c r="AG19" i="6"/>
  <c r="AI19" i="6"/>
  <c r="AM19" i="6" s="1"/>
  <c r="AJ19" i="6"/>
  <c r="AK19" i="6"/>
  <c r="AL19" i="6"/>
  <c r="AN19" i="6"/>
  <c r="AR19" i="6" s="1"/>
  <c r="AO19" i="6"/>
  <c r="AP19" i="6"/>
  <c r="AQ19" i="6"/>
  <c r="AS19" i="6"/>
  <c r="AE20" i="6"/>
  <c r="AF20" i="6"/>
  <c r="AG20" i="6"/>
  <c r="AH20" i="6"/>
  <c r="AI20" i="6"/>
  <c r="AJ20" i="6"/>
  <c r="AK20" i="6"/>
  <c r="AM20" i="6" s="1"/>
  <c r="AL20" i="6"/>
  <c r="AN20" i="6"/>
  <c r="AO20" i="6"/>
  <c r="AP20" i="6"/>
  <c r="AQ20" i="6"/>
  <c r="AR20" i="6" s="1"/>
  <c r="AS20" i="6"/>
  <c r="AE21" i="6"/>
  <c r="AF21" i="6"/>
  <c r="AH21" i="6" s="1"/>
  <c r="AG21" i="6"/>
  <c r="AI21" i="6"/>
  <c r="AM21" i="6" s="1"/>
  <c r="AJ21" i="6"/>
  <c r="AK21" i="6"/>
  <c r="AL21" i="6"/>
  <c r="AN21" i="6"/>
  <c r="AO21" i="6"/>
  <c r="AR21" i="6" s="1"/>
  <c r="AP21" i="6"/>
  <c r="AQ21" i="6"/>
  <c r="AS21" i="6"/>
  <c r="AE22" i="6"/>
  <c r="AH22" i="6" s="1"/>
  <c r="AF22" i="6"/>
  <c r="AG22" i="6"/>
  <c r="AI22" i="6"/>
  <c r="AM22" i="6" s="1"/>
  <c r="AJ22" i="6"/>
  <c r="AK22" i="6"/>
  <c r="AL22" i="6"/>
  <c r="AN22" i="6"/>
  <c r="AR22" i="6" s="1"/>
  <c r="AO22" i="6"/>
  <c r="AP22" i="6"/>
  <c r="AQ22" i="6"/>
  <c r="AS22" i="6"/>
  <c r="AE23" i="6"/>
  <c r="AE28" i="6" s="1"/>
  <c r="AF23" i="6"/>
  <c r="AG23" i="6"/>
  <c r="AH23" i="6"/>
  <c r="AI23" i="6"/>
  <c r="AJ23" i="6"/>
  <c r="AJ28" i="6" s="1"/>
  <c r="AK23" i="6"/>
  <c r="AK28" i="6" s="1"/>
  <c r="AL23" i="6"/>
  <c r="AN23" i="6"/>
  <c r="AO23" i="6"/>
  <c r="AP23" i="6"/>
  <c r="AQ23" i="6"/>
  <c r="AQ28" i="6" s="1"/>
  <c r="AS23" i="6"/>
  <c r="AE24" i="6"/>
  <c r="AF24" i="6"/>
  <c r="AH24" i="6" s="1"/>
  <c r="AG24" i="6"/>
  <c r="AI24" i="6"/>
  <c r="AM24" i="6" s="1"/>
  <c r="AJ24" i="6"/>
  <c r="AK24" i="6"/>
  <c r="AL24" i="6"/>
  <c r="AN24" i="6"/>
  <c r="AO24" i="6"/>
  <c r="AR24" i="6" s="1"/>
  <c r="AP24" i="6"/>
  <c r="AQ24" i="6"/>
  <c r="AS24" i="6"/>
  <c r="AF28" i="6"/>
  <c r="AI28" i="6"/>
  <c r="AL28" i="6"/>
  <c r="AN28" i="6"/>
  <c r="I61" i="6"/>
  <c r="J61" i="6"/>
  <c r="K61" i="6"/>
  <c r="M61" i="6"/>
  <c r="I62" i="6"/>
  <c r="J62" i="6"/>
  <c r="L62" i="6"/>
  <c r="F6" i="4"/>
  <c r="G6" i="4"/>
  <c r="H6" i="4"/>
  <c r="F7" i="4"/>
  <c r="G7" i="4"/>
  <c r="H7" i="4" s="1"/>
  <c r="F8" i="4"/>
  <c r="G8" i="4"/>
  <c r="H8" i="4"/>
  <c r="F9" i="4"/>
  <c r="G9" i="4"/>
  <c r="H9" i="4"/>
  <c r="F10" i="4"/>
  <c r="G10" i="4"/>
  <c r="H10" i="4"/>
  <c r="F11" i="4"/>
  <c r="G11" i="4"/>
  <c r="H11" i="4" s="1"/>
  <c r="F12" i="4"/>
  <c r="G12" i="4"/>
  <c r="H12" i="4"/>
  <c r="F13" i="4"/>
  <c r="G13" i="4"/>
  <c r="H13" i="4"/>
  <c r="F14" i="4"/>
  <c r="G14" i="4"/>
  <c r="H14" i="4"/>
  <c r="B15" i="4"/>
  <c r="C15" i="4"/>
  <c r="D15" i="4"/>
  <c r="E15" i="4"/>
  <c r="F15" i="4"/>
  <c r="F16" i="4"/>
  <c r="F18" i="4" s="1"/>
  <c r="G16" i="4"/>
  <c r="H16" i="4" s="1"/>
  <c r="F17" i="4"/>
  <c r="G17" i="4"/>
  <c r="H17" i="4" s="1"/>
  <c r="B18" i="4"/>
  <c r="C18" i="4"/>
  <c r="D18" i="4"/>
  <c r="E18" i="4"/>
  <c r="F28" i="4"/>
  <c r="H28" i="4" s="1"/>
  <c r="G28" i="4"/>
  <c r="F29" i="4"/>
  <c r="H29" i="4" s="1"/>
  <c r="G29" i="4"/>
  <c r="F30" i="4"/>
  <c r="G30" i="4"/>
  <c r="H30" i="4" s="1"/>
  <c r="F31" i="4"/>
  <c r="G31" i="4"/>
  <c r="H31" i="4"/>
  <c r="F32" i="4"/>
  <c r="H32" i="4" s="1"/>
  <c r="G32" i="4"/>
  <c r="F33" i="4"/>
  <c r="H33" i="4" s="1"/>
  <c r="G33" i="4"/>
  <c r="F34" i="4"/>
  <c r="G34" i="4"/>
  <c r="H34" i="4" s="1"/>
  <c r="F35" i="4"/>
  <c r="G35" i="4"/>
  <c r="H35" i="4"/>
  <c r="F36" i="4"/>
  <c r="H36" i="4" s="1"/>
  <c r="G36" i="4"/>
  <c r="F37" i="4"/>
  <c r="H37" i="4" s="1"/>
  <c r="G37" i="4"/>
  <c r="F38" i="4"/>
  <c r="G38" i="4"/>
  <c r="H38" i="4" s="1"/>
  <c r="F39" i="4"/>
  <c r="G39" i="4"/>
  <c r="H39" i="4"/>
  <c r="F40" i="4"/>
  <c r="H40" i="4" s="1"/>
  <c r="G40" i="4"/>
  <c r="F41" i="4"/>
  <c r="H41" i="4" s="1"/>
  <c r="G41" i="4"/>
  <c r="F42" i="4"/>
  <c r="G42" i="4"/>
  <c r="H42" i="4" s="1"/>
  <c r="F43" i="4"/>
  <c r="G43" i="4"/>
  <c r="H43" i="4"/>
  <c r="F44" i="4"/>
  <c r="H44" i="4" s="1"/>
  <c r="G44" i="4"/>
  <c r="F45" i="4"/>
  <c r="H45" i="4" s="1"/>
  <c r="G45" i="4"/>
  <c r="B46" i="4"/>
  <c r="C46" i="4"/>
  <c r="D46" i="4"/>
  <c r="E46" i="4"/>
  <c r="G46" i="4"/>
  <c r="D7" i="3"/>
  <c r="G7" i="3"/>
  <c r="D8" i="3"/>
  <c r="G8" i="3"/>
  <c r="D9" i="3"/>
  <c r="G9" i="3"/>
  <c r="D10" i="3"/>
  <c r="G10" i="3"/>
  <c r="D11" i="3"/>
  <c r="G11" i="3"/>
  <c r="D12" i="3"/>
  <c r="G12" i="3"/>
  <c r="D13" i="3"/>
  <c r="G13" i="3"/>
  <c r="D14" i="3"/>
  <c r="G14" i="3"/>
  <c r="D15" i="3"/>
  <c r="G15" i="3"/>
  <c r="D16" i="3"/>
  <c r="G16" i="3"/>
  <c r="D17" i="3"/>
  <c r="D18" i="3" s="1"/>
  <c r="G17" i="3"/>
  <c r="B18" i="3"/>
  <c r="C18" i="3"/>
  <c r="E18" i="3"/>
  <c r="F18" i="3"/>
  <c r="G18" i="3"/>
  <c r="B19" i="3"/>
  <c r="C19" i="3"/>
  <c r="E19" i="3"/>
  <c r="F19" i="3"/>
  <c r="G19" i="3"/>
  <c r="B7" i="2"/>
  <c r="G7" i="2" s="1"/>
  <c r="C7" i="2"/>
  <c r="D7" i="2"/>
  <c r="E7" i="2"/>
  <c r="F7" i="2"/>
  <c r="B8" i="2"/>
  <c r="G8" i="2" s="1"/>
  <c r="C8" i="2"/>
  <c r="D8" i="2"/>
  <c r="E8" i="2"/>
  <c r="F8" i="2"/>
  <c r="B9" i="2"/>
  <c r="G9" i="2" s="1"/>
  <c r="C9" i="2"/>
  <c r="D9" i="2"/>
  <c r="E9" i="2"/>
  <c r="F9" i="2"/>
  <c r="B10" i="2"/>
  <c r="G10" i="2" s="1"/>
  <c r="C10" i="2"/>
  <c r="D10" i="2"/>
  <c r="E10" i="2"/>
  <c r="F10" i="2"/>
  <c r="B11" i="2"/>
  <c r="G11" i="2" s="1"/>
  <c r="C11" i="2"/>
  <c r="D11" i="2"/>
  <c r="E11" i="2"/>
  <c r="F11" i="2"/>
  <c r="B12" i="2"/>
  <c r="G12" i="2" s="1"/>
  <c r="C12" i="2"/>
  <c r="D12" i="2"/>
  <c r="E12" i="2"/>
  <c r="F12" i="2"/>
  <c r="B13" i="2"/>
  <c r="G13" i="2" s="1"/>
  <c r="C13" i="2"/>
  <c r="D13" i="2"/>
  <c r="E13" i="2"/>
  <c r="F13" i="2"/>
  <c r="B14" i="2"/>
  <c r="C14" i="2"/>
  <c r="D14" i="2"/>
  <c r="E14" i="2"/>
  <c r="F14" i="2"/>
  <c r="B15" i="2"/>
  <c r="C15" i="2"/>
  <c r="D15" i="2"/>
  <c r="G15" i="2" s="1"/>
  <c r="E15" i="2"/>
  <c r="F15" i="2"/>
  <c r="B16" i="2"/>
  <c r="C16" i="2"/>
  <c r="G16" i="2" s="1"/>
  <c r="D16" i="2"/>
  <c r="E16" i="2"/>
  <c r="F16" i="2"/>
  <c r="B17" i="2"/>
  <c r="C17" i="2"/>
  <c r="C19" i="2" s="1"/>
  <c r="D17" i="2"/>
  <c r="G17" i="2" s="1"/>
  <c r="E17" i="2"/>
  <c r="F17" i="2"/>
  <c r="F18" i="2" s="1"/>
  <c r="B18" i="2"/>
  <c r="C18" i="2"/>
  <c r="E18" i="2"/>
  <c r="E19" i="2"/>
  <c r="F19" i="2"/>
  <c r="AE5" i="6" l="1"/>
  <c r="AP5" i="6"/>
  <c r="AT15" i="6"/>
  <c r="AM27" i="6"/>
  <c r="AT24" i="6"/>
  <c r="AH27" i="6"/>
  <c r="AH28" i="6"/>
  <c r="AK5" i="6"/>
  <c r="AT20" i="6"/>
  <c r="AG27" i="6"/>
  <c r="G19" i="2"/>
  <c r="G18" i="2"/>
  <c r="AT21" i="6"/>
  <c r="AT17" i="6"/>
  <c r="AN5" i="6"/>
  <c r="AT14" i="6"/>
  <c r="AS27" i="6"/>
  <c r="AT22" i="6"/>
  <c r="AT18" i="6"/>
  <c r="F17" i="7"/>
  <c r="G15" i="7"/>
  <c r="F16" i="7"/>
  <c r="AT19" i="6"/>
  <c r="AH5" i="6"/>
  <c r="AM5" i="6"/>
  <c r="AL5" i="6"/>
  <c r="AO5" i="6"/>
  <c r="AJ5" i="6"/>
  <c r="AF5" i="6"/>
  <c r="AG5" i="6"/>
  <c r="AI5" i="6"/>
  <c r="AR27" i="6"/>
  <c r="B19" i="2"/>
  <c r="F46" i="4"/>
  <c r="H46" i="4" s="1"/>
  <c r="G18" i="4"/>
  <c r="H18" i="4" s="1"/>
  <c r="AS28" i="6"/>
  <c r="AG28" i="6"/>
  <c r="AR23" i="6"/>
  <c r="AR28" i="6" s="1"/>
  <c r="H41" i="8"/>
  <c r="D19" i="2"/>
  <c r="G15" i="4"/>
  <c r="H15" i="4" s="1"/>
  <c r="AI27" i="6"/>
  <c r="I44" i="8"/>
  <c r="D19" i="3"/>
  <c r="AP28" i="6"/>
  <c r="H24" i="8"/>
  <c r="D18" i="2"/>
  <c r="AO28" i="6"/>
  <c r="AF27" i="6"/>
  <c r="B16" i="7"/>
  <c r="G24" i="8"/>
  <c r="AM23" i="6"/>
  <c r="AT23" i="6" s="1"/>
  <c r="D24" i="8"/>
  <c r="G17" i="7" l="1"/>
  <c r="G16" i="7"/>
  <c r="AO27" i="6"/>
  <c r="AN27" i="6"/>
  <c r="AE27" i="6"/>
  <c r="AQ27" i="6"/>
  <c r="AL27" i="6"/>
  <c r="AK27" i="6"/>
  <c r="AJ27" i="6"/>
  <c r="I41" i="8"/>
  <c r="H43" i="8"/>
  <c r="AM28" i="6"/>
  <c r="AP27" i="6"/>
  <c r="AQ5" i="6"/>
  <c r="I43" i="8" l="1"/>
</calcChain>
</file>

<file path=xl/sharedStrings.xml><?xml version="1.0" encoding="utf-8"?>
<sst xmlns="http://schemas.openxmlformats.org/spreadsheetml/2006/main" count="340" uniqueCount="176">
  <si>
    <t>3.  Central  Electricity  Authority</t>
  </si>
  <si>
    <t>2.  Ministry of Petroleum &amp; Natural Gas</t>
  </si>
  <si>
    <t xml:space="preserve">1.   Ministry of Coal </t>
  </si>
  <si>
    <t>Sources:</t>
  </si>
  <si>
    <t>#For Natural Gas Gross Production is reported</t>
  </si>
  <si>
    <t>* Electricity from Hydro, Nuclear and other Renewable energy sources.</t>
  </si>
  <si>
    <t>(P): provisional</t>
  </si>
  <si>
    <t>CAGR 2012-13 to 2021-22(%)</t>
  </si>
  <si>
    <t>Growth rate of 2021-22 over 2020-21 (%)</t>
  </si>
  <si>
    <t>2021-22(P)</t>
  </si>
  <si>
    <t>2020-21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</si>
  <si>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</si>
  <si>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</si>
  <si>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</si>
  <si>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</si>
  <si>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</si>
  <si>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</si>
  <si>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</si>
  <si>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</si>
  <si>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</si>
  <si>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Electricity*   (GWh)</t>
  </si>
  <si>
    <t>Natural Gas # (Billion Cubic Metres)</t>
  </si>
  <si>
    <t>Crude Oil (Million Tonnes)</t>
  </si>
  <si>
    <t>Lignite (Million Tonnes)</t>
  </si>
  <si>
    <t>Coal
 (Million Monnes)</t>
  </si>
  <si>
    <t>Year</t>
  </si>
  <si>
    <t>Table  3.1 : Yearwise Production of Energy Resources in Physical Units</t>
  </si>
  <si>
    <t>2015-16(p)</t>
  </si>
  <si>
    <t>2010-11</t>
  </si>
  <si>
    <t>2009-10</t>
  </si>
  <si>
    <t>2008-09</t>
  </si>
  <si>
    <t>2007-08</t>
  </si>
  <si>
    <t>2006-07</t>
  </si>
  <si>
    <t>Electricity(Hydro, Nuclear and ORS)</t>
  </si>
  <si>
    <t>Natural Gas</t>
  </si>
  <si>
    <t>Crude Oil</t>
  </si>
  <si>
    <t>Lignite</t>
  </si>
  <si>
    <t>Coal</t>
  </si>
  <si>
    <t>Total</t>
  </si>
  <si>
    <t xml:space="preserve">Coal  </t>
  </si>
  <si>
    <t>1.  Office of Coal Controller, Ministry of Coal</t>
  </si>
  <si>
    <t xml:space="preserve">@ Conversion factors have been applied to convert production of primary sources of  energy into petajoules </t>
  </si>
  <si>
    <t>* Electricity from hydro, Nuclear and other Renwable energy  sources.</t>
  </si>
  <si>
    <t>CAGR 2012-13  to 2021-22(%)</t>
  </si>
  <si>
    <t xml:space="preserve">2019-20 </t>
  </si>
  <si>
    <t>7= 2 to 6</t>
  </si>
  <si>
    <t xml:space="preserve">Changed as per EIA .
Source : https://www.eia.gov/energyexplained/units-and-calculators/energy-conversion-calculators.php </t>
  </si>
  <si>
    <t>Electricity *</t>
  </si>
  <si>
    <t xml:space="preserve">                     (in Petajoules) @ </t>
  </si>
  <si>
    <t xml:space="preserve">Table 3.2 : Yearwise Production of Energy Resources in Energy Units                  </t>
  </si>
  <si>
    <t>Source :  Office of Coal Controller of India</t>
  </si>
  <si>
    <t>(P): Provisional</t>
  </si>
  <si>
    <t>7=(5)+(6)</t>
  </si>
  <si>
    <t>4=(2)+(3)</t>
  </si>
  <si>
    <t>Non-coking</t>
  </si>
  <si>
    <t>Coking</t>
  </si>
  <si>
    <t>Private</t>
  </si>
  <si>
    <t>Public</t>
  </si>
  <si>
    <t xml:space="preserve">                                        ( Million Tonnes)</t>
  </si>
  <si>
    <t>Table  3.3 : Yearwise Production of Coal - Typewise and Sectorwise</t>
  </si>
  <si>
    <t>Source: Office of Coal Controller of India</t>
  </si>
  <si>
    <t>Total  Non-Coaking Coal</t>
  </si>
  <si>
    <t>UNG</t>
  </si>
  <si>
    <t>G17</t>
  </si>
  <si>
    <t>G16</t>
  </si>
  <si>
    <t>G15</t>
  </si>
  <si>
    <t>G14</t>
  </si>
  <si>
    <t>G13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</si>
  <si>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</si>
  <si>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</si>
  <si>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</si>
  <si>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</si>
  <si>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</si>
  <si>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</si>
  <si>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</si>
  <si>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</si>
  <si>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</si>
  <si>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</si>
  <si>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</si>
  <si>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</si>
  <si>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Percentage Change</t>
  </si>
  <si>
    <t xml:space="preserve">All India </t>
  </si>
  <si>
    <t xml:space="preserve">Private </t>
  </si>
  <si>
    <t>Grade of Non-  Coaking Coal</t>
  </si>
  <si>
    <t>( Million Tonnes)</t>
  </si>
  <si>
    <t>Table 3.3 B: Grade Wise Production of Non-Coking Coal by Companies
 in 2020-21 &amp; 2021-22</t>
  </si>
  <si>
    <t>All India Total</t>
  </si>
  <si>
    <t>Non Met</t>
  </si>
  <si>
    <t>Met.Coal</t>
  </si>
  <si>
    <t>SLV1</t>
  </si>
  <si>
    <t>Wash-V</t>
  </si>
  <si>
    <t>Wash-IV</t>
  </si>
  <si>
    <t>Wash-III</t>
  </si>
  <si>
    <t>Wash-II</t>
  </si>
  <si>
    <t>Wash-I</t>
  </si>
  <si>
    <t>SC-1</t>
  </si>
  <si>
    <t>Steel-II</t>
  </si>
  <si>
    <t>Steel-I</t>
  </si>
  <si>
    <t>Grade of Coaking Coal</t>
  </si>
  <si>
    <t>(Million Tonnes)</t>
  </si>
  <si>
    <t>Table 3.3 A: Grade Wise Production of Coking Coal by Companies
 in 2020-21 &amp; 2021-22</t>
  </si>
  <si>
    <t xml:space="preserve">Source : Ministry of Petroleum &amp; Natural Gas.     </t>
  </si>
  <si>
    <t>LPG=Liquified Petroleum Gas, MG= Motor Gasoline, ATF= Aviation Turbine Fuel</t>
  </si>
  <si>
    <t>CAGR 2012-13 to 2021-22 (%)</t>
  </si>
  <si>
    <t>Growth rate of 2021-22  over 2020-21(%)</t>
  </si>
  <si>
    <t>2021-22 (P)</t>
  </si>
  <si>
    <t xml:space="preserve">2020-21 </t>
  </si>
  <si>
    <t>LDO</t>
  </si>
  <si>
    <t>HSD</t>
  </si>
  <si>
    <t>ATF</t>
  </si>
  <si>
    <t xml:space="preserve">Kerosene </t>
  </si>
  <si>
    <t>Naphtha</t>
  </si>
  <si>
    <t>Petrol/MG</t>
  </si>
  <si>
    <t>LPG</t>
  </si>
  <si>
    <t>Middle distillates</t>
  </si>
  <si>
    <t>Light distillates</t>
  </si>
  <si>
    <t>CAGR difference is due to number of years as taken in denominator  by PO&amp;NG and MoSPI</t>
  </si>
  <si>
    <t>Growth(%)</t>
  </si>
  <si>
    <t>Share(%)</t>
  </si>
  <si>
    <t>* (Include VGO, Benzene, MTO, CBFS, Sulphur, Waxes, MTBE &amp; Reformate, etc.)</t>
  </si>
  <si>
    <t>* Others include VGO, Benzene, MTO, CBFS, Sulphur, Waxes, MTBE &amp; Reformate, etc.</t>
  </si>
  <si>
    <t>$: Includes other Light distillates from 2006-07</t>
  </si>
  <si>
    <t xml:space="preserve">     Lubes= Lubricant, Pet.Coke= Petroleum Coke</t>
  </si>
  <si>
    <t>Growth rate of 2021-22 over 2020-21(%)</t>
  </si>
  <si>
    <t>Grand Total</t>
  </si>
  <si>
    <t>Others*</t>
  </si>
  <si>
    <t>Bitumen</t>
  </si>
  <si>
    <t>Pet. Coke</t>
  </si>
  <si>
    <t>Lubes</t>
  </si>
  <si>
    <t>Fuel oil</t>
  </si>
  <si>
    <t>MG</t>
  </si>
  <si>
    <t>Heavy ends</t>
  </si>
  <si>
    <t>Yearwise Performance</t>
  </si>
  <si>
    <t>Percentage</t>
  </si>
  <si>
    <t>14
 (sum of 2 to 13)</t>
  </si>
  <si>
    <t>Quantity</t>
  </si>
  <si>
    <t>Others</t>
  </si>
  <si>
    <t>Petroleum Coke</t>
  </si>
  <si>
    <t>Lubricants</t>
  </si>
  <si>
    <t>Light Diesel Oil</t>
  </si>
  <si>
    <t>High Speed Diesel Oil</t>
  </si>
  <si>
    <t>Aviation Turbine Fuel</t>
  </si>
  <si>
    <t>Petrol/Motor Gasoline</t>
  </si>
  <si>
    <t xml:space="preserve">Liquified Petroleum Gas </t>
  </si>
  <si>
    <t>Summary of performance during 2020-21</t>
  </si>
  <si>
    <t xml:space="preserve"> (Million Tonnes)</t>
  </si>
  <si>
    <t xml:space="preserve">Table  3.4 :  Yearwise Domestic Production of  Petroleum  Products                                                    </t>
  </si>
  <si>
    <t>Total may not tally due to rounding off.</t>
  </si>
  <si>
    <t>P : Provisional</t>
  </si>
  <si>
    <t xml:space="preserve">Note: </t>
  </si>
  <si>
    <t>7 = 6 - 3</t>
  </si>
  <si>
    <t>6=2-4-5</t>
  </si>
  <si>
    <t>Net Production   
 ( For Sales)</t>
  </si>
  <si>
    <t>Net Production
(For Consumption)</t>
  </si>
  <si>
    <t>Losses</t>
  </si>
  <si>
    <t>Flared</t>
  </si>
  <si>
    <t>Internal Consumption</t>
  </si>
  <si>
    <t>Gross Production</t>
  </si>
  <si>
    <t xml:space="preserve">                                (in Billion Cubic Metres)</t>
  </si>
  <si>
    <t>Table  3.5 : Yearwise Gross and Net Production of Natural Gas</t>
  </si>
  <si>
    <t xml:space="preserve">Source : Central Electricity Authority.        </t>
  </si>
  <si>
    <t>* RES: Renewable Energy Sources excluding hydro</t>
  </si>
  <si>
    <t xml:space="preserve"> (P)-Provisional</t>
  </si>
  <si>
    <t>Gas</t>
  </si>
  <si>
    <t>Diesel</t>
  </si>
  <si>
    <t>Steam</t>
  </si>
  <si>
    <t>RES*</t>
  </si>
  <si>
    <t>Hydro</t>
  </si>
  <si>
    <t>Thermal</t>
  </si>
  <si>
    <t>Non-Utilities</t>
  </si>
  <si>
    <t>(Giga Watt hour= 10^6 x Kilo Watt hour)</t>
  </si>
  <si>
    <t xml:space="preserve">Table 3.6 (B) : Yearwise Gross Generation of Electricity from Non-Utilities </t>
  </si>
  <si>
    <t>Nuclear</t>
  </si>
  <si>
    <t>Utilities</t>
  </si>
  <si>
    <t>(Giga Watt hour=10^6  Kilo Watt hour)</t>
  </si>
  <si>
    <t xml:space="preserve">Table 3.6 (A): Yearwise Gross Generation of Electricity from Utilities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</si>
</sst>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 * #,##0.00_ ;_ * \-#,##0.00_ ;_ * &quot;-&quot;??_ ;_ @_ "/>
    <numFmt numFmtId="165" formatCode="0.000"/>
    <numFmt numFmtId="166" formatCode="_(* #,##0_);_(* \(#,##0\);_(* &quot;-&quot;??_);_(@_)"/>
    <numFmt numFmtId="167" formatCode="0.0%"/>
    <numFmt numFmtId="168" formatCode="#,##0.000"/>
    <numFmt numFmtId="169" formatCode="_ * #,##0_ ;_ * \-#,##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indexed="8"/>
      <name val="Times New Roman"/>
      <family val="1"/>
    </font>
    <font>
      <sz val="10"/>
      <color rgb="FF00B050"/>
      <name val="Times New Roman"/>
      <family val="1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164" fontId="20" fillId="0" borderId="0" applyFont="0" applyFill="0" applyBorder="0" applyAlignment="0" applyProtection="0"/>
  </cellStyleXfs>
  <cellXfs count="386">
    <xf numFmtId="0" fontId="0" fillId="0" borderId="0" xfId="0"/>
    <xf numFmtId="0" fontId="0" fillId="0" borderId="0" xfId="0" applyBorder="1"/>
    <xf numFmtId="2" fontId="4" fillId="2" borderId="0" xfId="1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3" fontId="5" fillId="3" borderId="1" xfId="0" applyNumberFormat="1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3" fontId="5" fillId="3" borderId="4" xfId="0" applyNumberFormat="1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6" fillId="3" borderId="5" xfId="0" applyFont="1" applyFill="1" applyBorder="1"/>
    <xf numFmtId="0" fontId="7" fillId="3" borderId="5" xfId="0" applyFont="1" applyFill="1" applyBorder="1" applyAlignment="1">
      <alignment horizontal="left"/>
    </xf>
    <xf numFmtId="2" fontId="0" fillId="0" borderId="0" xfId="0" applyNumberFormat="1"/>
    <xf numFmtId="0" fontId="0" fillId="3" borderId="0" xfId="0" applyFill="1" applyBorder="1"/>
    <xf numFmtId="0" fontId="5" fillId="3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3" fontId="5" fillId="3" borderId="6" xfId="0" applyNumberFormat="1" applyFont="1" applyFill="1" applyBorder="1"/>
    <xf numFmtId="0" fontId="5" fillId="3" borderId="7" xfId="0" applyFont="1" applyFill="1" applyBorder="1"/>
    <xf numFmtId="0" fontId="0" fillId="3" borderId="7" xfId="0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2" fontId="4" fillId="4" borderId="9" xfId="1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 wrapText="1"/>
    </xf>
    <xf numFmtId="0" fontId="0" fillId="0" borderId="0" xfId="0" applyFill="1"/>
    <xf numFmtId="2" fontId="4" fillId="4" borderId="10" xfId="1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 wrapText="1"/>
    </xf>
    <xf numFmtId="165" fontId="0" fillId="0" borderId="0" xfId="0" applyNumberFormat="1" applyFill="1"/>
    <xf numFmtId="3" fontId="5" fillId="4" borderId="9" xfId="0" applyNumberFormat="1" applyFont="1" applyFill="1" applyBorder="1"/>
    <xf numFmtId="2" fontId="5" fillId="4" borderId="2" xfId="0" applyNumberFormat="1" applyFont="1" applyFill="1" applyBorder="1"/>
    <xf numFmtId="2" fontId="5" fillId="4" borderId="9" xfId="0" applyNumberFormat="1" applyFont="1" applyFill="1" applyBorder="1"/>
    <xf numFmtId="2" fontId="5" fillId="4" borderId="2" xfId="1" applyNumberFormat="1" applyFont="1" applyFill="1" applyBorder="1" applyAlignment="1">
      <alignment horizontal="right" vertical="center"/>
    </xf>
    <xf numFmtId="2" fontId="5" fillId="4" borderId="9" xfId="1" applyNumberFormat="1" applyFont="1" applyFill="1" applyBorder="1" applyAlignment="1">
      <alignment horizontal="right" vertical="center"/>
    </xf>
    <xf numFmtId="0" fontId="5" fillId="4" borderId="3" xfId="0" applyFont="1" applyFill="1" applyBorder="1"/>
    <xf numFmtId="3" fontId="5" fillId="4" borderId="11" xfId="0" applyNumberFormat="1" applyFont="1" applyFill="1" applyBorder="1"/>
    <xf numFmtId="2" fontId="5" fillId="4" borderId="0" xfId="0" applyNumberFormat="1" applyFont="1" applyFill="1" applyBorder="1"/>
    <xf numFmtId="2" fontId="5" fillId="4" borderId="11" xfId="0" applyNumberFormat="1" applyFont="1" applyFill="1" applyBorder="1"/>
    <xf numFmtId="2" fontId="5" fillId="4" borderId="0" xfId="1" applyNumberFormat="1" applyFont="1" applyFill="1" applyBorder="1" applyAlignment="1">
      <alignment horizontal="right" vertical="center"/>
    </xf>
    <xf numFmtId="2" fontId="5" fillId="4" borderId="11" xfId="1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0" fontId="5" fillId="4" borderId="5" xfId="0" applyFont="1" applyFill="1" applyBorder="1"/>
    <xf numFmtId="2" fontId="0" fillId="0" borderId="0" xfId="0" applyNumberFormat="1" applyBorder="1"/>
    <xf numFmtId="0" fontId="4" fillId="2" borderId="0" xfId="0" applyFont="1" applyFill="1" applyBorder="1" applyAlignment="1">
      <alignment horizontal="center" vertical="center" wrapText="1"/>
    </xf>
    <xf numFmtId="3" fontId="5" fillId="4" borderId="12" xfId="0" applyNumberFormat="1" applyFont="1" applyFill="1" applyBorder="1"/>
    <xf numFmtId="2" fontId="5" fillId="4" borderId="7" xfId="0" applyNumberFormat="1" applyFont="1" applyFill="1" applyBorder="1"/>
    <xf numFmtId="2" fontId="5" fillId="4" borderId="12" xfId="0" applyNumberFormat="1" applyFont="1" applyFill="1" applyBorder="1"/>
    <xf numFmtId="0" fontId="5" fillId="4" borderId="8" xfId="0" applyFont="1" applyFill="1" applyBorder="1"/>
    <xf numFmtId="0" fontId="4" fillId="4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4" borderId="12" xfId="0" applyFont="1" applyFill="1" applyBorder="1" applyAlignment="1">
      <alignment horizontal="center" vertical="top" wrapText="1"/>
    </xf>
    <xf numFmtId="164" fontId="4" fillId="4" borderId="12" xfId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vertical="top"/>
    </xf>
    <xf numFmtId="4" fontId="5" fillId="2" borderId="0" xfId="0" applyNumberFormat="1" applyFont="1" applyFill="1" applyBorder="1"/>
    <xf numFmtId="2" fontId="5" fillId="0" borderId="0" xfId="1" applyNumberFormat="1" applyFont="1" applyFill="1" applyBorder="1" applyAlignment="1">
      <alignment horizontal="right"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43" fontId="5" fillId="0" borderId="10" xfId="0" applyNumberFormat="1" applyFont="1" applyFill="1" applyBorder="1"/>
    <xf numFmtId="43" fontId="5" fillId="2" borderId="10" xfId="0" applyNumberFormat="1" applyFont="1" applyFill="1" applyBorder="1"/>
    <xf numFmtId="0" fontId="5" fillId="2" borderId="10" xfId="0" applyFont="1" applyFill="1" applyBorder="1"/>
    <xf numFmtId="43" fontId="5" fillId="2" borderId="10" xfId="1" applyNumberFormat="1" applyFont="1" applyFill="1" applyBorder="1" applyAlignment="1">
      <alignment horizontal="center"/>
    </xf>
    <xf numFmtId="0" fontId="5" fillId="2" borderId="0" xfId="0" applyFont="1" applyFill="1" applyBorder="1"/>
    <xf numFmtId="2" fontId="5" fillId="2" borderId="0" xfId="0" applyNumberFormat="1" applyFont="1" applyFill="1" applyBorder="1"/>
    <xf numFmtId="2" fontId="5" fillId="2" borderId="5" xfId="0" applyNumberFormat="1" applyFont="1" applyFill="1" applyBorder="1"/>
    <xf numFmtId="43" fontId="5" fillId="2" borderId="10" xfId="1" quotePrefix="1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/>
    <xf numFmtId="0" fontId="3" fillId="0" borderId="0" xfId="0" applyFont="1"/>
    <xf numFmtId="0" fontId="0" fillId="0" borderId="0" xfId="0" applyFill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/>
    <xf numFmtId="0" fontId="5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0" fontId="7" fillId="3" borderId="0" xfId="0" applyFont="1" applyFill="1" applyBorder="1"/>
    <xf numFmtId="0" fontId="7" fillId="3" borderId="5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66" fontId="5" fillId="3" borderId="4" xfId="1" applyNumberFormat="1" applyFont="1" applyFill="1" applyBorder="1" applyAlignment="1">
      <alignment horizontal="center"/>
    </xf>
    <xf numFmtId="166" fontId="5" fillId="3" borderId="0" xfId="1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2" fontId="4" fillId="4" borderId="9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right" vertical="center"/>
    </xf>
    <xf numFmtId="43" fontId="5" fillId="4" borderId="9" xfId="1" applyNumberFormat="1" applyFont="1" applyFill="1" applyBorder="1" applyAlignment="1">
      <alignment horizontal="center"/>
    </xf>
    <xf numFmtId="43" fontId="5" fillId="4" borderId="11" xfId="1" applyNumberFormat="1" applyFont="1" applyFill="1" applyBorder="1" applyAlignment="1">
      <alignment horizontal="center"/>
    </xf>
    <xf numFmtId="43" fontId="5" fillId="4" borderId="9" xfId="1" applyNumberFormat="1" applyFont="1" applyFill="1" applyBorder="1" applyAlignment="1">
      <alignment horizontal="left"/>
    </xf>
    <xf numFmtId="43" fontId="5" fillId="4" borderId="11" xfId="1" applyNumberFormat="1" applyFont="1" applyFill="1" applyBorder="1" applyAlignment="1">
      <alignment horizontal="left"/>
    </xf>
    <xf numFmtId="43" fontId="5" fillId="2" borderId="0" xfId="1" applyNumberFormat="1" applyFont="1" applyFill="1" applyBorder="1" applyAlignment="1">
      <alignment horizontal="center"/>
    </xf>
    <xf numFmtId="43" fontId="5" fillId="2" borderId="0" xfId="1" quotePrefix="1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43" fontId="5" fillId="4" borderId="12" xfId="1" applyNumberFormat="1" applyFont="1" applyFill="1" applyBorder="1" applyAlignment="1">
      <alignment horizontal="center"/>
    </xf>
    <xf numFmtId="43" fontId="5" fillId="4" borderId="12" xfId="1" applyNumberFormat="1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0" xfId="0" applyAlignment="1"/>
    <xf numFmtId="0" fontId="12" fillId="0" borderId="0" xfId="0" applyFont="1"/>
    <xf numFmtId="166" fontId="14" fillId="3" borderId="0" xfId="1" applyNumberFormat="1" applyFont="1" applyFill="1" applyAlignment="1">
      <alignment horizontal="center"/>
    </xf>
    <xf numFmtId="0" fontId="5" fillId="3" borderId="0" xfId="0" applyFont="1" applyFill="1"/>
    <xf numFmtId="0" fontId="15" fillId="3" borderId="0" xfId="0" applyFont="1" applyFill="1"/>
    <xf numFmtId="0" fontId="7" fillId="3" borderId="0" xfId="0" applyFont="1" applyFill="1"/>
    <xf numFmtId="2" fontId="10" fillId="3" borderId="0" xfId="1" applyNumberFormat="1" applyFont="1" applyFill="1" applyBorder="1" applyAlignment="1">
      <alignment horizontal="right" vertical="center"/>
    </xf>
    <xf numFmtId="2" fontId="4" fillId="3" borderId="0" xfId="1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165" fontId="0" fillId="0" borderId="0" xfId="0" applyNumberFormat="1"/>
    <xf numFmtId="2" fontId="5" fillId="4" borderId="4" xfId="1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4" borderId="4" xfId="1" applyNumberFormat="1" applyFont="1" applyFill="1" applyBorder="1" applyAlignment="1">
      <alignment horizontal="center" vertical="center"/>
    </xf>
    <xf numFmtId="2" fontId="5" fillId="4" borderId="1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0" xfId="0" applyFont="1" applyFill="1"/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7" fillId="3" borderId="0" xfId="0" applyFont="1" applyFill="1" applyAlignment="1">
      <alignment horizontal="right"/>
    </xf>
    <xf numFmtId="10" fontId="8" fillId="4" borderId="10" xfId="2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10" fontId="16" fillId="4" borderId="9" xfId="2" applyNumberFormat="1" applyFont="1" applyFill="1" applyBorder="1" applyAlignment="1">
      <alignment horizontal="center"/>
    </xf>
    <xf numFmtId="2" fontId="19" fillId="4" borderId="4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2" fontId="16" fillId="4" borderId="9" xfId="0" quotePrefix="1" applyNumberFormat="1" applyFont="1" applyFill="1" applyBorder="1" applyAlignment="1">
      <alignment horizontal="center"/>
    </xf>
    <xf numFmtId="2" fontId="19" fillId="4" borderId="3" xfId="3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10" fontId="16" fillId="4" borderId="11" xfId="2" applyNumberFormat="1" applyFont="1" applyFill="1" applyBorder="1" applyAlignment="1">
      <alignment horizontal="center"/>
    </xf>
    <xf numFmtId="2" fontId="16" fillId="4" borderId="4" xfId="0" quotePrefix="1" applyNumberFormat="1" applyFont="1" applyFill="1" applyBorder="1" applyAlignment="1">
      <alignment horizontal="center"/>
    </xf>
    <xf numFmtId="2" fontId="16" fillId="4" borderId="11" xfId="0" quotePrefix="1" applyNumberFormat="1" applyFont="1" applyFill="1" applyBorder="1" applyAlignment="1">
      <alignment horizontal="center"/>
    </xf>
    <xf numFmtId="2" fontId="19" fillId="4" borderId="5" xfId="3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/>
    </xf>
    <xf numFmtId="2" fontId="16" fillId="0" borderId="0" xfId="0" applyNumberFormat="1" applyFont="1" applyAlignment="1">
      <alignment horizontal="right"/>
    </xf>
    <xf numFmtId="2" fontId="19" fillId="4" borderId="11" xfId="0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right"/>
    </xf>
    <xf numFmtId="10" fontId="16" fillId="4" borderId="12" xfId="2" applyNumberFormat="1" applyFont="1" applyFill="1" applyBorder="1" applyAlignment="1">
      <alignment horizontal="center"/>
    </xf>
    <xf numFmtId="2" fontId="19" fillId="4" borderId="12" xfId="0" applyNumberFormat="1" applyFont="1" applyFill="1" applyBorder="1" applyAlignment="1">
      <alignment horizontal="center" vertical="center"/>
    </xf>
    <xf numFmtId="2" fontId="19" fillId="4" borderId="8" xfId="3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2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165" fontId="16" fillId="3" borderId="0" xfId="0" applyNumberFormat="1" applyFont="1" applyFill="1" applyAlignment="1">
      <alignment horizontal="right" vertical="center"/>
    </xf>
    <xf numFmtId="2" fontId="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/>
    <xf numFmtId="0" fontId="8" fillId="0" borderId="0" xfId="0" applyFont="1" applyAlignment="1">
      <alignment horizontal="right"/>
    </xf>
    <xf numFmtId="2" fontId="16" fillId="4" borderId="9" xfId="0" applyNumberFormat="1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5" fontId="16" fillId="4" borderId="11" xfId="0" applyNumberFormat="1" applyFont="1" applyFill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left"/>
    </xf>
    <xf numFmtId="165" fontId="16" fillId="4" borderId="4" xfId="0" quotePrefix="1" applyNumberFormat="1" applyFont="1" applyFill="1" applyBorder="1" applyAlignment="1">
      <alignment horizontal="center"/>
    </xf>
    <xf numFmtId="2" fontId="16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0" borderId="0" xfId="0" applyFont="1" applyAlignment="1">
      <alignment horizontal="right" vertical="top"/>
    </xf>
    <xf numFmtId="0" fontId="8" fillId="4" borderId="13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15" fillId="3" borderId="2" xfId="0" applyFont="1" applyFill="1" applyBorder="1"/>
    <xf numFmtId="0" fontId="15" fillId="3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4" fillId="3" borderId="5" xfId="0" applyFont="1" applyFill="1" applyBorder="1"/>
    <xf numFmtId="0" fontId="0" fillId="0" borderId="0" xfId="0" applyAlignment="1">
      <alignment horizontal="center"/>
    </xf>
    <xf numFmtId="2" fontId="4" fillId="4" borderId="1" xfId="1" applyNumberFormat="1" applyFont="1" applyFill="1" applyBorder="1" applyAlignment="1">
      <alignment horizontal="right" vertical="center"/>
    </xf>
    <xf numFmtId="2" fontId="4" fillId="4" borderId="13" xfId="1" applyNumberFormat="1" applyFont="1" applyFill="1" applyBorder="1" applyAlignment="1">
      <alignment horizontal="right" vertical="center"/>
    </xf>
    <xf numFmtId="2" fontId="4" fillId="4" borderId="15" xfId="1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/>
    <xf numFmtId="2" fontId="5" fillId="4" borderId="4" xfId="1" applyNumberFormat="1" applyFont="1" applyFill="1" applyBorder="1" applyAlignment="1"/>
    <xf numFmtId="2" fontId="5" fillId="4" borderId="11" xfId="1" applyNumberFormat="1" applyFont="1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25" fillId="3" borderId="0" xfId="0" applyFont="1" applyFill="1" applyBorder="1" applyAlignment="1">
      <alignment horizontal="right"/>
    </xf>
    <xf numFmtId="0" fontId="25" fillId="3" borderId="5" xfId="0" applyFont="1" applyFill="1" applyBorder="1"/>
    <xf numFmtId="0" fontId="0" fillId="5" borderId="0" xfId="0" applyFill="1"/>
    <xf numFmtId="0" fontId="2" fillId="5" borderId="0" xfId="0" applyFont="1" applyFill="1"/>
    <xf numFmtId="2" fontId="2" fillId="5" borderId="0" xfId="0" applyNumberFormat="1" applyFont="1" applyFill="1"/>
    <xf numFmtId="167" fontId="0" fillId="5" borderId="10" xfId="2" applyNumberFormat="1" applyFont="1" applyFill="1" applyBorder="1" applyAlignment="1">
      <alignment horizontal="center"/>
    </xf>
    <xf numFmtId="167" fontId="0" fillId="0" borderId="10" xfId="2" applyNumberFormat="1" applyFont="1" applyBorder="1" applyAlignment="1">
      <alignment horizontal="center"/>
    </xf>
    <xf numFmtId="0" fontId="5" fillId="0" borderId="10" xfId="0" applyFont="1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2" fontId="3" fillId="4" borderId="10" xfId="0" applyNumberFormat="1" applyFont="1" applyFill="1" applyBorder="1"/>
    <xf numFmtId="2" fontId="5" fillId="5" borderId="10" xfId="1" applyNumberFormat="1" applyFont="1" applyFill="1" applyBorder="1" applyAlignment="1">
      <alignment horizontal="center"/>
    </xf>
    <xf numFmtId="2" fontId="5" fillId="0" borderId="10" xfId="1" applyNumberFormat="1" applyFont="1" applyFill="1" applyBorder="1" applyAlignment="1">
      <alignment horizontal="right"/>
    </xf>
    <xf numFmtId="2" fontId="5" fillId="5" borderId="10" xfId="1" applyNumberFormat="1" applyFont="1" applyFill="1" applyBorder="1" applyAlignment="1">
      <alignment horizontal="right"/>
    </xf>
    <xf numFmtId="2" fontId="19" fillId="0" borderId="10" xfId="4" applyNumberFormat="1" applyFont="1" applyFill="1" applyBorder="1" applyAlignment="1">
      <alignment horizontal="right"/>
    </xf>
    <xf numFmtId="166" fontId="5" fillId="0" borderId="0" xfId="1" applyNumberFormat="1" applyFont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6" fontId="5" fillId="3" borderId="2" xfId="1" applyNumberFormat="1" applyFont="1" applyFill="1" applyBorder="1" applyAlignment="1">
      <alignment horizontal="center"/>
    </xf>
    <xf numFmtId="0" fontId="24" fillId="3" borderId="2" xfId="0" applyFont="1" applyFill="1" applyBorder="1"/>
    <xf numFmtId="0" fontId="0" fillId="3" borderId="2" xfId="0" applyFill="1" applyBorder="1"/>
    <xf numFmtId="0" fontId="26" fillId="3" borderId="3" xfId="0" applyFont="1" applyFill="1" applyBorder="1"/>
    <xf numFmtId="0" fontId="24" fillId="3" borderId="5" xfId="0" applyFont="1" applyFill="1" applyBorder="1" applyAlignment="1">
      <alignment horizontal="left"/>
    </xf>
    <xf numFmtId="166" fontId="24" fillId="3" borderId="0" xfId="1" applyNumberFormat="1" applyFont="1" applyFill="1" applyBorder="1" applyAlignment="1">
      <alignment horizontal="center"/>
    </xf>
    <xf numFmtId="166" fontId="24" fillId="3" borderId="0" xfId="1" applyNumberFormat="1" applyFont="1" applyFill="1" applyBorder="1" applyAlignment="1">
      <alignment horizontal="left" vertical="top"/>
    </xf>
    <xf numFmtId="0" fontId="19" fillId="0" borderId="10" xfId="0" applyFont="1" applyFill="1" applyBorder="1"/>
    <xf numFmtId="2" fontId="5" fillId="2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5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5" fillId="2" borderId="10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2" fontId="0" fillId="0" borderId="10" xfId="0" applyNumberFormat="1" applyBorder="1"/>
    <xf numFmtId="2" fontId="5" fillId="2" borderId="10" xfId="1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28" fillId="0" borderId="0" xfId="5" applyFont="1" applyFill="1" applyAlignment="1">
      <alignment vertical="center"/>
    </xf>
    <xf numFmtId="0" fontId="16" fillId="0" borderId="0" xfId="0" applyFont="1" applyFill="1"/>
    <xf numFmtId="0" fontId="16" fillId="3" borderId="1" xfId="0" applyFont="1" applyFill="1" applyBorder="1"/>
    <xf numFmtId="0" fontId="16" fillId="3" borderId="2" xfId="0" applyFont="1" applyFill="1" applyBorder="1"/>
    <xf numFmtId="0" fontId="25" fillId="3" borderId="2" xfId="0" applyFont="1" applyFill="1" applyBorder="1"/>
    <xf numFmtId="168" fontId="0" fillId="0" borderId="0" xfId="0" applyNumberFormat="1"/>
    <xf numFmtId="0" fontId="0" fillId="3" borderId="4" xfId="0" applyFill="1" applyBorder="1"/>
    <xf numFmtId="2" fontId="28" fillId="3" borderId="0" xfId="6" applyNumberFormat="1" applyFont="1" applyFill="1" applyBorder="1"/>
    <xf numFmtId="2" fontId="28" fillId="3" borderId="0" xfId="6" applyNumberFormat="1" applyFont="1" applyFill="1" applyBorder="1" applyAlignment="1">
      <alignment horizontal="right"/>
    </xf>
    <xf numFmtId="2" fontId="19" fillId="3" borderId="0" xfId="6" applyNumberFormat="1" applyFont="1" applyFill="1" applyBorder="1"/>
    <xf numFmtId="2" fontId="19" fillId="3" borderId="0" xfId="6" quotePrefix="1" applyNumberFormat="1" applyFont="1" applyFill="1" applyBorder="1"/>
    <xf numFmtId="2" fontId="19" fillId="3" borderId="5" xfId="6" applyNumberFormat="1" applyFont="1" applyFill="1" applyBorder="1" applyAlignment="1">
      <alignment horizontal="left"/>
    </xf>
    <xf numFmtId="1" fontId="29" fillId="0" borderId="0" xfId="6" applyNumberFormat="1" applyFont="1" applyBorder="1" applyAlignment="1">
      <alignment horizontal="right"/>
    </xf>
    <xf numFmtId="166" fontId="24" fillId="3" borderId="4" xfId="7" applyNumberFormat="1" applyFont="1" applyFill="1" applyBorder="1" applyAlignment="1">
      <alignment horizontal="right" vertical="center"/>
    </xf>
    <xf numFmtId="0" fontId="19" fillId="3" borderId="0" xfId="5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2" fontId="29" fillId="3" borderId="6" xfId="6" applyNumberFormat="1" applyFont="1" applyFill="1" applyBorder="1" applyAlignment="1">
      <alignment horizontal="right"/>
    </xf>
    <xf numFmtId="2" fontId="28" fillId="3" borderId="7" xfId="6" applyNumberFormat="1" applyFont="1" applyFill="1" applyBorder="1"/>
    <xf numFmtId="2" fontId="28" fillId="3" borderId="7" xfId="6" applyNumberFormat="1" applyFont="1" applyFill="1" applyBorder="1" applyAlignment="1">
      <alignment horizontal="right"/>
    </xf>
    <xf numFmtId="2" fontId="19" fillId="3" borderId="7" xfId="6" applyNumberFormat="1" applyFont="1" applyFill="1" applyBorder="1"/>
    <xf numFmtId="2" fontId="19" fillId="3" borderId="7" xfId="6" quotePrefix="1" applyNumberFormat="1" applyFont="1" applyFill="1" applyBorder="1"/>
    <xf numFmtId="2" fontId="19" fillId="3" borderId="8" xfId="6" applyNumberFormat="1" applyFont="1" applyFill="1" applyBorder="1" applyAlignment="1">
      <alignment horizontal="left"/>
    </xf>
    <xf numFmtId="2" fontId="30" fillId="4" borderId="10" xfId="0" applyNumberFormat="1" applyFont="1" applyFill="1" applyBorder="1" applyAlignment="1">
      <alignment horizontal="center" vertical="center" wrapText="1"/>
    </xf>
    <xf numFmtId="2" fontId="30" fillId="4" borderId="9" xfId="1" applyNumberFormat="1" applyFont="1" applyFill="1" applyBorder="1" applyAlignment="1">
      <alignment horizontal="center" vertical="center"/>
    </xf>
    <xf numFmtId="2" fontId="30" fillId="4" borderId="10" xfId="1" applyNumberFormat="1" applyFont="1" applyFill="1" applyBorder="1" applyAlignment="1">
      <alignment horizontal="center" vertical="center"/>
    </xf>
    <xf numFmtId="4" fontId="0" fillId="0" borderId="0" xfId="0" applyNumberFormat="1"/>
    <xf numFmtId="2" fontId="5" fillId="4" borderId="9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2" fontId="5" fillId="4" borderId="12" xfId="1" applyNumberFormat="1" applyFont="1" applyFill="1" applyBorder="1" applyAlignment="1"/>
    <xf numFmtId="0" fontId="4" fillId="4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1" fillId="0" borderId="0" xfId="0" applyFont="1"/>
    <xf numFmtId="0" fontId="32" fillId="0" borderId="0" xfId="0" applyFont="1"/>
    <xf numFmtId="0" fontId="0" fillId="3" borderId="1" xfId="0" applyFill="1" applyBorder="1"/>
    <xf numFmtId="0" fontId="19" fillId="3" borderId="7" xfId="0" applyFont="1" applyFill="1" applyBorder="1" applyAlignment="1"/>
    <xf numFmtId="3" fontId="0" fillId="0" borderId="0" xfId="0" applyNumberFormat="1" applyFill="1"/>
    <xf numFmtId="0" fontId="0" fillId="0" borderId="0" xfId="0" applyFill="1" applyBorder="1"/>
    <xf numFmtId="0" fontId="0" fillId="0" borderId="0" xfId="0" applyNumberFormat="1" applyFill="1"/>
    <xf numFmtId="166" fontId="0" fillId="0" borderId="0" xfId="0" applyNumberFormat="1" applyFill="1"/>
    <xf numFmtId="166" fontId="33" fillId="0" borderId="0" xfId="1" applyNumberFormat="1" applyFont="1" applyFill="1" applyBorder="1"/>
    <xf numFmtId="3" fontId="5" fillId="4" borderId="11" xfId="0" applyNumberFormat="1" applyFont="1" applyFill="1" applyBorder="1" applyAlignment="1">
      <alignment horizontal="center"/>
    </xf>
    <xf numFmtId="166" fontId="5" fillId="0" borderId="0" xfId="1" applyNumberFormat="1" applyFont="1" applyFill="1" applyBorder="1"/>
    <xf numFmtId="169" fontId="5" fillId="0" borderId="0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5" xfId="0" applyFont="1" applyFill="1" applyBorder="1" applyAlignment="1"/>
    <xf numFmtId="166" fontId="0" fillId="0" borderId="0" xfId="0" applyNumberFormat="1"/>
    <xf numFmtId="167" fontId="0" fillId="0" borderId="0" xfId="2" applyNumberFormat="1" applyFont="1"/>
    <xf numFmtId="164" fontId="0" fillId="0" borderId="0" xfId="0" applyNumberFormat="1"/>
    <xf numFmtId="0" fontId="0" fillId="0" borderId="0" xfId="0" applyNumberFormat="1"/>
    <xf numFmtId="169" fontId="0" fillId="0" borderId="0" xfId="0" applyNumberFormat="1" applyAlignment="1">
      <alignment horizontal="left"/>
    </xf>
    <xf numFmtId="0" fontId="5" fillId="0" borderId="0" xfId="0" applyFont="1" applyBorder="1" applyAlignment="1"/>
    <xf numFmtId="0" fontId="35" fillId="0" borderId="0" xfId="0" applyFont="1" applyAlignment="1">
      <alignment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5" fillId="3" borderId="5" xfId="0" quotePrefix="1" applyFont="1" applyFill="1" applyBorder="1" applyAlignment="1">
      <alignment horizontal="left" vertical="top" wrapText="1"/>
    </xf>
    <xf numFmtId="0" fontId="5" fillId="3" borderId="0" xfId="0" quotePrefix="1" applyFont="1" applyFill="1" applyBorder="1" applyAlignment="1">
      <alignment horizontal="left" vertical="top" wrapText="1"/>
    </xf>
    <xf numFmtId="0" fontId="5" fillId="3" borderId="4" xfId="0" quotePrefix="1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right" vertical="top" wrapText="1"/>
    </xf>
    <xf numFmtId="0" fontId="13" fillId="3" borderId="2" xfId="0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right" vertical="top" wrapText="1"/>
    </xf>
    <xf numFmtId="0" fontId="10" fillId="4" borderId="12" xfId="0" applyFont="1" applyFill="1" applyBorder="1" applyAlignment="1">
      <alignment horizontal="center" vertical="top"/>
    </xf>
    <xf numFmtId="0" fontId="11" fillId="4" borderId="11" xfId="0" applyFont="1" applyFill="1" applyBorder="1"/>
    <xf numFmtId="0" fontId="11" fillId="4" borderId="9" xfId="0" applyFont="1" applyFill="1" applyBorder="1"/>
    <xf numFmtId="0" fontId="10" fillId="4" borderId="7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10" fillId="4" borderId="12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wrapText="1"/>
    </xf>
    <xf numFmtId="0" fontId="10" fillId="4" borderId="6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0" fillId="4" borderId="6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top" wrapText="1"/>
    </xf>
    <xf numFmtId="0" fontId="18" fillId="3" borderId="7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top" wrapText="1"/>
    </xf>
    <xf numFmtId="0" fontId="16" fillId="3" borderId="0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166" fontId="24" fillId="3" borderId="5" xfId="1" applyNumberFormat="1" applyFont="1" applyFill="1" applyBorder="1" applyAlignment="1">
      <alignment horizontal="center"/>
    </xf>
    <xf numFmtId="166" fontId="24" fillId="3" borderId="0" xfId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right" vertical="top"/>
    </xf>
    <xf numFmtId="0" fontId="34" fillId="3" borderId="1" xfId="0" applyFont="1" applyFill="1" applyBorder="1" applyAlignment="1">
      <alignment horizontal="right" vertical="top"/>
    </xf>
    <xf numFmtId="0" fontId="4" fillId="4" borderId="1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right" vertical="top"/>
    </xf>
    <xf numFmtId="0" fontId="34" fillId="3" borderId="4" xfId="0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8">
    <cellStyle name="Comma" xfId="1" builtinId="3"/>
    <cellStyle name="Comma 2" xfId="7" xr:uid="{8EE98872-1471-4069-AD49-1A53D6C52CF6}"/>
    <cellStyle name="Normal" xfId="0" builtinId="0"/>
    <cellStyle name="Normal 2 10" xfId="3" xr:uid="{F4EA8F0E-1008-4D6E-9F21-7DC3D4BE2587}"/>
    <cellStyle name="Normal 2 2" xfId="4" xr:uid="{7DA1F257-6D0D-4659-913A-4945422DAF48}"/>
    <cellStyle name="Normal 6" xfId="6" xr:uid="{901024C7-526E-4D9B-9CC6-EF4930E0A9C3}"/>
    <cellStyle name="Normal_IV.3" xfId="5" xr:uid="{79693681-069C-4AD8-9468-07D501B4159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B0C4-569E-49F6-B8FD-97100B52226D}">
  <sheetPr>
    <tabColor theme="6" tint="0.59999389629810485"/>
  </sheetPr>
  <dimension ref="A1:O28"/>
  <sheetViews>
    <sheetView showGridLines="0" workbookViewId="0">
      <selection sqref="A1:F2"/>
    </sheetView>
  </sheetViews>
  <sheetFormatPr defaultRowHeight="15" x14ac:dyDescent="0.25"/>
  <cols>
    <col min="1" max="1" width="17.7109375" customWidth="1"/>
    <col min="2" max="2" width="12.5703125" customWidth="1"/>
    <col min="3" max="3" width="14" customWidth="1"/>
    <col min="4" max="4" width="13.140625" customWidth="1"/>
    <col min="5" max="5" width="15.85546875" customWidth="1"/>
    <col min="6" max="6" width="14.28515625" customWidth="1"/>
    <col min="11" max="11" width="17" customWidth="1"/>
    <col min="12" max="12" width="12" customWidth="1"/>
    <col min="13" max="14" width="9.5703125" bestFit="1" customWidth="1"/>
  </cols>
  <sheetData>
    <row r="1" spans="1:15" x14ac:dyDescent="0.25">
      <c r="A1" s="301" t="s">
        <v>26</v>
      </c>
      <c r="B1" s="301"/>
      <c r="C1" s="301"/>
      <c r="D1" s="301"/>
      <c r="E1" s="301"/>
      <c r="F1" s="302"/>
    </row>
    <row r="2" spans="1:15" ht="29.25" customHeight="1" x14ac:dyDescent="0.25">
      <c r="A2" s="303"/>
      <c r="B2" s="303"/>
      <c r="C2" s="303"/>
      <c r="D2" s="303"/>
      <c r="E2" s="303"/>
      <c r="F2" s="304"/>
    </row>
    <row r="3" spans="1:15" s="53" customFormat="1" ht="40.5" customHeight="1" x14ac:dyDescent="0.25">
      <c r="A3" s="58" t="s">
        <v>25</v>
      </c>
      <c r="B3" s="57" t="s">
        <v>24</v>
      </c>
      <c r="C3" s="56" t="s">
        <v>23</v>
      </c>
      <c r="D3" s="55" t="s">
        <v>22</v>
      </c>
      <c r="E3" s="55" t="s">
        <v>21</v>
      </c>
      <c r="F3" s="55" t="s">
        <v>20</v>
      </c>
      <c r="K3" s="54"/>
      <c r="L3" s="54"/>
      <c r="M3" s="54"/>
      <c r="N3" s="54"/>
      <c r="O3" s="54"/>
    </row>
    <row r="4" spans="1:15" ht="14.25" customHeight="1" x14ac:dyDescent="0.25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J4" s="18"/>
      <c r="K4" s="47"/>
      <c r="L4" s="47"/>
      <c r="M4" s="47"/>
      <c r="N4" s="47"/>
      <c r="O4" s="1"/>
    </row>
    <row r="5" spans="1:15" ht="17.25" hidden="1" customHeight="1" x14ac:dyDescent="0.25">
      <c r="A5" s="51" t="s">
        <v>19</v>
      </c>
      <c r="B5" s="50">
        <v>539.95000000000005</v>
      </c>
      <c r="C5" s="49">
        <v>42.332000000000001</v>
      </c>
      <c r="D5" s="50">
        <v>38.090000000000003</v>
      </c>
      <c r="E5" s="49">
        <v>47.56</v>
      </c>
      <c r="F5" s="48">
        <v>214024.08000000002</v>
      </c>
      <c r="G5" s="32"/>
      <c r="H5" s="32"/>
      <c r="J5" s="18"/>
      <c r="K5" s="47"/>
      <c r="L5" s="47"/>
      <c r="M5" s="47"/>
      <c r="N5" s="47"/>
      <c r="O5" s="1"/>
    </row>
    <row r="6" spans="1:15" x14ac:dyDescent="0.25">
      <c r="A6" s="45" t="s">
        <v>18</v>
      </c>
      <c r="B6" s="41">
        <v>556.40200000000004</v>
      </c>
      <c r="C6" s="40">
        <v>46.453000000000003</v>
      </c>
      <c r="D6" s="41">
        <v>37.86</v>
      </c>
      <c r="E6" s="40">
        <v>40.68</v>
      </c>
      <c r="F6" s="39">
        <v>204035.31</v>
      </c>
      <c r="G6" s="32"/>
      <c r="H6" s="32"/>
      <c r="J6" s="18"/>
      <c r="K6" s="46"/>
      <c r="L6" s="46"/>
      <c r="M6" s="46"/>
      <c r="N6" s="46"/>
      <c r="O6" s="1"/>
    </row>
    <row r="7" spans="1:15" x14ac:dyDescent="0.25">
      <c r="A7" s="45" t="s">
        <v>17</v>
      </c>
      <c r="B7" s="41">
        <v>565.76499999999999</v>
      </c>
      <c r="C7" s="40">
        <v>44.271000000000001</v>
      </c>
      <c r="D7" s="41">
        <v>37.788440999999992</v>
      </c>
      <c r="E7" s="40">
        <v>35.406880999999998</v>
      </c>
      <c r="F7" s="39">
        <v>234595.01</v>
      </c>
      <c r="G7" s="32"/>
      <c r="H7" s="32"/>
      <c r="J7" s="18"/>
      <c r="K7" s="18"/>
      <c r="L7" s="18"/>
      <c r="M7" s="18"/>
      <c r="N7" s="18"/>
    </row>
    <row r="8" spans="1:15" x14ac:dyDescent="0.25">
      <c r="A8" s="45" t="s">
        <v>16</v>
      </c>
      <c r="B8" s="41">
        <v>609.17899999999997</v>
      </c>
      <c r="C8" s="40">
        <v>48.27</v>
      </c>
      <c r="D8" s="41">
        <v>37.460997999999996</v>
      </c>
      <c r="E8" s="40">
        <v>33.657438999999997</v>
      </c>
      <c r="F8" s="39">
        <v>238908.43</v>
      </c>
      <c r="G8" s="32"/>
      <c r="H8" s="32"/>
      <c r="J8" s="18"/>
      <c r="K8" s="18"/>
      <c r="L8" s="18"/>
      <c r="M8" s="18"/>
      <c r="N8" s="18"/>
    </row>
    <row r="9" spans="1:15" x14ac:dyDescent="0.25">
      <c r="A9" s="45" t="s">
        <v>15</v>
      </c>
      <c r="B9" s="41">
        <v>639.23</v>
      </c>
      <c r="C9" s="40">
        <v>43.841999999999999</v>
      </c>
      <c r="D9" s="41">
        <v>36.941752000000001</v>
      </c>
      <c r="E9" s="40">
        <v>32.249215999999997</v>
      </c>
      <c r="F9" s="39">
        <v>224571.11491149809</v>
      </c>
      <c r="G9" s="32"/>
      <c r="H9" s="32"/>
      <c r="J9" s="18"/>
      <c r="K9" s="18"/>
      <c r="L9" s="18"/>
      <c r="M9" s="18"/>
      <c r="N9" s="18"/>
    </row>
    <row r="10" spans="1:15" x14ac:dyDescent="0.25">
      <c r="A10" s="45" t="s">
        <v>14</v>
      </c>
      <c r="B10" s="41">
        <v>657.86799999999994</v>
      </c>
      <c r="C10" s="40">
        <v>45.23</v>
      </c>
      <c r="D10" s="41">
        <v>36.008828999999999</v>
      </c>
      <c r="E10" s="40">
        <v>31.896701999999998</v>
      </c>
      <c r="F10" s="39">
        <v>241841.63999999998</v>
      </c>
      <c r="G10" s="32"/>
      <c r="H10" s="32"/>
      <c r="J10" s="18"/>
      <c r="K10" s="18"/>
      <c r="L10" s="18"/>
      <c r="M10" s="18"/>
      <c r="N10" s="18"/>
    </row>
    <row r="11" spans="1:15" x14ac:dyDescent="0.25">
      <c r="A11" s="45" t="s">
        <v>13</v>
      </c>
      <c r="B11" s="43">
        <v>675.4</v>
      </c>
      <c r="C11" s="42">
        <v>46.643999999999998</v>
      </c>
      <c r="D11" s="41">
        <v>35.684332999999995</v>
      </c>
      <c r="E11" s="40">
        <v>32.649307</v>
      </c>
      <c r="F11" s="39">
        <v>266308.3</v>
      </c>
      <c r="G11" s="32"/>
      <c r="H11" s="32"/>
      <c r="J11" s="18"/>
      <c r="K11" s="18"/>
      <c r="L11" s="18"/>
      <c r="M11" s="18"/>
      <c r="N11" s="18"/>
    </row>
    <row r="12" spans="1:15" x14ac:dyDescent="0.25">
      <c r="A12" s="45" t="s">
        <v>12</v>
      </c>
      <c r="B12" s="43">
        <v>728.71799999999996</v>
      </c>
      <c r="C12" s="42">
        <v>44.283000000000001</v>
      </c>
      <c r="D12" s="41">
        <v>34.203243677459199</v>
      </c>
      <c r="E12" s="40">
        <v>32.873369893566505</v>
      </c>
      <c r="F12" s="39">
        <v>299465</v>
      </c>
      <c r="G12" s="32"/>
      <c r="H12" s="32"/>
      <c r="J12" s="18"/>
      <c r="K12" s="18"/>
      <c r="L12" s="18"/>
      <c r="M12" s="18"/>
      <c r="N12" s="18"/>
    </row>
    <row r="13" spans="1:15" x14ac:dyDescent="0.25">
      <c r="A13" s="45" t="s">
        <v>11</v>
      </c>
      <c r="B13" s="43">
        <v>730.87400000000002</v>
      </c>
      <c r="C13" s="42">
        <v>42.095999999999997</v>
      </c>
      <c r="D13" s="41">
        <v>32.169752000000003</v>
      </c>
      <c r="E13" s="40">
        <v>31.184222933276207</v>
      </c>
      <c r="F13" s="39">
        <v>340578.57</v>
      </c>
      <c r="G13" s="32"/>
      <c r="H13" s="32"/>
      <c r="J13" s="18"/>
      <c r="K13" s="18"/>
      <c r="L13" s="18"/>
      <c r="M13" s="18"/>
      <c r="N13" s="18"/>
    </row>
    <row r="14" spans="1:15" x14ac:dyDescent="0.25">
      <c r="A14" s="44" t="s">
        <v>10</v>
      </c>
      <c r="B14" s="43">
        <v>716.08299999999997</v>
      </c>
      <c r="C14" s="42">
        <v>37.895000000000003</v>
      </c>
      <c r="D14" s="41">
        <v>30.494088999999999</v>
      </c>
      <c r="E14" s="40">
        <v>28.672561908974021</v>
      </c>
      <c r="F14" s="39">
        <v>340576.10794583405</v>
      </c>
      <c r="G14" s="32"/>
      <c r="H14" s="32"/>
      <c r="J14" s="18"/>
      <c r="K14" s="18"/>
      <c r="L14" s="18"/>
      <c r="M14" s="18"/>
      <c r="N14" s="18"/>
    </row>
    <row r="15" spans="1:15" x14ac:dyDescent="0.25">
      <c r="A15" s="38" t="s">
        <v>9</v>
      </c>
      <c r="B15" s="37">
        <v>778.19</v>
      </c>
      <c r="C15" s="36">
        <v>47.49</v>
      </c>
      <c r="D15" s="35">
        <v>29.690709300000002</v>
      </c>
      <c r="E15" s="34">
        <v>34.02352006361901</v>
      </c>
      <c r="F15" s="33">
        <v>369651.68999999994</v>
      </c>
      <c r="G15" s="32"/>
      <c r="H15" s="32"/>
      <c r="K15" s="18"/>
      <c r="L15" s="18"/>
      <c r="M15" s="18"/>
      <c r="N15" s="18"/>
    </row>
    <row r="16" spans="1:15" ht="39" customHeight="1" x14ac:dyDescent="0.25">
      <c r="A16" s="31" t="s">
        <v>8</v>
      </c>
      <c r="B16" s="30">
        <v>8.6731566033546503</v>
      </c>
      <c r="C16" s="30">
        <v>25.319963055812106</v>
      </c>
      <c r="D16" s="30">
        <v>-2.6345423862309749</v>
      </c>
      <c r="E16" s="30">
        <v>18.662295234142405</v>
      </c>
      <c r="F16" s="30">
        <v>8.537176089518919</v>
      </c>
      <c r="G16" s="29"/>
      <c r="H16" s="29"/>
      <c r="N16" s="18"/>
    </row>
    <row r="17" spans="1:14" ht="27" customHeight="1" x14ac:dyDescent="0.25">
      <c r="A17" s="28" t="s">
        <v>7</v>
      </c>
      <c r="B17" s="27">
        <v>3.7978962609133582</v>
      </c>
      <c r="C17" s="27">
        <v>0.24561351267620157</v>
      </c>
      <c r="D17" s="27">
        <v>-2.6645352120498011</v>
      </c>
      <c r="E17" s="27">
        <v>-1.9658045934827784</v>
      </c>
      <c r="F17" s="27">
        <v>6.8258540919070576</v>
      </c>
      <c r="G17" s="2"/>
      <c r="N17" s="18"/>
    </row>
    <row r="18" spans="1:14" x14ac:dyDescent="0.25">
      <c r="A18" s="26" t="s">
        <v>6</v>
      </c>
      <c r="B18" s="25"/>
      <c r="C18" s="24"/>
      <c r="D18" s="23"/>
      <c r="E18" s="23"/>
      <c r="F18" s="22"/>
    </row>
    <row r="19" spans="1:14" x14ac:dyDescent="0.25">
      <c r="A19" s="21" t="s">
        <v>5</v>
      </c>
      <c r="B19" s="20"/>
      <c r="C19" s="19"/>
      <c r="D19" s="13"/>
      <c r="E19" s="13"/>
      <c r="F19" s="12"/>
      <c r="H19" s="18"/>
    </row>
    <row r="20" spans="1:14" x14ac:dyDescent="0.25">
      <c r="A20" s="21" t="s">
        <v>4</v>
      </c>
      <c r="B20" s="20"/>
      <c r="C20" s="19"/>
      <c r="D20" s="13"/>
      <c r="E20" s="13"/>
      <c r="F20" s="12"/>
      <c r="K20" s="18"/>
    </row>
    <row r="21" spans="1:14" x14ac:dyDescent="0.25">
      <c r="A21" s="17" t="s">
        <v>3</v>
      </c>
      <c r="B21" s="15" t="s">
        <v>2</v>
      </c>
      <c r="C21" s="14"/>
      <c r="D21" s="13"/>
      <c r="E21" s="13"/>
      <c r="F21" s="12"/>
      <c r="I21" s="2"/>
    </row>
    <row r="22" spans="1:14" x14ac:dyDescent="0.25">
      <c r="A22" s="16"/>
      <c r="B22" s="15" t="s">
        <v>1</v>
      </c>
      <c r="C22" s="14"/>
      <c r="D22" s="13"/>
      <c r="E22" s="13"/>
      <c r="F22" s="12"/>
    </row>
    <row r="23" spans="1:14" x14ac:dyDescent="0.25">
      <c r="A23" s="11"/>
      <c r="B23" s="10" t="s">
        <v>0</v>
      </c>
      <c r="C23" s="9"/>
      <c r="D23" s="8"/>
      <c r="E23" s="8"/>
      <c r="F23" s="7"/>
    </row>
    <row r="24" spans="1:14" x14ac:dyDescent="0.25">
      <c r="A24" s="6"/>
      <c r="B24" s="6"/>
      <c r="D24" s="4"/>
      <c r="E24" s="4"/>
      <c r="F24" s="3"/>
      <c r="H24" s="1"/>
      <c r="I24" s="1"/>
      <c r="J24" s="1"/>
      <c r="K24" s="1"/>
      <c r="L24" s="1"/>
      <c r="M24" s="1"/>
      <c r="N24" s="1"/>
    </row>
    <row r="25" spans="1:14" x14ac:dyDescent="0.25">
      <c r="A25" s="5"/>
      <c r="B25" s="5"/>
      <c r="C25" s="4"/>
      <c r="D25" s="3"/>
      <c r="H25" s="1"/>
      <c r="I25" s="1"/>
      <c r="J25" s="1"/>
      <c r="K25" s="1"/>
      <c r="L25" s="1"/>
      <c r="M25" s="1"/>
      <c r="N25" s="1"/>
    </row>
    <row r="26" spans="1:14" x14ac:dyDescent="0.25">
      <c r="H26" s="1"/>
      <c r="I26" s="2"/>
      <c r="J26" s="2"/>
      <c r="K26" s="2"/>
      <c r="L26" s="2"/>
      <c r="M26" s="2"/>
      <c r="N26" s="1"/>
    </row>
    <row r="27" spans="1:14" x14ac:dyDescent="0.25">
      <c r="H27" s="1"/>
      <c r="I27" s="1"/>
      <c r="J27" s="1"/>
      <c r="K27" s="1"/>
      <c r="L27" s="1"/>
      <c r="M27" s="1"/>
      <c r="N27" s="1"/>
    </row>
    <row r="28" spans="1:14" x14ac:dyDescent="0.25">
      <c r="H28" s="1"/>
      <c r="I28" s="1"/>
      <c r="J28" s="1"/>
      <c r="K28" s="1"/>
      <c r="L28" s="1"/>
      <c r="M28" s="1"/>
      <c r="N28" s="1"/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E2061-4A1D-4088-8A2A-F9628588904B}">
  <sheetPr>
    <tabColor theme="6" tint="0.59999389629810485"/>
  </sheetPr>
  <dimension ref="A1:X69"/>
  <sheetViews>
    <sheetView showGridLines="0" zoomScale="115" zoomScaleNormal="115" workbookViewId="0">
      <selection sqref="A1:G1"/>
    </sheetView>
  </sheetViews>
  <sheetFormatPr defaultRowHeight="15" x14ac:dyDescent="0.25"/>
  <cols>
    <col min="1" max="1" width="13.85546875" customWidth="1"/>
    <col min="2" max="2" width="13.140625" customWidth="1"/>
    <col min="4" max="5" width="11" customWidth="1"/>
    <col min="6" max="6" width="12" customWidth="1"/>
    <col min="7" max="7" width="13.42578125" customWidth="1"/>
    <col min="10" max="10" width="8.42578125" customWidth="1"/>
    <col min="12" max="12" width="10.42578125" customWidth="1"/>
    <col min="14" max="14" width="9.7109375" customWidth="1"/>
    <col min="19" max="19" width="10.5703125" customWidth="1"/>
    <col min="21" max="21" width="10.85546875" customWidth="1"/>
    <col min="24" max="24" width="10.28515625" customWidth="1"/>
  </cols>
  <sheetData>
    <row r="1" spans="1:22" ht="21.75" customHeight="1" x14ac:dyDescent="0.25">
      <c r="A1" s="305" t="s">
        <v>49</v>
      </c>
      <c r="B1" s="306"/>
      <c r="C1" s="306"/>
      <c r="D1" s="306"/>
      <c r="E1" s="306"/>
      <c r="F1" s="306"/>
      <c r="G1" s="307"/>
    </row>
    <row r="2" spans="1:22" x14ac:dyDescent="0.25">
      <c r="A2" s="311" t="s">
        <v>48</v>
      </c>
      <c r="B2" s="312"/>
      <c r="C2" s="312"/>
      <c r="D2" s="313"/>
      <c r="E2" s="313"/>
      <c r="F2" s="312"/>
      <c r="G2" s="314"/>
    </row>
    <row r="3" spans="1:22" ht="15.75" customHeight="1" x14ac:dyDescent="0.25">
      <c r="A3" s="315" t="s">
        <v>25</v>
      </c>
      <c r="B3" s="323" t="s">
        <v>39</v>
      </c>
      <c r="C3" s="318" t="s">
        <v>36</v>
      </c>
      <c r="D3" s="321" t="s">
        <v>35</v>
      </c>
      <c r="E3" s="323" t="s">
        <v>34</v>
      </c>
      <c r="F3" s="323" t="s">
        <v>47</v>
      </c>
      <c r="G3" s="327" t="s">
        <v>38</v>
      </c>
    </row>
    <row r="4" spans="1:22" x14ac:dyDescent="0.25">
      <c r="A4" s="316"/>
      <c r="B4" s="325"/>
      <c r="C4" s="319"/>
      <c r="D4" s="322"/>
      <c r="E4" s="324"/>
      <c r="F4" s="325"/>
      <c r="G4" s="328"/>
      <c r="V4" s="107" t="s">
        <v>34</v>
      </c>
    </row>
    <row r="5" spans="1:22" ht="22.5" customHeight="1" x14ac:dyDescent="0.25">
      <c r="A5" s="317"/>
      <c r="B5" s="326"/>
      <c r="C5" s="320"/>
      <c r="D5" s="322"/>
      <c r="E5" s="324"/>
      <c r="F5" s="326"/>
      <c r="G5" s="329"/>
      <c r="K5" s="1"/>
      <c r="M5" s="1"/>
      <c r="N5" s="1"/>
      <c r="O5" s="1"/>
      <c r="P5" s="1"/>
      <c r="Q5" s="1"/>
      <c r="R5" s="1"/>
      <c r="S5" s="1"/>
      <c r="T5" s="1"/>
      <c r="U5" s="1"/>
      <c r="V5" s="106" t="s">
        <v>46</v>
      </c>
    </row>
    <row r="6" spans="1:22" x14ac:dyDescent="0.25">
      <c r="A6" s="52">
        <v>1</v>
      </c>
      <c r="B6" s="104">
        <v>2</v>
      </c>
      <c r="C6" s="105">
        <v>3</v>
      </c>
      <c r="D6" s="52">
        <v>4</v>
      </c>
      <c r="E6" s="52">
        <v>5</v>
      </c>
      <c r="F6" s="104">
        <v>6</v>
      </c>
      <c r="G6" s="104" t="s">
        <v>45</v>
      </c>
      <c r="K6" s="91"/>
      <c r="L6" s="18"/>
      <c r="M6" s="1"/>
      <c r="N6" s="1"/>
      <c r="O6" s="101"/>
      <c r="P6" s="1"/>
      <c r="Q6" s="1"/>
      <c r="R6" s="1"/>
      <c r="S6" s="1"/>
      <c r="T6" s="1"/>
      <c r="U6" s="1"/>
    </row>
    <row r="7" spans="1:22" hidden="1" x14ac:dyDescent="0.25">
      <c r="A7" s="103" t="s">
        <v>19</v>
      </c>
      <c r="B7" s="102">
        <f>'3.1'!B5*19.263</f>
        <v>10401.056850000003</v>
      </c>
      <c r="C7" s="102">
        <f>'3.1'!C5*9.546</f>
        <v>404.10127199999999</v>
      </c>
      <c r="D7" s="102">
        <f>'3.1'!D5*42.789</f>
        <v>1629.8330100000003</v>
      </c>
      <c r="E7" s="102">
        <f>'3.1'!E5*38.735</f>
        <v>1842.2366</v>
      </c>
      <c r="F7" s="102">
        <f>'3.1'!F5*(0.0036)</f>
        <v>770.48668800000007</v>
      </c>
      <c r="G7" s="102">
        <f t="shared" ref="G7:G13" si="0">SUM(B7:F7)</f>
        <v>15047.714420000004</v>
      </c>
      <c r="K7" s="91"/>
      <c r="L7" s="18"/>
      <c r="M7" s="1"/>
      <c r="N7" s="1"/>
      <c r="O7" s="101"/>
      <c r="P7" s="1"/>
      <c r="Q7" s="1"/>
      <c r="R7" s="1"/>
      <c r="S7" s="1"/>
      <c r="T7" s="1"/>
      <c r="U7" s="1"/>
    </row>
    <row r="8" spans="1:22" x14ac:dyDescent="0.25">
      <c r="A8" s="98" t="s">
        <v>18</v>
      </c>
      <c r="B8" s="96">
        <f>'3.1'!B6*15.13</f>
        <v>8418.3622600000017</v>
      </c>
      <c r="C8" s="96">
        <f>'3.1'!C6*9.546</f>
        <v>443.440338</v>
      </c>
      <c r="D8" s="96">
        <f>'3.1'!D6*42.789</f>
        <v>1619.99154</v>
      </c>
      <c r="E8" s="96">
        <f>'3.1'!E6*38.735</f>
        <v>1575.7398000000001</v>
      </c>
      <c r="F8" s="96">
        <f>'3.1'!F6*(0.0036)</f>
        <v>734.52711599999998</v>
      </c>
      <c r="G8" s="96">
        <f t="shared" si="0"/>
        <v>12792.061054</v>
      </c>
      <c r="H8" s="100"/>
      <c r="I8" s="100"/>
      <c r="J8" s="1"/>
      <c r="K8" s="100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x14ac:dyDescent="0.25">
      <c r="A9" s="98" t="s">
        <v>17</v>
      </c>
      <c r="B9" s="96">
        <f>'3.1'!B7*15.13</f>
        <v>8560.0244500000008</v>
      </c>
      <c r="C9" s="96">
        <f>'3.1'!C7*9.546</f>
        <v>422.61096599999996</v>
      </c>
      <c r="D9" s="96">
        <f>'3.1'!D7*42.789</f>
        <v>1616.9296019489998</v>
      </c>
      <c r="E9" s="96">
        <f>'3.1'!E7*38.735</f>
        <v>1371.4855355349998</v>
      </c>
      <c r="F9" s="96">
        <f>'3.1'!F7*(0.0036)</f>
        <v>844.54203600000005</v>
      </c>
      <c r="G9" s="96">
        <f t="shared" si="0"/>
        <v>12815.592589484</v>
      </c>
      <c r="H9" s="99"/>
      <c r="I9" s="99"/>
      <c r="J9" s="1"/>
      <c r="K9" s="99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x14ac:dyDescent="0.25">
      <c r="A10" s="98" t="s">
        <v>16</v>
      </c>
      <c r="B10" s="96">
        <f>'3.1'!B8*15.13</f>
        <v>9216.8782699999992</v>
      </c>
      <c r="C10" s="96">
        <f>'3.1'!C8*9.546</f>
        <v>460.78541999999999</v>
      </c>
      <c r="D10" s="96">
        <f>'3.1'!D8*42.789</f>
        <v>1602.9186434219998</v>
      </c>
      <c r="E10" s="96">
        <f>'3.1'!E8*38.735</f>
        <v>1303.7208996649999</v>
      </c>
      <c r="F10" s="96">
        <f>'3.1'!F8*(0.0036)</f>
        <v>860.07034799999997</v>
      </c>
      <c r="G10" s="96">
        <f t="shared" si="0"/>
        <v>13444.373581086998</v>
      </c>
      <c r="H10" s="99"/>
      <c r="I10" s="99"/>
      <c r="J10" s="1"/>
      <c r="K10" s="99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x14ac:dyDescent="0.25">
      <c r="A11" s="98" t="s">
        <v>15</v>
      </c>
      <c r="B11" s="96">
        <f>'3.1'!B9*15.13</f>
        <v>9671.5499</v>
      </c>
      <c r="C11" s="96">
        <f>'3.1'!C9*9.546</f>
        <v>418.51573199999996</v>
      </c>
      <c r="D11" s="96">
        <f>'3.1'!D9*42.789</f>
        <v>1580.700626328</v>
      </c>
      <c r="E11" s="96">
        <f>'3.1'!E9*38.735</f>
        <v>1249.1733817599998</v>
      </c>
      <c r="F11" s="96">
        <f>'3.1'!F9*(0.0036)</f>
        <v>808.45601368139307</v>
      </c>
      <c r="G11" s="96">
        <f t="shared" si="0"/>
        <v>13728.395653769392</v>
      </c>
      <c r="H11" s="99"/>
      <c r="I11" s="99"/>
      <c r="J11" s="1"/>
      <c r="K11" s="99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x14ac:dyDescent="0.25">
      <c r="A12" s="98" t="s">
        <v>14</v>
      </c>
      <c r="B12" s="96">
        <f>'3.1'!B10*15.13</f>
        <v>9953.5428400000001</v>
      </c>
      <c r="C12" s="96">
        <f>'3.1'!C10*9.546</f>
        <v>431.76557999999994</v>
      </c>
      <c r="D12" s="96">
        <f>'3.1'!D10*42.789</f>
        <v>1540.7817840810001</v>
      </c>
      <c r="E12" s="96">
        <f>'3.1'!E10*38.735</f>
        <v>1235.5187519699998</v>
      </c>
      <c r="F12" s="96">
        <f>'3.1'!F10*(0.0036)</f>
        <v>870.6299039999999</v>
      </c>
      <c r="G12" s="96">
        <f t="shared" si="0"/>
        <v>14032.238860050998</v>
      </c>
      <c r="H12" s="99"/>
      <c r="I12" s="99"/>
      <c r="J12" s="1"/>
      <c r="K12" s="99"/>
      <c r="L12" s="1"/>
      <c r="M12" s="1"/>
      <c r="N12" s="1"/>
    </row>
    <row r="13" spans="1:22" x14ac:dyDescent="0.25">
      <c r="A13" s="98" t="s">
        <v>13</v>
      </c>
      <c r="B13" s="96">
        <f>'3.1'!B11*15.13</f>
        <v>10218.802</v>
      </c>
      <c r="C13" s="96">
        <f>'3.1'!C11*9.546</f>
        <v>445.26362399999994</v>
      </c>
      <c r="D13" s="96">
        <f>'3.1'!D11*42.789</f>
        <v>1526.8969247369998</v>
      </c>
      <c r="E13" s="96">
        <f>'3.1'!E11*38.735</f>
        <v>1264.6709066450001</v>
      </c>
      <c r="F13" s="96">
        <f>'3.1'!F11*(0.0036)</f>
        <v>958.70987999999988</v>
      </c>
      <c r="G13" s="96">
        <f t="shared" si="0"/>
        <v>14414.343335382</v>
      </c>
      <c r="H13" s="99"/>
      <c r="I13" s="99"/>
      <c r="J13" s="1"/>
      <c r="K13" s="99"/>
      <c r="L13" s="1"/>
      <c r="M13" s="1"/>
      <c r="N13" s="1"/>
    </row>
    <row r="14" spans="1:22" x14ac:dyDescent="0.25">
      <c r="A14" s="98" t="s">
        <v>12</v>
      </c>
      <c r="B14" s="96">
        <f>'3.1'!B12*15.13</f>
        <v>11025.503339999999</v>
      </c>
      <c r="C14" s="96">
        <f>'3.1'!C12*9.546</f>
        <v>422.72551799999997</v>
      </c>
      <c r="D14" s="96">
        <f>'3.1'!D12*42.789</f>
        <v>1463.5225937148016</v>
      </c>
      <c r="E14" s="96">
        <f>'3.1'!E12*38.735</f>
        <v>1273.3499828272986</v>
      </c>
      <c r="F14" s="96">
        <f>'3.1'!F12*(0.0036)</f>
        <v>1078.0740000000001</v>
      </c>
      <c r="G14" s="96">
        <v>14090.5013</v>
      </c>
      <c r="H14" s="99"/>
      <c r="I14" s="99"/>
      <c r="J14" s="1"/>
      <c r="K14" s="99"/>
      <c r="L14" s="1"/>
      <c r="M14" s="1"/>
      <c r="N14" s="1"/>
    </row>
    <row r="15" spans="1:22" x14ac:dyDescent="0.25">
      <c r="A15" s="98" t="s">
        <v>44</v>
      </c>
      <c r="B15" s="96">
        <f>'3.1'!B13*15.13</f>
        <v>11058.12362</v>
      </c>
      <c r="C15" s="96">
        <f>'3.1'!C13*9.546</f>
        <v>401.84841599999993</v>
      </c>
      <c r="D15" s="96">
        <f>'3.1'!D13*42.789</f>
        <v>1376.5115183280002</v>
      </c>
      <c r="E15" s="96">
        <f>'3.1'!E13*38.735</f>
        <v>1207.9208753204539</v>
      </c>
      <c r="F15" s="96">
        <f>'3.1'!F13*(0.0036)</f>
        <v>1226.082852</v>
      </c>
      <c r="G15" s="96">
        <f>SUM(B15:F15)</f>
        <v>15270.487281648453</v>
      </c>
      <c r="H15" s="99"/>
      <c r="I15" s="99"/>
      <c r="J15" s="1"/>
      <c r="K15" s="99"/>
      <c r="L15" s="1"/>
      <c r="M15" s="1"/>
      <c r="N15" s="1"/>
    </row>
    <row r="16" spans="1:22" s="1" customFormat="1" x14ac:dyDescent="0.25">
      <c r="A16" s="98" t="s">
        <v>10</v>
      </c>
      <c r="B16" s="96">
        <f>'3.1'!B14*15.13</f>
        <v>10834.335790000001</v>
      </c>
      <c r="C16" s="96">
        <f>'3.1'!C14*9.546</f>
        <v>361.74567000000002</v>
      </c>
      <c r="D16" s="96">
        <f>'3.1'!D14*42.789</f>
        <v>1304.811574221</v>
      </c>
      <c r="E16" s="96">
        <f>'3.1'!E14*38.735</f>
        <v>1110.6316855441087</v>
      </c>
      <c r="F16" s="96">
        <f>'3.1'!F14*(0.0036)</f>
        <v>1226.0739886050026</v>
      </c>
      <c r="G16" s="96">
        <f>SUM(B16:F16)</f>
        <v>14837.598708370113</v>
      </c>
      <c r="H16" s="61"/>
      <c r="I16" s="61"/>
      <c r="J16" s="61"/>
      <c r="K16" s="61"/>
      <c r="L16" s="61"/>
      <c r="M16" s="61"/>
      <c r="N16" s="61"/>
      <c r="O16" s="61"/>
      <c r="P16" s="61"/>
    </row>
    <row r="17" spans="1:24" s="1" customFormat="1" x14ac:dyDescent="0.25">
      <c r="A17" s="97" t="s">
        <v>9</v>
      </c>
      <c r="B17" s="96">
        <f>'3.1'!B15*15.13</f>
        <v>11774.014700000002</v>
      </c>
      <c r="C17" s="95">
        <f>'3.1'!C15*9.546</f>
        <v>453.33954</v>
      </c>
      <c r="D17" s="95">
        <f>'3.1'!D15*42.789</f>
        <v>1270.4357602377002</v>
      </c>
      <c r="E17" s="95">
        <f>'3.1'!E15*38.735</f>
        <v>1317.9010496642823</v>
      </c>
      <c r="F17" s="95">
        <f>'3.1'!F15*(0.0036)</f>
        <v>1330.7460839999997</v>
      </c>
      <c r="G17" s="95">
        <f>SUM(B17:F17)</f>
        <v>16146.437133901985</v>
      </c>
      <c r="H17" s="94"/>
      <c r="I17" s="94"/>
      <c r="J17" s="94"/>
      <c r="K17" s="94"/>
      <c r="L17" s="94"/>
      <c r="M17" s="94"/>
      <c r="N17" s="61"/>
      <c r="O17" s="61"/>
      <c r="P17" s="61"/>
    </row>
    <row r="18" spans="1:24" ht="42" customHeight="1" x14ac:dyDescent="0.25">
      <c r="A18" s="31" t="s">
        <v>8</v>
      </c>
      <c r="B18" s="93">
        <f t="shared" ref="B18:G18" si="1">((B17-B16)/B16)*100</f>
        <v>8.6731566033546432</v>
      </c>
      <c r="C18" s="92">
        <f t="shared" si="1"/>
        <v>25.319963055812106</v>
      </c>
      <c r="D18" s="92">
        <f t="shared" si="1"/>
        <v>-2.6345423862309723</v>
      </c>
      <c r="E18" s="92">
        <f t="shared" si="1"/>
        <v>18.662295234142398</v>
      </c>
      <c r="F18" s="92">
        <f t="shared" si="1"/>
        <v>8.5371760895189102</v>
      </c>
      <c r="G18" s="92">
        <f t="shared" si="1"/>
        <v>8.8210932999120466</v>
      </c>
      <c r="I18" s="91"/>
      <c r="J18" s="1"/>
      <c r="K18" s="1"/>
      <c r="L18" s="1"/>
      <c r="M18" s="1"/>
      <c r="N18" s="1"/>
      <c r="O18" s="1"/>
      <c r="P18" s="1"/>
      <c r="Q18" s="1"/>
    </row>
    <row r="19" spans="1:24" ht="28.5" customHeight="1" x14ac:dyDescent="0.25">
      <c r="A19" s="28" t="s">
        <v>43</v>
      </c>
      <c r="B19" s="90">
        <f t="shared" ref="B19:G19" si="2">((B17/B8)^(1/9)-1)*100</f>
        <v>3.7978962609133582</v>
      </c>
      <c r="C19" s="90">
        <f t="shared" si="2"/>
        <v>0.24561351267620157</v>
      </c>
      <c r="D19" s="90">
        <f t="shared" si="2"/>
        <v>-2.6645352120498011</v>
      </c>
      <c r="E19" s="90">
        <f t="shared" si="2"/>
        <v>-1.9658045934827784</v>
      </c>
      <c r="F19" s="90">
        <f t="shared" si="2"/>
        <v>6.8258540919070576</v>
      </c>
      <c r="G19" s="90">
        <f t="shared" si="2"/>
        <v>2.6212625798018641</v>
      </c>
      <c r="I19" s="1"/>
      <c r="J19" s="1"/>
      <c r="K19" s="1"/>
      <c r="L19" s="1"/>
      <c r="M19" s="1"/>
      <c r="N19" s="1"/>
      <c r="O19" s="1"/>
      <c r="P19" s="1"/>
      <c r="Q19" s="1"/>
    </row>
    <row r="20" spans="1:24" x14ac:dyDescent="0.25">
      <c r="A20" s="21" t="s">
        <v>6</v>
      </c>
      <c r="B20" s="20"/>
      <c r="C20" s="89"/>
      <c r="D20" s="89"/>
      <c r="E20" s="89"/>
      <c r="F20" s="89"/>
      <c r="G20" s="88"/>
      <c r="I20" s="1"/>
      <c r="J20" s="1"/>
      <c r="K20" s="1"/>
      <c r="L20" s="1"/>
      <c r="M20" s="1"/>
      <c r="N20" s="1"/>
      <c r="O20" s="1"/>
      <c r="P20" s="1"/>
      <c r="Q20" s="1"/>
    </row>
    <row r="21" spans="1:24" x14ac:dyDescent="0.25">
      <c r="A21" s="21" t="s">
        <v>42</v>
      </c>
      <c r="B21" s="20"/>
      <c r="C21" s="13"/>
      <c r="D21" s="13"/>
      <c r="E21" s="13"/>
      <c r="F21" s="13"/>
      <c r="G21" s="83"/>
      <c r="I21" s="1"/>
      <c r="J21" s="1"/>
      <c r="K21" s="1"/>
      <c r="L21" s="1"/>
      <c r="M21" s="1"/>
      <c r="N21" s="1"/>
      <c r="O21" s="1"/>
      <c r="P21" s="1"/>
      <c r="Q21" s="1"/>
    </row>
    <row r="22" spans="1:24" ht="26.25" customHeight="1" x14ac:dyDescent="0.25">
      <c r="A22" s="308" t="s">
        <v>41</v>
      </c>
      <c r="B22" s="309"/>
      <c r="C22" s="309"/>
      <c r="D22" s="309"/>
      <c r="E22" s="309"/>
      <c r="F22" s="309"/>
      <c r="G22" s="310"/>
      <c r="I22" s="1"/>
      <c r="J22" s="1"/>
      <c r="K22" s="1"/>
      <c r="L22" s="1"/>
      <c r="M22" s="1"/>
      <c r="N22" s="1"/>
      <c r="O22" s="1"/>
      <c r="P22" s="1"/>
      <c r="Q22" s="1"/>
    </row>
    <row r="23" spans="1:24" x14ac:dyDescent="0.25">
      <c r="A23" s="87" t="s">
        <v>3</v>
      </c>
      <c r="B23" s="86"/>
      <c r="C23" s="84" t="s">
        <v>40</v>
      </c>
      <c r="D23" s="84"/>
      <c r="E23" s="84"/>
      <c r="F23" s="84"/>
      <c r="G23" s="83"/>
    </row>
    <row r="24" spans="1:24" x14ac:dyDescent="0.25">
      <c r="A24" s="85"/>
      <c r="B24" s="84"/>
      <c r="C24" s="84" t="s">
        <v>1</v>
      </c>
      <c r="D24" s="84"/>
      <c r="E24" s="84"/>
      <c r="F24" s="84"/>
      <c r="G24" s="83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82"/>
      <c r="B25" s="81"/>
      <c r="C25" s="81" t="s">
        <v>0</v>
      </c>
      <c r="D25" s="81"/>
      <c r="E25" s="81"/>
      <c r="F25" s="81"/>
      <c r="G25" s="80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79"/>
      <c r="B26" s="79"/>
      <c r="C26" s="79"/>
      <c r="D26" s="79"/>
      <c r="E26" s="79"/>
      <c r="F26" s="79"/>
      <c r="P26" s="75"/>
      <c r="Q26" s="77"/>
      <c r="R26" s="75"/>
      <c r="S26" s="78"/>
      <c r="T26" s="78"/>
      <c r="U26" s="75"/>
      <c r="V26" s="77"/>
      <c r="W26" s="76"/>
      <c r="X26" s="75"/>
    </row>
    <row r="27" spans="1:24" ht="15" customHeight="1" x14ac:dyDescent="0.25">
      <c r="P27" s="71"/>
      <c r="Q27" s="1"/>
      <c r="R27" s="68"/>
      <c r="S27" s="1"/>
      <c r="T27" s="1"/>
      <c r="U27" s="59"/>
      <c r="V27" s="1"/>
      <c r="W27" s="59"/>
      <c r="X27" s="1"/>
    </row>
    <row r="28" spans="1:24" x14ac:dyDescent="0.25">
      <c r="P28" s="71"/>
      <c r="Q28" s="1"/>
      <c r="R28" s="68"/>
      <c r="S28" s="1"/>
      <c r="T28" s="1"/>
      <c r="U28" s="59"/>
      <c r="V28" s="1"/>
      <c r="W28" s="59"/>
      <c r="X28" s="1"/>
    </row>
    <row r="29" spans="1:24" ht="38.25" customHeight="1" x14ac:dyDescent="0.25">
      <c r="P29" s="68"/>
      <c r="Q29" s="1"/>
      <c r="R29" s="68"/>
      <c r="S29" s="1"/>
      <c r="T29" s="1"/>
      <c r="U29" s="59"/>
      <c r="V29" s="1"/>
      <c r="W29" s="59"/>
      <c r="X29" s="1"/>
    </row>
    <row r="30" spans="1:24" x14ac:dyDescent="0.25">
      <c r="P30" s="68"/>
      <c r="Q30" s="1"/>
      <c r="R30" s="68"/>
      <c r="S30" s="1"/>
      <c r="T30" s="1"/>
      <c r="U30" s="67"/>
      <c r="V30" s="1"/>
      <c r="W30" s="59"/>
      <c r="X30" s="1"/>
    </row>
    <row r="31" spans="1:24" x14ac:dyDescent="0.25">
      <c r="P31" s="68"/>
      <c r="Q31" s="1"/>
      <c r="R31" s="68"/>
      <c r="S31" s="1"/>
      <c r="T31" s="1"/>
      <c r="U31" s="68"/>
      <c r="V31" s="1"/>
      <c r="W31" s="59"/>
      <c r="X31" s="1"/>
    </row>
    <row r="32" spans="1:24" x14ac:dyDescent="0.25">
      <c r="P32" s="68"/>
      <c r="Q32" s="1"/>
      <c r="R32" s="68"/>
      <c r="S32" s="1"/>
      <c r="T32" s="1"/>
      <c r="U32" s="67"/>
      <c r="V32" s="1"/>
      <c r="W32" s="59"/>
      <c r="X32" s="1"/>
    </row>
    <row r="33" spans="16:24" x14ac:dyDescent="0.25">
      <c r="P33" s="61"/>
      <c r="Q33" s="1"/>
      <c r="R33" s="61"/>
      <c r="S33" s="1"/>
      <c r="T33" s="1"/>
      <c r="U33" s="61"/>
      <c r="V33" s="1"/>
      <c r="W33" s="61"/>
      <c r="X33" s="1"/>
    </row>
    <row r="34" spans="16:24" x14ac:dyDescent="0.25">
      <c r="P34" s="61"/>
      <c r="Q34" s="1"/>
      <c r="R34" s="61"/>
      <c r="S34" s="1"/>
      <c r="T34" s="1"/>
      <c r="U34" s="60"/>
      <c r="V34" s="1"/>
      <c r="W34" s="60"/>
      <c r="X34" s="1"/>
    </row>
    <row r="35" spans="16:24" x14ac:dyDescent="0.25">
      <c r="P35" s="1"/>
      <c r="Q35" s="1"/>
      <c r="R35" s="1"/>
      <c r="S35" s="1"/>
      <c r="T35" s="1"/>
      <c r="U35" s="1"/>
      <c r="V35" s="1"/>
      <c r="W35" s="1"/>
      <c r="X35" s="1"/>
    </row>
    <row r="59" spans="8:18" ht="60" x14ac:dyDescent="0.25">
      <c r="H59" s="73" t="s">
        <v>25</v>
      </c>
      <c r="I59" s="73" t="s">
        <v>37</v>
      </c>
      <c r="J59" s="72" t="s">
        <v>36</v>
      </c>
      <c r="K59" s="72" t="s">
        <v>35</v>
      </c>
      <c r="L59" s="72" t="s">
        <v>34</v>
      </c>
      <c r="M59" s="72" t="s">
        <v>33</v>
      </c>
    </row>
    <row r="60" spans="8:18" x14ac:dyDescent="0.25">
      <c r="H60" s="65" t="s">
        <v>32</v>
      </c>
      <c r="I60" s="65">
        <v>6518.4881599999999</v>
      </c>
      <c r="J60" s="66">
        <v>355.71044999999998</v>
      </c>
      <c r="K60" s="70">
        <v>1423.0775599999999</v>
      </c>
      <c r="L60" s="70">
        <v>1222.89444</v>
      </c>
      <c r="M60" s="70">
        <v>511.78949999999998</v>
      </c>
      <c r="N60" s="71"/>
      <c r="O60" s="68"/>
      <c r="P60" s="59"/>
      <c r="Q60" s="59"/>
      <c r="R60" s="59"/>
    </row>
    <row r="61" spans="8:18" x14ac:dyDescent="0.25">
      <c r="H61" s="65" t="s">
        <v>31</v>
      </c>
      <c r="I61" s="65">
        <v>6915.6506600000002</v>
      </c>
      <c r="J61" s="66">
        <v>386.35259999999994</v>
      </c>
      <c r="K61" s="70">
        <v>1428.5206599999999</v>
      </c>
      <c r="L61" s="70">
        <v>1248.7028400000002</v>
      </c>
      <c r="M61" s="70">
        <v>585.19337891105931</v>
      </c>
      <c r="N61" s="71"/>
      <c r="O61" s="68"/>
      <c r="P61" s="59"/>
      <c r="Q61" s="59"/>
      <c r="R61" s="59"/>
    </row>
    <row r="62" spans="8:18" x14ac:dyDescent="0.25">
      <c r="H62" s="65" t="s">
        <v>30</v>
      </c>
      <c r="I62" s="65">
        <v>7455.4134100000001</v>
      </c>
      <c r="J62" s="66">
        <v>368.62676999999996</v>
      </c>
      <c r="K62" s="70">
        <v>1402.8962199999999</v>
      </c>
      <c r="L62" s="70">
        <v>1265.1894</v>
      </c>
      <c r="M62" s="70">
        <v>550.38959999999997</v>
      </c>
      <c r="N62" s="68"/>
      <c r="O62" s="68"/>
      <c r="P62" s="59"/>
      <c r="Q62" s="59"/>
      <c r="R62" s="59"/>
    </row>
    <row r="63" spans="8:18" x14ac:dyDescent="0.25">
      <c r="H63" s="65" t="s">
        <v>29</v>
      </c>
      <c r="I63" s="65">
        <v>8049.7954600000012</v>
      </c>
      <c r="J63" s="66">
        <v>387.38726999999994</v>
      </c>
      <c r="K63" s="66">
        <v>1410.6421700000001</v>
      </c>
      <c r="L63" s="66">
        <v>1829.5459200000003</v>
      </c>
      <c r="M63" s="66">
        <v>574.71422400000006</v>
      </c>
      <c r="N63" s="68"/>
      <c r="O63" s="68"/>
      <c r="P63" s="59"/>
      <c r="Q63" s="59"/>
      <c r="R63" s="59"/>
    </row>
    <row r="64" spans="8:18" x14ac:dyDescent="0.25">
      <c r="H64" s="65" t="s">
        <v>28</v>
      </c>
      <c r="I64" s="65">
        <v>8059.6602199999998</v>
      </c>
      <c r="J64" s="66">
        <v>429.02420999999993</v>
      </c>
      <c r="K64" s="66">
        <v>1577.8290799999997</v>
      </c>
      <c r="L64" s="66">
        <v>2011.4758800000002</v>
      </c>
      <c r="M64" s="66">
        <v>647.73525600000005</v>
      </c>
      <c r="N64" s="68"/>
      <c r="O64" s="68"/>
      <c r="P64" s="68"/>
      <c r="Q64" s="59"/>
      <c r="R64" s="59"/>
    </row>
    <row r="65" spans="8:18" x14ac:dyDescent="0.25">
      <c r="H65" s="65" t="s">
        <v>19</v>
      </c>
      <c r="I65" s="65">
        <v>8169.4435000000012</v>
      </c>
      <c r="J65" s="66">
        <v>481.31483999999995</v>
      </c>
      <c r="K65" s="66">
        <v>1594.8283000000001</v>
      </c>
      <c r="L65" s="66">
        <v>1831.9726800000001</v>
      </c>
      <c r="M65" s="66">
        <v>770.48668800000007</v>
      </c>
      <c r="N65" s="68"/>
      <c r="O65" s="68"/>
      <c r="P65" s="67"/>
      <c r="Q65" s="59"/>
      <c r="R65" s="59"/>
    </row>
    <row r="66" spans="8:18" x14ac:dyDescent="0.25">
      <c r="H66" s="65" t="s">
        <v>18</v>
      </c>
      <c r="I66" s="65">
        <v>8418.3622600000017</v>
      </c>
      <c r="J66" s="66">
        <v>528.17061000000001</v>
      </c>
      <c r="K66" s="66">
        <v>1585.2819400000001</v>
      </c>
      <c r="L66" s="66">
        <v>1534.2516000000001</v>
      </c>
      <c r="M66" s="66">
        <v>734.52711600000009</v>
      </c>
      <c r="N66" s="68"/>
      <c r="O66" s="68"/>
      <c r="P66" s="68"/>
      <c r="Q66" s="59"/>
      <c r="R66" s="59"/>
    </row>
    <row r="67" spans="8:18" x14ac:dyDescent="0.25">
      <c r="H67" s="65" t="s">
        <v>17</v>
      </c>
      <c r="I67" s="65">
        <v>8560.0244500000008</v>
      </c>
      <c r="J67" s="66">
        <v>503.36126999999999</v>
      </c>
      <c r="K67" s="66">
        <v>1582.2673</v>
      </c>
      <c r="L67" s="66">
        <v>1363.9931999999999</v>
      </c>
      <c r="M67" s="66">
        <v>844.54203600000005</v>
      </c>
      <c r="N67" s="69"/>
      <c r="O67" s="68"/>
      <c r="P67" s="67"/>
      <c r="Q67" s="59"/>
      <c r="R67" s="59"/>
    </row>
    <row r="68" spans="8:18" x14ac:dyDescent="0.25">
      <c r="H68" s="65" t="s">
        <v>16</v>
      </c>
      <c r="I68" s="65">
        <v>9216.893399999999</v>
      </c>
      <c r="J68" s="66">
        <v>548.82989999999995</v>
      </c>
      <c r="K68" s="66">
        <v>1568.4502</v>
      </c>
      <c r="L68" s="66">
        <v>1296.5832</v>
      </c>
      <c r="M68" s="66">
        <v>860.07034800000008</v>
      </c>
      <c r="N68" s="62"/>
      <c r="O68" s="61"/>
      <c r="P68" s="61"/>
      <c r="Q68" s="61"/>
      <c r="R68" s="59"/>
    </row>
    <row r="69" spans="8:18" x14ac:dyDescent="0.25">
      <c r="H69" s="65" t="s">
        <v>27</v>
      </c>
      <c r="I69" s="65">
        <v>9671.5499</v>
      </c>
      <c r="J69" s="64">
        <v>498.46080000000001</v>
      </c>
      <c r="K69" s="64">
        <v>1547.0965000000001</v>
      </c>
      <c r="L69" s="64">
        <v>1242.2700000000002</v>
      </c>
      <c r="M69" s="63">
        <v>808.45601368139307</v>
      </c>
      <c r="N69" s="62"/>
      <c r="O69" s="61"/>
      <c r="P69" s="60"/>
      <c r="Q69" s="60"/>
      <c r="R69" s="59"/>
    </row>
  </sheetData>
  <mergeCells count="10">
    <mergeCell ref="A1:G1"/>
    <mergeCell ref="A22:G22"/>
    <mergeCell ref="A2:G2"/>
    <mergeCell ref="A3:A5"/>
    <mergeCell ref="C3:C5"/>
    <mergeCell ref="D3:D5"/>
    <mergeCell ref="E3:E5"/>
    <mergeCell ref="F3:F5"/>
    <mergeCell ref="G3:G5"/>
    <mergeCell ref="B3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650F-D399-4206-80B4-9EC1F9016E00}">
  <sheetPr>
    <tabColor theme="6" tint="0.59999389629810485"/>
  </sheetPr>
  <dimension ref="A1:Q28"/>
  <sheetViews>
    <sheetView showGridLines="0" workbookViewId="0">
      <selection sqref="A1:G2"/>
    </sheetView>
  </sheetViews>
  <sheetFormatPr defaultRowHeight="15" x14ac:dyDescent="0.25"/>
  <cols>
    <col min="1" max="1" width="16.28515625" customWidth="1"/>
    <col min="2" max="2" width="12.140625" customWidth="1"/>
    <col min="3" max="3" width="12.28515625" customWidth="1"/>
    <col min="4" max="5" width="11.7109375" customWidth="1"/>
    <col min="6" max="6" width="11.42578125" customWidth="1"/>
    <col min="7" max="7" width="12.85546875" customWidth="1"/>
  </cols>
  <sheetData>
    <row r="1" spans="1:8" x14ac:dyDescent="0.25">
      <c r="A1" s="330" t="s">
        <v>59</v>
      </c>
      <c r="B1" s="330"/>
      <c r="C1" s="330"/>
      <c r="D1" s="330"/>
      <c r="E1" s="330"/>
      <c r="F1" s="330"/>
      <c r="G1" s="330"/>
    </row>
    <row r="2" spans="1:8" ht="9" customHeight="1" x14ac:dyDescent="0.25">
      <c r="A2" s="330"/>
      <c r="B2" s="330"/>
      <c r="C2" s="330"/>
      <c r="D2" s="330"/>
      <c r="E2" s="330"/>
      <c r="F2" s="330"/>
      <c r="G2" s="330"/>
    </row>
    <row r="3" spans="1:8" x14ac:dyDescent="0.25">
      <c r="A3" s="124"/>
      <c r="B3" s="123"/>
      <c r="C3" s="123"/>
      <c r="D3" s="123"/>
      <c r="E3" s="123"/>
      <c r="F3" s="123"/>
      <c r="G3" s="122" t="s">
        <v>58</v>
      </c>
    </row>
    <row r="4" spans="1:8" x14ac:dyDescent="0.25">
      <c r="A4" s="331" t="s">
        <v>25</v>
      </c>
      <c r="B4" s="333" t="s">
        <v>37</v>
      </c>
      <c r="C4" s="334"/>
      <c r="D4" s="335"/>
      <c r="E4" s="336" t="s">
        <v>57</v>
      </c>
      <c r="F4" s="336" t="s">
        <v>56</v>
      </c>
      <c r="G4" s="331" t="s">
        <v>38</v>
      </c>
    </row>
    <row r="5" spans="1:8" x14ac:dyDescent="0.25">
      <c r="A5" s="332"/>
      <c r="B5" s="52" t="s">
        <v>55</v>
      </c>
      <c r="C5" s="52" t="s">
        <v>54</v>
      </c>
      <c r="D5" s="121" t="s">
        <v>38</v>
      </c>
      <c r="E5" s="336"/>
      <c r="F5" s="336"/>
      <c r="G5" s="332"/>
    </row>
    <row r="6" spans="1:8" x14ac:dyDescent="0.25">
      <c r="A6" s="52">
        <v>1</v>
      </c>
      <c r="B6" s="52">
        <v>2</v>
      </c>
      <c r="C6" s="52">
        <v>3</v>
      </c>
      <c r="D6" s="104" t="s">
        <v>53</v>
      </c>
      <c r="E6" s="52">
        <v>5</v>
      </c>
      <c r="F6" s="52">
        <v>6</v>
      </c>
      <c r="G6" s="52" t="s">
        <v>52</v>
      </c>
    </row>
    <row r="7" spans="1:8" x14ac:dyDescent="0.25">
      <c r="A7" s="103" t="s">
        <v>19</v>
      </c>
      <c r="B7" s="119">
        <v>51.66</v>
      </c>
      <c r="C7" s="120">
        <v>488.29</v>
      </c>
      <c r="D7" s="117">
        <f t="shared" ref="D7:D17" si="0">SUM(B7:C7)</f>
        <v>539.95000000000005</v>
      </c>
      <c r="E7" s="117">
        <v>503.84300000000002</v>
      </c>
      <c r="F7" s="102">
        <v>36.106999999999999</v>
      </c>
      <c r="G7" s="117">
        <f t="shared" ref="G7:G17" si="1">SUM(E7:F7)</f>
        <v>539.95000000000005</v>
      </c>
      <c r="H7" s="116"/>
    </row>
    <row r="8" spans="1:8" x14ac:dyDescent="0.25">
      <c r="A8" s="98" t="s">
        <v>18</v>
      </c>
      <c r="B8" s="119">
        <v>51.582000000000001</v>
      </c>
      <c r="C8" s="120">
        <v>504.82</v>
      </c>
      <c r="D8" s="117">
        <f t="shared" si="0"/>
        <v>556.40200000000004</v>
      </c>
      <c r="E8" s="117">
        <v>521.67700000000002</v>
      </c>
      <c r="F8" s="96">
        <v>34.725000000000001</v>
      </c>
      <c r="G8" s="117">
        <f t="shared" si="1"/>
        <v>556.40200000000004</v>
      </c>
      <c r="H8" s="116"/>
    </row>
    <row r="9" spans="1:8" x14ac:dyDescent="0.25">
      <c r="A9" s="98" t="s">
        <v>17</v>
      </c>
      <c r="B9" s="119">
        <v>56.817999999999998</v>
      </c>
      <c r="C9" s="120">
        <v>508.947</v>
      </c>
      <c r="D9" s="117">
        <f t="shared" si="0"/>
        <v>565.76499999999999</v>
      </c>
      <c r="E9" s="117">
        <v>528.08000000000004</v>
      </c>
      <c r="F9" s="96">
        <v>37.685000000000002</v>
      </c>
      <c r="G9" s="117">
        <f t="shared" si="1"/>
        <v>565.7650000000001</v>
      </c>
      <c r="H9" s="116"/>
    </row>
    <row r="10" spans="1:8" x14ac:dyDescent="0.25">
      <c r="A10" s="98" t="s">
        <v>16</v>
      </c>
      <c r="B10" s="119">
        <v>57.445999999999998</v>
      </c>
      <c r="C10" s="120">
        <v>551.73299999999995</v>
      </c>
      <c r="D10" s="117">
        <f t="shared" si="0"/>
        <v>609.17899999999997</v>
      </c>
      <c r="E10" s="117">
        <v>567.03</v>
      </c>
      <c r="F10" s="96">
        <v>42.146999999999998</v>
      </c>
      <c r="G10" s="117">
        <f t="shared" si="1"/>
        <v>609.17700000000002</v>
      </c>
      <c r="H10" s="116"/>
    </row>
    <row r="11" spans="1:8" x14ac:dyDescent="0.25">
      <c r="A11" s="98" t="s">
        <v>15</v>
      </c>
      <c r="B11" s="119">
        <v>60.887</v>
      </c>
      <c r="C11" s="120">
        <v>578.34299999999996</v>
      </c>
      <c r="D11" s="117">
        <f t="shared" si="0"/>
        <v>639.23</v>
      </c>
      <c r="E11" s="117">
        <v>606.67700000000002</v>
      </c>
      <c r="F11" s="96">
        <v>32.552999999999997</v>
      </c>
      <c r="G11" s="117">
        <f t="shared" si="1"/>
        <v>639.23</v>
      </c>
      <c r="H11" s="116"/>
    </row>
    <row r="12" spans="1:8" x14ac:dyDescent="0.25">
      <c r="A12" s="98" t="s">
        <v>14</v>
      </c>
      <c r="B12" s="119">
        <v>61.661000000000001</v>
      </c>
      <c r="C12" s="120">
        <v>596.20699999999999</v>
      </c>
      <c r="D12" s="117">
        <f t="shared" si="0"/>
        <v>657.86799999999994</v>
      </c>
      <c r="E12" s="117">
        <v>625.19600000000003</v>
      </c>
      <c r="F12" s="96">
        <v>32.671999999999997</v>
      </c>
      <c r="G12" s="117">
        <f t="shared" si="1"/>
        <v>657.86800000000005</v>
      </c>
      <c r="H12" s="116"/>
    </row>
    <row r="13" spans="1:8" x14ac:dyDescent="0.25">
      <c r="A13" s="98" t="s">
        <v>13</v>
      </c>
      <c r="B13" s="119">
        <v>40.148000000000003</v>
      </c>
      <c r="C13" s="117">
        <v>635.25199999999995</v>
      </c>
      <c r="D13" s="117">
        <f t="shared" si="0"/>
        <v>675.4</v>
      </c>
      <c r="E13" s="117">
        <v>641.774</v>
      </c>
      <c r="F13" s="96">
        <v>33.625999999999998</v>
      </c>
      <c r="G13" s="117">
        <f t="shared" si="1"/>
        <v>675.4</v>
      </c>
      <c r="H13" s="116"/>
    </row>
    <row r="14" spans="1:8" x14ac:dyDescent="0.25">
      <c r="A14" s="98" t="s">
        <v>12</v>
      </c>
      <c r="B14" s="118">
        <v>41.131999999999998</v>
      </c>
      <c r="C14" s="118">
        <v>687.58600000000001</v>
      </c>
      <c r="D14" s="117">
        <f t="shared" si="0"/>
        <v>728.71799999999996</v>
      </c>
      <c r="E14" s="117">
        <v>695.74199999999996</v>
      </c>
      <c r="F14" s="96">
        <v>32.975999999999999</v>
      </c>
      <c r="G14" s="117">
        <f t="shared" si="1"/>
        <v>728.71799999999996</v>
      </c>
      <c r="H14" s="116"/>
    </row>
    <row r="15" spans="1:8" x14ac:dyDescent="0.25">
      <c r="A15" s="98" t="s">
        <v>11</v>
      </c>
      <c r="B15" s="118">
        <v>52.936</v>
      </c>
      <c r="C15" s="118">
        <v>677.93799999999999</v>
      </c>
      <c r="D15" s="117">
        <f t="shared" si="0"/>
        <v>730.87400000000002</v>
      </c>
      <c r="E15" s="117">
        <v>698.22400000000005</v>
      </c>
      <c r="F15" s="96">
        <v>32.65</v>
      </c>
      <c r="G15" s="117">
        <f t="shared" si="1"/>
        <v>730.87400000000002</v>
      </c>
      <c r="H15" s="116"/>
    </row>
    <row r="16" spans="1:8" x14ac:dyDescent="0.25">
      <c r="A16" s="98" t="s">
        <v>10</v>
      </c>
      <c r="B16" s="118">
        <v>44.786999999999999</v>
      </c>
      <c r="C16" s="118">
        <v>671.29600000000005</v>
      </c>
      <c r="D16" s="117">
        <f t="shared" si="0"/>
        <v>716.08300000000008</v>
      </c>
      <c r="E16" s="117">
        <v>685.95</v>
      </c>
      <c r="F16" s="96">
        <v>30.132999999999999</v>
      </c>
      <c r="G16" s="117">
        <f t="shared" si="1"/>
        <v>716.08300000000008</v>
      </c>
      <c r="H16" s="116"/>
    </row>
    <row r="17" spans="1:17" x14ac:dyDescent="0.25">
      <c r="A17" s="97" t="s">
        <v>9</v>
      </c>
      <c r="B17" s="118">
        <v>51.701999999999998</v>
      </c>
      <c r="C17" s="118">
        <v>726.48800000000006</v>
      </c>
      <c r="D17" s="117">
        <f t="shared" si="0"/>
        <v>778.19</v>
      </c>
      <c r="E17" s="117">
        <v>747.41899999999998</v>
      </c>
      <c r="F17" s="95">
        <v>30.771000000000001</v>
      </c>
      <c r="G17" s="117">
        <f t="shared" si="1"/>
        <v>778.18999999999994</v>
      </c>
      <c r="H17" s="116"/>
    </row>
    <row r="18" spans="1:17" ht="38.25" x14ac:dyDescent="0.25">
      <c r="A18" s="31" t="s">
        <v>8</v>
      </c>
      <c r="B18" s="115">
        <f t="shared" ref="B18:G18" si="2">((B17-B16)/B16)*100</f>
        <v>15.439748141201687</v>
      </c>
      <c r="C18" s="115">
        <f t="shared" si="2"/>
        <v>8.2217084564782166</v>
      </c>
      <c r="D18" s="115">
        <f t="shared" si="2"/>
        <v>8.6731566033546343</v>
      </c>
      <c r="E18" s="115">
        <f t="shared" si="2"/>
        <v>8.961148771776358</v>
      </c>
      <c r="F18" s="115">
        <f t="shared" si="2"/>
        <v>2.1172800584077311</v>
      </c>
      <c r="G18" s="115">
        <f t="shared" si="2"/>
        <v>8.6731566033546184</v>
      </c>
    </row>
    <row r="19" spans="1:17" ht="25.5" x14ac:dyDescent="0.25">
      <c r="A19" s="28" t="s">
        <v>7</v>
      </c>
      <c r="B19" s="114">
        <f t="shared" ref="B19:G19" si="3">((B17/B8)^(1/9)-1)*100</f>
        <v>2.5822122951058013E-2</v>
      </c>
      <c r="C19" s="114">
        <f t="shared" si="3"/>
        <v>4.1275777589720342</v>
      </c>
      <c r="D19" s="114">
        <f t="shared" si="3"/>
        <v>3.7978962609133582</v>
      </c>
      <c r="E19" s="114">
        <f t="shared" si="3"/>
        <v>4.0761893751574574</v>
      </c>
      <c r="F19" s="114">
        <f t="shared" si="3"/>
        <v>-1.3342105600520626</v>
      </c>
      <c r="G19" s="114">
        <f t="shared" si="3"/>
        <v>3.7978962609133582</v>
      </c>
    </row>
    <row r="20" spans="1:17" x14ac:dyDescent="0.25">
      <c r="A20" s="109" t="s">
        <v>51</v>
      </c>
      <c r="B20" s="110"/>
      <c r="C20" s="113"/>
      <c r="D20" s="112"/>
      <c r="E20" s="112"/>
      <c r="F20" s="112"/>
      <c r="G20" s="112"/>
    </row>
    <row r="21" spans="1:17" x14ac:dyDescent="0.25">
      <c r="A21" s="111" t="s">
        <v>50</v>
      </c>
      <c r="B21" s="110"/>
      <c r="C21" s="109"/>
      <c r="D21" s="108"/>
      <c r="E21" s="108"/>
      <c r="F21" s="108"/>
      <c r="G21" s="108"/>
    </row>
    <row r="24" spans="1:17" x14ac:dyDescent="0.25">
      <c r="B24" s="18"/>
      <c r="C24" s="18"/>
      <c r="D24" s="18"/>
      <c r="E24" s="18"/>
      <c r="F24" s="18"/>
      <c r="G24" s="18"/>
    </row>
    <row r="26" spans="1:17" x14ac:dyDescent="0.25"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x14ac:dyDescent="0.25"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x14ac:dyDescent="0.25"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</sheetData>
  <mergeCells count="6">
    <mergeCell ref="A1:G2"/>
    <mergeCell ref="A4:A5"/>
    <mergeCell ref="B4:D4"/>
    <mergeCell ref="F4:F5"/>
    <mergeCell ref="E4:E5"/>
    <mergeCell ref="G4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996D-498B-493F-813B-758040CE6A57}">
  <sheetPr>
    <tabColor theme="6" tint="0.59999389629810485"/>
  </sheetPr>
  <dimension ref="A1:U47"/>
  <sheetViews>
    <sheetView showGridLines="0" workbookViewId="0">
      <selection sqref="A1:H2"/>
    </sheetView>
  </sheetViews>
  <sheetFormatPr defaultColWidth="9.140625" defaultRowHeight="12.75" x14ac:dyDescent="0.2"/>
  <cols>
    <col min="1" max="1" width="12.85546875" style="126" customWidth="1"/>
    <col min="2" max="2" width="9.140625" style="125"/>
    <col min="3" max="3" width="13.7109375" style="125" customWidth="1"/>
    <col min="4" max="4" width="9.140625" style="125"/>
    <col min="5" max="5" width="11" style="125" customWidth="1"/>
    <col min="6" max="6" width="9.140625" style="125"/>
    <col min="7" max="7" width="11.42578125" style="125" customWidth="1"/>
    <col min="8" max="8" width="10.140625" style="125" customWidth="1"/>
    <col min="9" max="12" width="9.140625" style="125"/>
    <col min="13" max="13" width="8.7109375" style="125" customWidth="1"/>
    <col min="14" max="19" width="9.140625" style="125"/>
    <col min="20" max="20" width="10.5703125" style="125" customWidth="1"/>
    <col min="21" max="16384" width="9.140625" style="125"/>
  </cols>
  <sheetData>
    <row r="1" spans="1:20" ht="20.25" customHeight="1" x14ac:dyDescent="0.2">
      <c r="A1" s="339" t="s">
        <v>100</v>
      </c>
      <c r="B1" s="339"/>
      <c r="C1" s="339"/>
      <c r="D1" s="339"/>
      <c r="E1" s="339"/>
      <c r="F1" s="339"/>
      <c r="G1" s="339"/>
      <c r="H1" s="339"/>
    </row>
    <row r="2" spans="1:20" ht="12" customHeight="1" x14ac:dyDescent="0.2">
      <c r="A2" s="339"/>
      <c r="B2" s="339"/>
      <c r="C2" s="339"/>
      <c r="D2" s="339"/>
      <c r="E2" s="339"/>
      <c r="F2" s="339"/>
      <c r="G2" s="339"/>
      <c r="H2" s="339"/>
    </row>
    <row r="3" spans="1:20" x14ac:dyDescent="0.2">
      <c r="A3" s="170"/>
      <c r="B3" s="169"/>
      <c r="C3" s="169"/>
      <c r="D3" s="169"/>
      <c r="E3" s="340" t="s">
        <v>99</v>
      </c>
      <c r="F3" s="340"/>
      <c r="G3" s="340"/>
      <c r="H3" s="340"/>
    </row>
    <row r="4" spans="1:20" s="158" customFormat="1" ht="15" customHeight="1" x14ac:dyDescent="0.2">
      <c r="A4" s="346" t="s">
        <v>98</v>
      </c>
      <c r="B4" s="341" t="s">
        <v>57</v>
      </c>
      <c r="C4" s="342"/>
      <c r="D4" s="343" t="s">
        <v>82</v>
      </c>
      <c r="E4" s="342"/>
      <c r="F4" s="343" t="s">
        <v>81</v>
      </c>
      <c r="G4" s="342"/>
      <c r="H4" s="344" t="s">
        <v>80</v>
      </c>
    </row>
    <row r="5" spans="1:20" s="167" customFormat="1" ht="15" customHeight="1" x14ac:dyDescent="0.25">
      <c r="A5" s="346"/>
      <c r="B5" s="168" t="s">
        <v>10</v>
      </c>
      <c r="C5" s="168" t="s">
        <v>9</v>
      </c>
      <c r="D5" s="168" t="s">
        <v>10</v>
      </c>
      <c r="E5" s="168" t="s">
        <v>9</v>
      </c>
      <c r="F5" s="168" t="s">
        <v>10</v>
      </c>
      <c r="G5" s="168" t="s">
        <v>9</v>
      </c>
      <c r="H5" s="345"/>
    </row>
    <row r="6" spans="1:20" ht="15" customHeight="1" x14ac:dyDescent="0.2">
      <c r="A6" s="166" t="s">
        <v>97</v>
      </c>
      <c r="B6" s="162">
        <v>1E-3</v>
      </c>
      <c r="C6" s="165">
        <v>0</v>
      </c>
      <c r="D6" s="139">
        <v>0</v>
      </c>
      <c r="E6" s="139">
        <v>0</v>
      </c>
      <c r="F6" s="164">
        <f t="shared" ref="F6:F14" si="0">B6+D6</f>
        <v>1E-3</v>
      </c>
      <c r="G6" s="139">
        <f t="shared" ref="G6:G14" si="1">C6+E6</f>
        <v>0</v>
      </c>
      <c r="H6" s="165">
        <f t="shared" ref="H6:H18" si="2">((G6-F6)/F6)*100</f>
        <v>-100</v>
      </c>
      <c r="J6" s="143"/>
      <c r="K6" s="143"/>
      <c r="L6" s="143"/>
      <c r="M6" s="143"/>
    </row>
    <row r="7" spans="1:20" ht="15" customHeight="1" x14ac:dyDescent="0.2">
      <c r="A7" s="163" t="s">
        <v>96</v>
      </c>
      <c r="B7" s="162">
        <v>8.0000000000000002E-3</v>
      </c>
      <c r="C7" s="139">
        <v>0</v>
      </c>
      <c r="D7" s="139">
        <v>0</v>
      </c>
      <c r="E7" s="139">
        <v>0</v>
      </c>
      <c r="F7" s="164">
        <f t="shared" si="0"/>
        <v>8.0000000000000002E-3</v>
      </c>
      <c r="G7" s="139">
        <f t="shared" si="1"/>
        <v>0</v>
      </c>
      <c r="H7" s="160">
        <f t="shared" si="2"/>
        <v>-100</v>
      </c>
      <c r="J7" s="143"/>
      <c r="K7" s="143"/>
      <c r="L7" s="143"/>
      <c r="M7" s="143"/>
    </row>
    <row r="8" spans="1:20" ht="15" customHeight="1" x14ac:dyDescent="0.2">
      <c r="A8" s="163" t="s">
        <v>95</v>
      </c>
      <c r="B8" s="162">
        <v>0.219</v>
      </c>
      <c r="C8" s="160">
        <v>0.22500000000000001</v>
      </c>
      <c r="D8" s="139">
        <v>0</v>
      </c>
      <c r="E8" s="139">
        <v>0</v>
      </c>
      <c r="F8" s="164">
        <f t="shared" si="0"/>
        <v>0.219</v>
      </c>
      <c r="G8" s="139">
        <f t="shared" si="1"/>
        <v>0.22500000000000001</v>
      </c>
      <c r="H8" s="160">
        <f t="shared" si="2"/>
        <v>2.7397260273972623</v>
      </c>
      <c r="J8" s="143"/>
      <c r="K8" s="143"/>
      <c r="L8" s="143"/>
      <c r="M8" s="143"/>
    </row>
    <row r="9" spans="1:20" ht="15" customHeight="1" x14ac:dyDescent="0.2">
      <c r="A9" s="163" t="s">
        <v>94</v>
      </c>
      <c r="B9" s="162">
        <v>0.20200000000000001</v>
      </c>
      <c r="C9" s="160">
        <v>0.23400000000000001</v>
      </c>
      <c r="D9" s="139">
        <v>0</v>
      </c>
      <c r="E9" s="139">
        <v>0</v>
      </c>
      <c r="F9" s="164">
        <f t="shared" si="0"/>
        <v>0.20200000000000001</v>
      </c>
      <c r="G9" s="139">
        <f t="shared" si="1"/>
        <v>0.23400000000000001</v>
      </c>
      <c r="H9" s="160">
        <f t="shared" si="2"/>
        <v>15.841584158415841</v>
      </c>
      <c r="J9" s="143"/>
      <c r="K9" s="143"/>
      <c r="L9" s="143"/>
      <c r="M9" s="143"/>
    </row>
    <row r="10" spans="1:20" ht="15" customHeight="1" x14ac:dyDescent="0.2">
      <c r="A10" s="163" t="s">
        <v>93</v>
      </c>
      <c r="B10" s="162">
        <v>1.716</v>
      </c>
      <c r="C10" s="160">
        <v>1.901</v>
      </c>
      <c r="D10" s="160">
        <v>0.64900000000000002</v>
      </c>
      <c r="E10" s="160">
        <v>0.59899999999999998</v>
      </c>
      <c r="F10" s="161">
        <f t="shared" si="0"/>
        <v>2.3650000000000002</v>
      </c>
      <c r="G10" s="160">
        <f t="shared" si="1"/>
        <v>2.5</v>
      </c>
      <c r="H10" s="160">
        <f t="shared" si="2"/>
        <v>5.7082452431289541</v>
      </c>
      <c r="J10" s="143"/>
      <c r="K10" s="143"/>
      <c r="L10" s="143"/>
      <c r="M10" s="143"/>
    </row>
    <row r="11" spans="1:20" ht="15" customHeight="1" x14ac:dyDescent="0.2">
      <c r="A11" s="163" t="s">
        <v>92</v>
      </c>
      <c r="B11" s="162">
        <v>1.431</v>
      </c>
      <c r="C11" s="160">
        <v>1.266</v>
      </c>
      <c r="D11" s="160">
        <v>0.38900000000000001</v>
      </c>
      <c r="E11" s="160">
        <v>0.27300000000000002</v>
      </c>
      <c r="F11" s="161">
        <f t="shared" si="0"/>
        <v>1.82</v>
      </c>
      <c r="G11" s="160">
        <f t="shared" si="1"/>
        <v>1.5390000000000001</v>
      </c>
      <c r="H11" s="160">
        <f t="shared" si="2"/>
        <v>-15.439560439560434</v>
      </c>
      <c r="J11" s="143"/>
      <c r="K11" s="143"/>
      <c r="L11" s="143"/>
      <c r="M11" s="143"/>
    </row>
    <row r="12" spans="1:20" ht="15" customHeight="1" x14ac:dyDescent="0.2">
      <c r="A12" s="163" t="s">
        <v>91</v>
      </c>
      <c r="B12" s="162">
        <v>22.128</v>
      </c>
      <c r="C12" s="160">
        <v>21.933</v>
      </c>
      <c r="D12" s="160">
        <v>4.8150000000000004</v>
      </c>
      <c r="E12" s="160">
        <v>3.8079999999999998</v>
      </c>
      <c r="F12" s="161">
        <f t="shared" si="0"/>
        <v>26.943000000000001</v>
      </c>
      <c r="G12" s="160">
        <f t="shared" si="1"/>
        <v>25.741</v>
      </c>
      <c r="H12" s="160">
        <f t="shared" si="2"/>
        <v>-4.4612700887057928</v>
      </c>
      <c r="J12" s="143"/>
      <c r="K12" s="143"/>
      <c r="L12" s="143"/>
      <c r="M12" s="143"/>
    </row>
    <row r="13" spans="1:20" ht="15" customHeight="1" x14ac:dyDescent="0.2">
      <c r="A13" s="163" t="s">
        <v>90</v>
      </c>
      <c r="B13" s="139">
        <v>12.798</v>
      </c>
      <c r="C13" s="139">
        <v>20.170999999999999</v>
      </c>
      <c r="D13" s="139">
        <v>0</v>
      </c>
      <c r="E13" s="160">
        <v>0</v>
      </c>
      <c r="F13" s="161">
        <f t="shared" si="0"/>
        <v>12.798</v>
      </c>
      <c r="G13" s="160">
        <f t="shared" si="1"/>
        <v>20.170999999999999</v>
      </c>
      <c r="H13" s="160">
        <f t="shared" si="2"/>
        <v>57.610564150648536</v>
      </c>
      <c r="J13" s="143"/>
      <c r="K13" s="143"/>
      <c r="L13" s="143"/>
      <c r="M13" s="143"/>
    </row>
    <row r="14" spans="1:20" ht="15" customHeight="1" x14ac:dyDescent="0.2">
      <c r="A14" s="163" t="s">
        <v>89</v>
      </c>
      <c r="B14" s="162">
        <v>0.43099999999999999</v>
      </c>
      <c r="C14" s="139">
        <v>1.292</v>
      </c>
      <c r="D14" s="160">
        <v>0</v>
      </c>
      <c r="E14" s="160">
        <v>0</v>
      </c>
      <c r="F14" s="161">
        <f t="shared" si="0"/>
        <v>0.43099999999999999</v>
      </c>
      <c r="G14" s="160">
        <f t="shared" si="1"/>
        <v>1.292</v>
      </c>
      <c r="H14" s="159">
        <f t="shared" si="2"/>
        <v>199.76798143851508</v>
      </c>
      <c r="J14" s="143"/>
      <c r="K14" s="143"/>
      <c r="L14" s="143"/>
      <c r="M14" s="143"/>
    </row>
    <row r="15" spans="1:20" ht="15" customHeight="1" x14ac:dyDescent="0.2">
      <c r="A15" s="157" t="s">
        <v>86</v>
      </c>
      <c r="B15" s="156">
        <f t="shared" ref="B15:G15" si="3">SUM(B6:B14)</f>
        <v>38.933999999999997</v>
      </c>
      <c r="C15" s="156">
        <f t="shared" si="3"/>
        <v>47.022000000000006</v>
      </c>
      <c r="D15" s="156">
        <f t="shared" si="3"/>
        <v>5.8530000000000006</v>
      </c>
      <c r="E15" s="156">
        <f t="shared" si="3"/>
        <v>4.68</v>
      </c>
      <c r="F15" s="156">
        <f t="shared" si="3"/>
        <v>44.786999999999999</v>
      </c>
      <c r="G15" s="156">
        <f t="shared" si="3"/>
        <v>51.701999999999998</v>
      </c>
      <c r="H15" s="156">
        <f t="shared" si="2"/>
        <v>15.439748141201687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1:20" ht="15" customHeight="1" x14ac:dyDescent="0.2">
      <c r="A16" s="157" t="s">
        <v>88</v>
      </c>
      <c r="B16" s="156">
        <v>26.422999999999998</v>
      </c>
      <c r="C16" s="156">
        <v>32.226999999999997</v>
      </c>
      <c r="D16" s="156">
        <v>5.8529999999999998</v>
      </c>
      <c r="E16" s="156">
        <v>4.68</v>
      </c>
      <c r="F16" s="156">
        <f>B16+D16</f>
        <v>32.275999999999996</v>
      </c>
      <c r="G16" s="156">
        <f>C16+E16</f>
        <v>36.906999999999996</v>
      </c>
      <c r="H16" s="156">
        <f t="shared" si="2"/>
        <v>14.348122443921183</v>
      </c>
    </row>
    <row r="17" spans="1:21" s="158" customFormat="1" ht="15" customHeight="1" x14ac:dyDescent="0.2">
      <c r="A17" s="157" t="s">
        <v>87</v>
      </c>
      <c r="B17" s="156">
        <v>12.510999999999999</v>
      </c>
      <c r="C17" s="156">
        <v>14.795</v>
      </c>
      <c r="D17" s="156">
        <v>0</v>
      </c>
      <c r="E17" s="156">
        <v>0</v>
      </c>
      <c r="F17" s="156">
        <f>B17+D17</f>
        <v>12.510999999999999</v>
      </c>
      <c r="G17" s="156">
        <f>C17+E17</f>
        <v>14.795</v>
      </c>
      <c r="H17" s="156">
        <f t="shared" si="2"/>
        <v>18.2559347773959</v>
      </c>
    </row>
    <row r="18" spans="1:21" ht="18" customHeight="1" x14ac:dyDescent="0.2">
      <c r="A18" s="157" t="s">
        <v>86</v>
      </c>
      <c r="B18" s="156">
        <f t="shared" ref="B18:G18" si="4">SUM(B16:B17)</f>
        <v>38.933999999999997</v>
      </c>
      <c r="C18" s="156">
        <f t="shared" si="4"/>
        <v>47.021999999999998</v>
      </c>
      <c r="D18" s="156">
        <f t="shared" si="4"/>
        <v>5.8529999999999998</v>
      </c>
      <c r="E18" s="156">
        <f t="shared" si="4"/>
        <v>4.68</v>
      </c>
      <c r="F18" s="156">
        <f t="shared" si="4"/>
        <v>44.786999999999992</v>
      </c>
      <c r="G18" s="156">
        <f t="shared" si="4"/>
        <v>51.701999999999998</v>
      </c>
      <c r="H18" s="156">
        <f t="shared" si="2"/>
        <v>15.439748141201704</v>
      </c>
    </row>
    <row r="19" spans="1:21" s="153" customFormat="1" ht="20.25" customHeight="1" x14ac:dyDescent="0.25">
      <c r="A19" s="347" t="s">
        <v>60</v>
      </c>
      <c r="B19" s="347"/>
      <c r="C19" s="347"/>
      <c r="D19" s="347"/>
      <c r="E19" s="347"/>
      <c r="F19" s="155"/>
      <c r="G19" s="154"/>
      <c r="H19" s="154"/>
    </row>
    <row r="20" spans="1:21" x14ac:dyDescent="0.2">
      <c r="I20" s="152"/>
      <c r="J20" s="151"/>
      <c r="K20" s="151"/>
      <c r="L20" s="151"/>
      <c r="M20" s="143"/>
      <c r="N20" s="143"/>
      <c r="O20" s="143"/>
      <c r="P20" s="143"/>
    </row>
    <row r="21" spans="1:21" x14ac:dyDescent="0.2">
      <c r="I21" s="152"/>
      <c r="J21" s="151"/>
      <c r="K21" s="151"/>
      <c r="L21" s="151"/>
      <c r="M21" s="143"/>
      <c r="N21" s="143"/>
      <c r="O21" s="143"/>
      <c r="P21" s="143"/>
    </row>
    <row r="22" spans="1:21" x14ac:dyDescent="0.2">
      <c r="J22" s="143"/>
      <c r="K22" s="143"/>
      <c r="L22" s="143"/>
      <c r="M22" s="143"/>
      <c r="N22" s="143"/>
      <c r="O22" s="143"/>
      <c r="P22" s="143"/>
    </row>
    <row r="23" spans="1:21" ht="15" customHeight="1" x14ac:dyDescent="0.2">
      <c r="A23" s="339" t="s">
        <v>85</v>
      </c>
      <c r="B23" s="339"/>
      <c r="C23" s="339"/>
      <c r="D23" s="339"/>
      <c r="E23" s="339"/>
      <c r="F23" s="339"/>
      <c r="G23" s="339"/>
      <c r="H23" s="339"/>
      <c r="J23" s="143"/>
      <c r="K23" s="143"/>
      <c r="L23" s="143"/>
      <c r="M23" s="143"/>
      <c r="N23" s="143"/>
      <c r="O23" s="143"/>
      <c r="P23" s="143"/>
      <c r="U23" s="150"/>
    </row>
    <row r="24" spans="1:21" ht="24" customHeight="1" x14ac:dyDescent="0.2">
      <c r="A24" s="339"/>
      <c r="B24" s="339"/>
      <c r="C24" s="339"/>
      <c r="D24" s="339"/>
      <c r="E24" s="339"/>
      <c r="F24" s="339"/>
      <c r="G24" s="339"/>
      <c r="H24" s="339"/>
      <c r="U24" s="150"/>
    </row>
    <row r="25" spans="1:21" ht="13.5" customHeight="1" x14ac:dyDescent="0.2">
      <c r="A25" s="337" t="s">
        <v>84</v>
      </c>
      <c r="B25" s="337"/>
      <c r="C25" s="337"/>
      <c r="D25" s="337"/>
      <c r="E25" s="337"/>
      <c r="F25" s="337"/>
      <c r="G25" s="337"/>
      <c r="H25" s="337"/>
      <c r="U25" s="150"/>
    </row>
    <row r="26" spans="1:21" ht="12.75" customHeight="1" x14ac:dyDescent="0.2">
      <c r="A26" s="348" t="s">
        <v>83</v>
      </c>
      <c r="B26" s="343" t="s">
        <v>57</v>
      </c>
      <c r="C26" s="342"/>
      <c r="D26" s="343" t="s">
        <v>82</v>
      </c>
      <c r="E26" s="342"/>
      <c r="F26" s="343" t="s">
        <v>81</v>
      </c>
      <c r="G26" s="342"/>
      <c r="H26" s="344" t="s">
        <v>80</v>
      </c>
    </row>
    <row r="27" spans="1:21" ht="18.75" customHeight="1" x14ac:dyDescent="0.2">
      <c r="A27" s="349"/>
      <c r="B27" s="149" t="s">
        <v>10</v>
      </c>
      <c r="C27" s="149" t="s">
        <v>9</v>
      </c>
      <c r="D27" s="149" t="s">
        <v>10</v>
      </c>
      <c r="E27" s="149" t="s">
        <v>9</v>
      </c>
      <c r="F27" s="149" t="s">
        <v>10</v>
      </c>
      <c r="G27" s="149" t="s">
        <v>9</v>
      </c>
      <c r="H27" s="345"/>
    </row>
    <row r="28" spans="1:21" ht="12.95" customHeight="1" x14ac:dyDescent="0.2">
      <c r="A28" s="142" t="s">
        <v>79</v>
      </c>
      <c r="B28" s="148">
        <v>3.0000000000000001E-3</v>
      </c>
      <c r="C28" s="148">
        <v>0</v>
      </c>
      <c r="D28" s="147">
        <v>0</v>
      </c>
      <c r="E28" s="139">
        <v>0</v>
      </c>
      <c r="F28" s="134">
        <f t="shared" ref="F28:F45" si="5">B28+D28</f>
        <v>3.0000000000000001E-3</v>
      </c>
      <c r="G28" s="133">
        <f t="shared" ref="G28:G45" si="6">C28+E28</f>
        <v>0</v>
      </c>
      <c r="H28" s="146">
        <f t="shared" ref="H28:H46" si="7">(G28-F28)/F28</f>
        <v>-1</v>
      </c>
    </row>
    <row r="29" spans="1:21" ht="12.95" customHeight="1" x14ac:dyDescent="0.2">
      <c r="A29" s="142" t="s">
        <v>78</v>
      </c>
      <c r="B29" s="141">
        <v>2.7E-2</v>
      </c>
      <c r="C29" s="141">
        <v>8.9999999999999993E-3</v>
      </c>
      <c r="D29" s="140">
        <v>0</v>
      </c>
      <c r="E29" s="139">
        <v>0</v>
      </c>
      <c r="F29" s="134">
        <f t="shared" si="5"/>
        <v>2.7E-2</v>
      </c>
      <c r="G29" s="133">
        <f t="shared" si="6"/>
        <v>8.9999999999999993E-3</v>
      </c>
      <c r="H29" s="138">
        <f t="shared" si="7"/>
        <v>-0.66666666666666674</v>
      </c>
    </row>
    <row r="30" spans="1:21" ht="12.95" customHeight="1" x14ac:dyDescent="0.2">
      <c r="A30" s="142" t="s">
        <v>77</v>
      </c>
      <c r="B30" s="141">
        <v>2.681</v>
      </c>
      <c r="C30" s="141">
        <v>2.14</v>
      </c>
      <c r="D30" s="140">
        <v>0</v>
      </c>
      <c r="E30" s="139">
        <v>0</v>
      </c>
      <c r="F30" s="134">
        <f t="shared" si="5"/>
        <v>2.681</v>
      </c>
      <c r="G30" s="133">
        <f t="shared" si="6"/>
        <v>2.14</v>
      </c>
      <c r="H30" s="138">
        <f t="shared" si="7"/>
        <v>-0.20179037672510255</v>
      </c>
    </row>
    <row r="31" spans="1:21" ht="12.95" customHeight="1" x14ac:dyDescent="0.2">
      <c r="A31" s="142" t="s">
        <v>76</v>
      </c>
      <c r="B31" s="141">
        <v>14.221</v>
      </c>
      <c r="C31" s="141">
        <v>12.946999999999999</v>
      </c>
      <c r="D31" s="140">
        <v>0</v>
      </c>
      <c r="E31" s="139">
        <v>0</v>
      </c>
      <c r="F31" s="134">
        <f t="shared" si="5"/>
        <v>14.221</v>
      </c>
      <c r="G31" s="133">
        <f t="shared" si="6"/>
        <v>12.946999999999999</v>
      </c>
      <c r="H31" s="138">
        <f t="shared" si="7"/>
        <v>-8.95858237817313E-2</v>
      </c>
    </row>
    <row r="32" spans="1:21" ht="12.95" customHeight="1" x14ac:dyDescent="0.2">
      <c r="A32" s="142" t="s">
        <v>75</v>
      </c>
      <c r="B32" s="141">
        <v>9.7070000000000007</v>
      </c>
      <c r="C32" s="141">
        <v>8.6969999999999992</v>
      </c>
      <c r="D32" s="140">
        <v>0</v>
      </c>
      <c r="E32" s="139">
        <v>0</v>
      </c>
      <c r="F32" s="134">
        <f t="shared" si="5"/>
        <v>9.7070000000000007</v>
      </c>
      <c r="G32" s="133">
        <f t="shared" si="6"/>
        <v>8.6969999999999992</v>
      </c>
      <c r="H32" s="138">
        <f t="shared" si="7"/>
        <v>-0.10404862470382213</v>
      </c>
    </row>
    <row r="33" spans="1:11" ht="12.95" customHeight="1" x14ac:dyDescent="0.2">
      <c r="A33" s="142" t="s">
        <v>74</v>
      </c>
      <c r="B33" s="141">
        <v>4.2060000000000004</v>
      </c>
      <c r="C33" s="141">
        <v>5.1449999999999996</v>
      </c>
      <c r="D33" s="140">
        <v>4.5999999999999999E-2</v>
      </c>
      <c r="E33" s="133">
        <v>0.36599999999999999</v>
      </c>
      <c r="F33" s="134">
        <f t="shared" si="5"/>
        <v>4.2520000000000007</v>
      </c>
      <c r="G33" s="133">
        <f t="shared" si="6"/>
        <v>5.5109999999999992</v>
      </c>
      <c r="H33" s="138">
        <f t="shared" si="7"/>
        <v>0.29609595484477852</v>
      </c>
    </row>
    <row r="34" spans="1:11" ht="12.95" customHeight="1" x14ac:dyDescent="0.2">
      <c r="A34" s="142" t="s">
        <v>73</v>
      </c>
      <c r="B34" s="141">
        <v>37.445999999999998</v>
      </c>
      <c r="C34" s="141">
        <v>40.237000000000002</v>
      </c>
      <c r="D34" s="144">
        <v>0</v>
      </c>
      <c r="E34" s="133">
        <v>0.32900000000000001</v>
      </c>
      <c r="F34" s="134">
        <f t="shared" si="5"/>
        <v>37.445999999999998</v>
      </c>
      <c r="G34" s="133">
        <f t="shared" si="6"/>
        <v>40.566000000000003</v>
      </c>
      <c r="H34" s="138">
        <f t="shared" si="7"/>
        <v>8.3319980772312258E-2</v>
      </c>
    </row>
    <row r="35" spans="1:11" ht="12.95" customHeight="1" x14ac:dyDescent="0.2">
      <c r="A35" s="142" t="s">
        <v>72</v>
      </c>
      <c r="B35" s="141">
        <v>47.262</v>
      </c>
      <c r="C35" s="141">
        <v>46.264000000000003</v>
      </c>
      <c r="D35" s="144">
        <v>0.44</v>
      </c>
      <c r="E35" s="133">
        <v>0.371</v>
      </c>
      <c r="F35" s="134">
        <f t="shared" si="5"/>
        <v>47.701999999999998</v>
      </c>
      <c r="G35" s="133">
        <f t="shared" si="6"/>
        <v>46.635000000000005</v>
      </c>
      <c r="H35" s="138">
        <f t="shared" si="7"/>
        <v>-2.2368034883233263E-2</v>
      </c>
    </row>
    <row r="36" spans="1:11" ht="12.95" customHeight="1" x14ac:dyDescent="0.2">
      <c r="A36" s="142" t="s">
        <v>71</v>
      </c>
      <c r="B36" s="141">
        <v>36.722999999999999</v>
      </c>
      <c r="C36" s="141">
        <v>44.78</v>
      </c>
      <c r="D36" s="144">
        <v>0</v>
      </c>
      <c r="E36" s="133">
        <v>0</v>
      </c>
      <c r="F36" s="134">
        <f t="shared" si="5"/>
        <v>36.722999999999999</v>
      </c>
      <c r="G36" s="133">
        <f t="shared" si="6"/>
        <v>44.78</v>
      </c>
      <c r="H36" s="138">
        <f t="shared" si="7"/>
        <v>0.21939928655066313</v>
      </c>
      <c r="K36" s="145"/>
    </row>
    <row r="37" spans="1:11" ht="12.95" customHeight="1" x14ac:dyDescent="0.2">
      <c r="A37" s="142" t="s">
        <v>70</v>
      </c>
      <c r="B37" s="141">
        <v>59.558</v>
      </c>
      <c r="C37" s="141">
        <v>52.357999999999997</v>
      </c>
      <c r="D37" s="144">
        <v>10.324999999999999</v>
      </c>
      <c r="E37" s="133">
        <v>9.2729999999999997</v>
      </c>
      <c r="F37" s="134">
        <f t="shared" si="5"/>
        <v>69.882999999999996</v>
      </c>
      <c r="G37" s="133">
        <f t="shared" si="6"/>
        <v>61.631</v>
      </c>
      <c r="H37" s="138">
        <f t="shared" si="7"/>
        <v>-0.11808308172230722</v>
      </c>
    </row>
    <row r="38" spans="1:11" ht="12.95" customHeight="1" x14ac:dyDescent="0.2">
      <c r="A38" s="142" t="s">
        <v>69</v>
      </c>
      <c r="B38" s="141">
        <v>181.51499999999999</v>
      </c>
      <c r="C38" s="141">
        <v>208.43100000000001</v>
      </c>
      <c r="D38" s="144">
        <v>13.178000000000001</v>
      </c>
      <c r="E38" s="133">
        <v>12.196999999999999</v>
      </c>
      <c r="F38" s="134">
        <f t="shared" si="5"/>
        <v>194.69299999999998</v>
      </c>
      <c r="G38" s="133">
        <f t="shared" si="6"/>
        <v>220.62800000000001</v>
      </c>
      <c r="H38" s="138">
        <f t="shared" si="7"/>
        <v>0.13320971991802497</v>
      </c>
    </row>
    <row r="39" spans="1:11" ht="12.95" customHeight="1" x14ac:dyDescent="0.2">
      <c r="A39" s="142" t="s">
        <v>68</v>
      </c>
      <c r="B39" s="141">
        <v>73.167000000000002</v>
      </c>
      <c r="C39" s="141">
        <v>76.941000000000003</v>
      </c>
      <c r="D39" s="144">
        <v>0.17899999999999999</v>
      </c>
      <c r="E39" s="133">
        <v>2.4500000000000002</v>
      </c>
      <c r="F39" s="134">
        <f t="shared" si="5"/>
        <v>73.346000000000004</v>
      </c>
      <c r="G39" s="133">
        <f t="shared" si="6"/>
        <v>79.391000000000005</v>
      </c>
      <c r="H39" s="138">
        <f t="shared" si="7"/>
        <v>8.241758241758243E-2</v>
      </c>
    </row>
    <row r="40" spans="1:11" ht="12.95" customHeight="1" x14ac:dyDescent="0.2">
      <c r="A40" s="142" t="s">
        <v>67</v>
      </c>
      <c r="B40" s="141">
        <v>80.822999999999993</v>
      </c>
      <c r="C40" s="141">
        <v>99.697999999999993</v>
      </c>
      <c r="D40" s="140">
        <v>0.112</v>
      </c>
      <c r="E40" s="139">
        <v>0.24099999999999999</v>
      </c>
      <c r="F40" s="134">
        <f t="shared" si="5"/>
        <v>80.934999999999988</v>
      </c>
      <c r="G40" s="133">
        <f t="shared" si="6"/>
        <v>99.938999999999993</v>
      </c>
      <c r="H40" s="138">
        <f t="shared" si="7"/>
        <v>0.23480570828442587</v>
      </c>
    </row>
    <row r="41" spans="1:11" ht="12.95" customHeight="1" x14ac:dyDescent="0.2">
      <c r="A41" s="142" t="s">
        <v>66</v>
      </c>
      <c r="B41" s="141">
        <v>66.296999999999997</v>
      </c>
      <c r="C41" s="141">
        <v>81.052000000000007</v>
      </c>
      <c r="D41" s="144">
        <v>0</v>
      </c>
      <c r="E41" s="139">
        <v>0.501</v>
      </c>
      <c r="F41" s="134">
        <f t="shared" si="5"/>
        <v>66.296999999999997</v>
      </c>
      <c r="G41" s="133">
        <f t="shared" si="6"/>
        <v>81.553000000000011</v>
      </c>
      <c r="H41" s="138">
        <f t="shared" si="7"/>
        <v>0.2301159931821955</v>
      </c>
      <c r="K41" s="143"/>
    </row>
    <row r="42" spans="1:11" ht="12.95" customHeight="1" x14ac:dyDescent="0.2">
      <c r="A42" s="142" t="s">
        <v>65</v>
      </c>
      <c r="B42" s="141">
        <v>26.201000000000001</v>
      </c>
      <c r="C42" s="141">
        <v>14.095000000000001</v>
      </c>
      <c r="D42" s="140">
        <v>0</v>
      </c>
      <c r="E42" s="139">
        <v>0</v>
      </c>
      <c r="F42" s="134">
        <f t="shared" si="5"/>
        <v>26.201000000000001</v>
      </c>
      <c r="G42" s="133">
        <f t="shared" si="6"/>
        <v>14.095000000000001</v>
      </c>
      <c r="H42" s="138">
        <f t="shared" si="7"/>
        <v>-0.46204343345673826</v>
      </c>
    </row>
    <row r="43" spans="1:11" ht="12.95" customHeight="1" x14ac:dyDescent="0.2">
      <c r="A43" s="142" t="s">
        <v>64</v>
      </c>
      <c r="B43" s="141">
        <v>6.79</v>
      </c>
      <c r="C43" s="141">
        <v>7.5919999999999996</v>
      </c>
      <c r="D43" s="140">
        <v>0</v>
      </c>
      <c r="E43" s="139">
        <v>0</v>
      </c>
      <c r="F43" s="134">
        <f t="shared" si="5"/>
        <v>6.79</v>
      </c>
      <c r="G43" s="133">
        <f t="shared" si="6"/>
        <v>7.5919999999999996</v>
      </c>
      <c r="H43" s="138">
        <f t="shared" si="7"/>
        <v>0.11811487481590568</v>
      </c>
      <c r="J43" s="143"/>
      <c r="K43" s="143"/>
    </row>
    <row r="44" spans="1:11" ht="12.95" customHeight="1" x14ac:dyDescent="0.2">
      <c r="A44" s="142" t="s">
        <v>63</v>
      </c>
      <c r="B44" s="141">
        <v>0.23599999999999999</v>
      </c>
      <c r="C44" s="141">
        <v>1.0999999999999999E-2</v>
      </c>
      <c r="D44" s="140">
        <v>0</v>
      </c>
      <c r="E44" s="139">
        <v>0.36399999999999999</v>
      </c>
      <c r="F44" s="134">
        <f t="shared" si="5"/>
        <v>0.23599999999999999</v>
      </c>
      <c r="G44" s="133">
        <f t="shared" si="6"/>
        <v>0.375</v>
      </c>
      <c r="H44" s="138">
        <f t="shared" si="7"/>
        <v>0.58898305084745772</v>
      </c>
    </row>
    <row r="45" spans="1:11" ht="12.75" customHeight="1" x14ac:dyDescent="0.2">
      <c r="A45" s="137" t="s">
        <v>62</v>
      </c>
      <c r="B45" s="136">
        <v>0.153</v>
      </c>
      <c r="C45" s="136"/>
      <c r="D45" s="135">
        <v>0</v>
      </c>
      <c r="E45" s="135"/>
      <c r="F45" s="134">
        <f t="shared" si="5"/>
        <v>0.153</v>
      </c>
      <c r="G45" s="133">
        <f t="shared" si="6"/>
        <v>0</v>
      </c>
      <c r="H45" s="132">
        <f t="shared" si="7"/>
        <v>-1</v>
      </c>
    </row>
    <row r="46" spans="1:11" ht="34.5" customHeight="1" x14ac:dyDescent="0.2">
      <c r="A46" s="131" t="s">
        <v>61</v>
      </c>
      <c r="B46" s="130">
        <f t="shared" ref="B46:G46" si="8">SUM(B28:B45)</f>
        <v>647.01599999999996</v>
      </c>
      <c r="C46" s="130">
        <f t="shared" si="8"/>
        <v>700.39700000000005</v>
      </c>
      <c r="D46" s="130">
        <f t="shared" si="8"/>
        <v>24.279999999999998</v>
      </c>
      <c r="E46" s="130">
        <f t="shared" si="8"/>
        <v>26.092000000000002</v>
      </c>
      <c r="F46" s="129">
        <f t="shared" si="8"/>
        <v>671.29599999999994</v>
      </c>
      <c r="G46" s="129">
        <f t="shared" si="8"/>
        <v>726.48900000000003</v>
      </c>
      <c r="H46" s="128">
        <f t="shared" si="7"/>
        <v>8.2218574220612226E-2</v>
      </c>
    </row>
    <row r="47" spans="1:11" ht="24" customHeight="1" x14ac:dyDescent="0.25">
      <c r="A47" s="338" t="s">
        <v>60</v>
      </c>
      <c r="B47" s="338"/>
      <c r="C47" s="338"/>
      <c r="D47" s="338"/>
      <c r="E47" s="338"/>
      <c r="F47" s="127"/>
      <c r="G47" s="127"/>
      <c r="H47" s="127"/>
    </row>
  </sheetData>
  <mergeCells count="16">
    <mergeCell ref="A25:H25"/>
    <mergeCell ref="A47:E47"/>
    <mergeCell ref="A1:H2"/>
    <mergeCell ref="E3:H3"/>
    <mergeCell ref="B4:C4"/>
    <mergeCell ref="D4:E4"/>
    <mergeCell ref="F4:G4"/>
    <mergeCell ref="H4:H5"/>
    <mergeCell ref="A4:A5"/>
    <mergeCell ref="A19:E19"/>
    <mergeCell ref="A23:H24"/>
    <mergeCell ref="A26:A27"/>
    <mergeCell ref="B26:C26"/>
    <mergeCell ref="D26:E26"/>
    <mergeCell ref="F26:G26"/>
    <mergeCell ref="H26:H27"/>
  </mergeCells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27A5-4F10-48CA-8536-04B841748AF7}">
  <sheetPr>
    <tabColor theme="6" tint="0.59999389629810485"/>
  </sheetPr>
  <dimension ref="A1:AV64"/>
  <sheetViews>
    <sheetView showGridLines="0" workbookViewId="0">
      <selection sqref="A1:N1"/>
    </sheetView>
  </sheetViews>
  <sheetFormatPr defaultRowHeight="15" x14ac:dyDescent="0.25"/>
  <cols>
    <col min="1" max="1" width="13.28515625" customWidth="1"/>
    <col min="2" max="2" width="8.7109375" customWidth="1"/>
    <col min="3" max="3" width="10.140625" customWidth="1"/>
    <col min="4" max="8" width="8.7109375" customWidth="1"/>
    <col min="9" max="9" width="10.85546875" customWidth="1"/>
    <col min="10" max="10" width="10" customWidth="1"/>
    <col min="11" max="12" width="8.7109375" customWidth="1"/>
    <col min="13" max="13" width="10.42578125" customWidth="1"/>
    <col min="14" max="14" width="15.5703125" customWidth="1"/>
    <col min="30" max="30" width="11.7109375" customWidth="1"/>
    <col min="31" max="33" width="7.42578125" customWidth="1"/>
    <col min="34" max="34" width="7.42578125" style="176" customWidth="1"/>
    <col min="35" max="43" width="7.42578125" customWidth="1"/>
    <col min="44" max="44" width="8.28515625" style="176" customWidth="1"/>
    <col min="45" max="45" width="9.140625" style="176"/>
  </cols>
  <sheetData>
    <row r="1" spans="1:48" ht="21.75" customHeight="1" x14ac:dyDescent="0.25">
      <c r="A1" s="356" t="s">
        <v>146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8"/>
    </row>
    <row r="2" spans="1:48" ht="15.75" x14ac:dyDescent="0.25">
      <c r="A2" s="189"/>
      <c r="B2" s="188"/>
      <c r="C2" s="188"/>
      <c r="D2" s="188"/>
      <c r="E2" s="188"/>
      <c r="F2" s="188"/>
      <c r="G2" s="187"/>
      <c r="H2" s="187"/>
      <c r="I2" s="188"/>
      <c r="J2" s="188"/>
      <c r="K2" s="188"/>
      <c r="L2" s="188"/>
      <c r="M2" s="188"/>
      <c r="N2" s="186" t="s">
        <v>145</v>
      </c>
      <c r="AE2" s="74" t="s">
        <v>144</v>
      </c>
      <c r="AF2" s="74"/>
    </row>
    <row r="3" spans="1:48" ht="16.899999999999999" customHeight="1" x14ac:dyDescent="0.25">
      <c r="A3" s="331" t="s">
        <v>25</v>
      </c>
      <c r="B3" s="353" t="s">
        <v>115</v>
      </c>
      <c r="C3" s="354"/>
      <c r="D3" s="355"/>
      <c r="E3" s="354" t="s">
        <v>114</v>
      </c>
      <c r="F3" s="354"/>
      <c r="G3" s="354"/>
      <c r="H3" s="355"/>
      <c r="I3" s="334" t="s">
        <v>131</v>
      </c>
      <c r="J3" s="334"/>
      <c r="K3" s="334"/>
      <c r="L3" s="335"/>
      <c r="M3" s="331" t="s">
        <v>125</v>
      </c>
      <c r="N3" s="331" t="s">
        <v>38</v>
      </c>
      <c r="AD3" s="73"/>
      <c r="AE3" s="243" t="s">
        <v>143</v>
      </c>
      <c r="AF3" s="244" t="s">
        <v>142</v>
      </c>
      <c r="AG3" s="243" t="s">
        <v>111</v>
      </c>
      <c r="AH3" s="243" t="s">
        <v>110</v>
      </c>
      <c r="AI3" s="243" t="s">
        <v>141</v>
      </c>
      <c r="AJ3" s="244" t="s">
        <v>140</v>
      </c>
      <c r="AK3" s="243" t="s">
        <v>139</v>
      </c>
      <c r="AL3" s="242" t="s">
        <v>129</v>
      </c>
      <c r="AM3" s="242" t="s">
        <v>138</v>
      </c>
      <c r="AN3" s="243" t="s">
        <v>137</v>
      </c>
      <c r="AO3" s="242" t="s">
        <v>126</v>
      </c>
      <c r="AP3" s="242" t="s">
        <v>136</v>
      </c>
      <c r="AQ3" s="241" t="s">
        <v>38</v>
      </c>
    </row>
    <row r="4" spans="1:48" ht="17.45" customHeight="1" x14ac:dyDescent="0.25">
      <c r="A4" s="332"/>
      <c r="B4" s="184" t="s">
        <v>113</v>
      </c>
      <c r="C4" s="184" t="s">
        <v>112</v>
      </c>
      <c r="D4" s="185" t="s">
        <v>111</v>
      </c>
      <c r="E4" s="184" t="s">
        <v>110</v>
      </c>
      <c r="F4" s="184" t="s">
        <v>109</v>
      </c>
      <c r="G4" s="184" t="s">
        <v>108</v>
      </c>
      <c r="H4" s="183" t="s">
        <v>107</v>
      </c>
      <c r="I4" s="240" t="s">
        <v>129</v>
      </c>
      <c r="J4" s="239" t="s">
        <v>128</v>
      </c>
      <c r="K4" s="239" t="s">
        <v>127</v>
      </c>
      <c r="L4" s="239" t="s">
        <v>126</v>
      </c>
      <c r="M4" s="332"/>
      <c r="N4" s="332"/>
      <c r="AD4" s="73" t="s">
        <v>135</v>
      </c>
      <c r="AE4" s="238">
        <f t="shared" ref="AE4:AP4" si="0">B16</f>
        <v>12.238380999999999</v>
      </c>
      <c r="AF4" s="238">
        <f t="shared" si="0"/>
        <v>40.237930999999996</v>
      </c>
      <c r="AG4" s="238">
        <f t="shared" si="0"/>
        <v>19.994058000000003</v>
      </c>
      <c r="AH4" s="238">
        <f t="shared" si="0"/>
        <v>1.916194</v>
      </c>
      <c r="AI4" s="238">
        <f t="shared" si="0"/>
        <v>10.29374</v>
      </c>
      <c r="AJ4" s="238">
        <f t="shared" si="0"/>
        <v>107.17469899999999</v>
      </c>
      <c r="AK4" s="238">
        <f t="shared" si="0"/>
        <v>0.80501999999999996</v>
      </c>
      <c r="AL4" s="238">
        <f t="shared" si="0"/>
        <v>8.3272710000000014</v>
      </c>
      <c r="AM4" s="238">
        <f t="shared" si="0"/>
        <v>1.1732840000000002</v>
      </c>
      <c r="AN4" s="238">
        <f t="shared" si="0"/>
        <v>15.508452</v>
      </c>
      <c r="AO4" s="238">
        <f t="shared" si="0"/>
        <v>5.110843</v>
      </c>
      <c r="AP4" s="238">
        <f t="shared" si="0"/>
        <v>31.525488999999993</v>
      </c>
      <c r="AQ4" s="237">
        <f>SUM(AE4:AP4)</f>
        <v>254.305362</v>
      </c>
    </row>
    <row r="5" spans="1:48" s="228" customFormat="1" ht="22.9" customHeight="1" x14ac:dyDescent="0.2">
      <c r="A5" s="236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104">
        <v>8</v>
      </c>
      <c r="I5" s="236">
        <v>9</v>
      </c>
      <c r="J5" s="236">
        <v>10</v>
      </c>
      <c r="K5" s="236">
        <v>11</v>
      </c>
      <c r="L5" s="236">
        <v>12</v>
      </c>
      <c r="M5" s="236">
        <v>13</v>
      </c>
      <c r="N5" s="184" t="s">
        <v>134</v>
      </c>
      <c r="O5" s="229"/>
      <c r="AD5" s="235" t="s">
        <v>133</v>
      </c>
      <c r="AE5" s="234">
        <f t="shared" ref="AE5:AP5" si="1">AE4/$AQ$4*100</f>
        <v>4.8124746186043845</v>
      </c>
      <c r="AF5" s="234">
        <f t="shared" si="1"/>
        <v>15.822682889399712</v>
      </c>
      <c r="AG5" s="234">
        <f t="shared" si="1"/>
        <v>7.8622243128322253</v>
      </c>
      <c r="AH5" s="234">
        <f t="shared" si="1"/>
        <v>0.75350121795701663</v>
      </c>
      <c r="AI5" s="234">
        <f t="shared" si="1"/>
        <v>4.0477872424884227</v>
      </c>
      <c r="AJ5" s="234">
        <f t="shared" si="1"/>
        <v>42.144097221198187</v>
      </c>
      <c r="AK5" s="234">
        <f t="shared" si="1"/>
        <v>0.31655643973405478</v>
      </c>
      <c r="AL5" s="234">
        <f t="shared" si="1"/>
        <v>3.274516484634721</v>
      </c>
      <c r="AM5" s="234">
        <f t="shared" si="1"/>
        <v>0.46136817201675839</v>
      </c>
      <c r="AN5" s="234">
        <f t="shared" si="1"/>
        <v>6.0983582406728809</v>
      </c>
      <c r="AO5" s="234">
        <f t="shared" si="1"/>
        <v>2.0097267945140693</v>
      </c>
      <c r="AP5" s="234">
        <f t="shared" si="1"/>
        <v>12.396706365947562</v>
      </c>
      <c r="AQ5" s="233">
        <f>SUM(AE5:AP5)</f>
        <v>99.999999999999986</v>
      </c>
      <c r="AR5" s="229"/>
      <c r="AS5" s="229"/>
    </row>
    <row r="6" spans="1:48" s="228" customFormat="1" ht="14.25" customHeight="1" x14ac:dyDescent="0.2">
      <c r="A6" s="182" t="s">
        <v>19</v>
      </c>
      <c r="B6" s="181">
        <v>9.5500000000000007</v>
      </c>
      <c r="C6" s="182">
        <v>27.19</v>
      </c>
      <c r="D6" s="182">
        <v>18.829999999999998</v>
      </c>
      <c r="E6" s="182">
        <v>7.86</v>
      </c>
      <c r="F6" s="182">
        <v>10.06</v>
      </c>
      <c r="G6" s="182">
        <v>82.88</v>
      </c>
      <c r="H6" s="182">
        <v>0.5</v>
      </c>
      <c r="I6" s="120">
        <v>18.432624000000001</v>
      </c>
      <c r="J6" s="120">
        <v>1.0276050000000001</v>
      </c>
      <c r="K6" s="120">
        <v>7.8369999999999997</v>
      </c>
      <c r="L6" s="120">
        <v>4.6100000000000003</v>
      </c>
      <c r="M6" s="120">
        <v>14.428854000000001</v>
      </c>
      <c r="N6" s="120">
        <f t="shared" ref="N6:N16" si="2">SUM(B6:M6)</f>
        <v>203.20608300000001</v>
      </c>
      <c r="O6" s="215"/>
      <c r="AD6" s="232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0"/>
      <c r="AR6" s="229"/>
      <c r="AS6" s="229"/>
    </row>
    <row r="7" spans="1:48" x14ac:dyDescent="0.25">
      <c r="A7" s="182" t="s">
        <v>18</v>
      </c>
      <c r="B7" s="181">
        <v>9.82</v>
      </c>
      <c r="C7" s="182">
        <v>30.12</v>
      </c>
      <c r="D7" s="182">
        <v>19.02</v>
      </c>
      <c r="E7" s="182">
        <v>7.97</v>
      </c>
      <c r="F7" s="182">
        <v>10.09</v>
      </c>
      <c r="G7" s="182">
        <v>91.1</v>
      </c>
      <c r="H7" s="182">
        <v>0.4</v>
      </c>
      <c r="I7" s="120">
        <v>15.053996</v>
      </c>
      <c r="J7" s="120">
        <v>0.89617800000000003</v>
      </c>
      <c r="K7" s="120">
        <v>10.943348</v>
      </c>
      <c r="L7" s="120">
        <v>4.6701059999999996</v>
      </c>
      <c r="M7" s="120">
        <v>17.650455000000051</v>
      </c>
      <c r="N7" s="120">
        <f t="shared" si="2"/>
        <v>217.73408300000006</v>
      </c>
      <c r="O7" s="215"/>
      <c r="P7" s="216"/>
    </row>
    <row r="8" spans="1:48" x14ac:dyDescent="0.25">
      <c r="A8" s="182" t="s">
        <v>17</v>
      </c>
      <c r="B8" s="181">
        <v>10.030460999999999</v>
      </c>
      <c r="C8" s="182">
        <v>30.275245999999999</v>
      </c>
      <c r="D8" s="182">
        <v>18.505306000000001</v>
      </c>
      <c r="E8" s="182">
        <v>7.4182599999999992</v>
      </c>
      <c r="F8" s="182">
        <v>11.219522999999999</v>
      </c>
      <c r="G8" s="182">
        <v>93.758554000000004</v>
      </c>
      <c r="H8" s="182">
        <v>0.42289299999999996</v>
      </c>
      <c r="I8" s="120">
        <v>13.405396999999999</v>
      </c>
      <c r="J8" s="120">
        <v>0.94092600000000004</v>
      </c>
      <c r="K8" s="120">
        <v>12.067836999999999</v>
      </c>
      <c r="L8" s="120">
        <v>4.7852299999999994</v>
      </c>
      <c r="M8" s="120">
        <v>17.926698000000016</v>
      </c>
      <c r="N8" s="120">
        <f t="shared" si="2"/>
        <v>220.75633100000002</v>
      </c>
      <c r="O8" s="215"/>
      <c r="P8" s="216"/>
      <c r="AE8" s="74" t="s">
        <v>132</v>
      </c>
    </row>
    <row r="9" spans="1:48" x14ac:dyDescent="0.25">
      <c r="A9" s="182" t="s">
        <v>16</v>
      </c>
      <c r="B9" s="181">
        <v>9.839874</v>
      </c>
      <c r="C9" s="182">
        <v>32.325378999999998</v>
      </c>
      <c r="D9" s="182">
        <v>17.390539</v>
      </c>
      <c r="E9" s="182">
        <v>7.5586949999999993</v>
      </c>
      <c r="F9" s="182">
        <v>11.103161</v>
      </c>
      <c r="G9" s="182">
        <v>94.427589999999995</v>
      </c>
      <c r="H9" s="182">
        <v>0.35787000000000002</v>
      </c>
      <c r="I9" s="120">
        <v>11.91933</v>
      </c>
      <c r="J9" s="120">
        <v>0.94559000000000004</v>
      </c>
      <c r="K9" s="120">
        <v>12.447884999999999</v>
      </c>
      <c r="L9" s="120">
        <v>4.632053</v>
      </c>
      <c r="M9" s="120">
        <v>18.187565999999975</v>
      </c>
      <c r="N9" s="120">
        <f t="shared" si="2"/>
        <v>221.13553200000001</v>
      </c>
      <c r="O9" s="215"/>
      <c r="P9" s="216"/>
    </row>
    <row r="10" spans="1:48" x14ac:dyDescent="0.25">
      <c r="A10" s="182" t="s">
        <v>15</v>
      </c>
      <c r="B10" s="181">
        <v>10.567958000000001</v>
      </c>
      <c r="C10" s="182">
        <v>35.321118000000006</v>
      </c>
      <c r="D10" s="182">
        <v>17.860611000000002</v>
      </c>
      <c r="E10" s="182">
        <v>7.5029899999999996</v>
      </c>
      <c r="F10" s="182">
        <v>11.788736999999999</v>
      </c>
      <c r="G10" s="182">
        <v>98.587811000000002</v>
      </c>
      <c r="H10" s="182">
        <v>0.428786</v>
      </c>
      <c r="I10" s="120">
        <v>9.727411</v>
      </c>
      <c r="J10" s="120">
        <v>1.036856</v>
      </c>
      <c r="K10" s="120">
        <v>13.321928</v>
      </c>
      <c r="L10" s="120">
        <v>5.1572749999999994</v>
      </c>
      <c r="M10" s="120">
        <v>20.621807999999987</v>
      </c>
      <c r="N10" s="120">
        <f t="shared" si="2"/>
        <v>231.92328899999998</v>
      </c>
      <c r="O10" s="215"/>
      <c r="P10" s="216"/>
      <c r="T10" s="214"/>
      <c r="U10" s="214"/>
      <c r="V10" s="214"/>
      <c r="W10" s="214"/>
      <c r="X10" s="214"/>
      <c r="Y10" s="214"/>
      <c r="Z10" s="214"/>
      <c r="AA10" s="1"/>
    </row>
    <row r="11" spans="1:48" x14ac:dyDescent="0.25">
      <c r="A11" s="182" t="s">
        <v>14</v>
      </c>
      <c r="B11" s="181">
        <v>11.325801999999999</v>
      </c>
      <c r="C11" s="182">
        <v>36.593313999999999</v>
      </c>
      <c r="D11" s="182">
        <v>19.945951000000001</v>
      </c>
      <c r="E11" s="182">
        <v>6.0408670000000004</v>
      </c>
      <c r="F11" s="182">
        <v>13.830959</v>
      </c>
      <c r="G11" s="182">
        <v>102.484105</v>
      </c>
      <c r="H11" s="182">
        <v>0.62896400000000008</v>
      </c>
      <c r="I11" s="120">
        <v>9.9619260000000001</v>
      </c>
      <c r="J11" s="120">
        <v>1.0287760000000001</v>
      </c>
      <c r="K11" s="120">
        <v>13.935638000000001</v>
      </c>
      <c r="L11" s="120">
        <v>5.1853810000000005</v>
      </c>
      <c r="M11" s="120">
        <v>22.589137999999963</v>
      </c>
      <c r="N11" s="120">
        <f t="shared" si="2"/>
        <v>243.55082099999998</v>
      </c>
      <c r="O11" s="215"/>
      <c r="P11" s="216"/>
      <c r="T11" s="1"/>
      <c r="U11" s="1"/>
      <c r="V11" s="1"/>
      <c r="W11" s="1"/>
      <c r="X11" s="1"/>
      <c r="Y11" s="1"/>
      <c r="Z11" s="1"/>
      <c r="AA11" s="1"/>
      <c r="AD11" s="227" t="s">
        <v>25</v>
      </c>
      <c r="AE11" s="352" t="s">
        <v>115</v>
      </c>
      <c r="AF11" s="352"/>
      <c r="AG11" s="352"/>
      <c r="AH11" s="352"/>
      <c r="AI11" s="352" t="s">
        <v>114</v>
      </c>
      <c r="AJ11" s="352"/>
      <c r="AK11" s="352"/>
      <c r="AL11" s="352"/>
      <c r="AM11" s="352"/>
      <c r="AN11" s="352" t="s">
        <v>131</v>
      </c>
      <c r="AO11" s="352"/>
      <c r="AP11" s="352"/>
      <c r="AQ11" s="352"/>
      <c r="AR11" s="352"/>
    </row>
    <row r="12" spans="1:48" ht="15" customHeight="1" x14ac:dyDescent="0.25">
      <c r="A12" s="182" t="s">
        <v>13</v>
      </c>
      <c r="B12" s="181">
        <v>12.38018181</v>
      </c>
      <c r="C12" s="181">
        <v>37.783917000000002</v>
      </c>
      <c r="D12" s="181">
        <v>20.005728638000004</v>
      </c>
      <c r="E12" s="181">
        <v>4.4078900700000005</v>
      </c>
      <c r="F12" s="181">
        <v>14.594440000000001</v>
      </c>
      <c r="G12" s="181">
        <v>107.90377368</v>
      </c>
      <c r="H12" s="181">
        <v>0.56170000000000009</v>
      </c>
      <c r="I12" s="117">
        <v>9.4864374700000003</v>
      </c>
      <c r="J12" s="117">
        <v>1.035817</v>
      </c>
      <c r="K12" s="117">
        <v>14.753651</v>
      </c>
      <c r="L12" s="117">
        <v>5.2766159999999998</v>
      </c>
      <c r="M12" s="117">
        <v>26.214585331999984</v>
      </c>
      <c r="N12" s="120">
        <f t="shared" si="2"/>
        <v>254.40473800000001</v>
      </c>
      <c r="O12" s="215"/>
      <c r="P12" s="216"/>
      <c r="T12" s="1"/>
      <c r="U12" s="1"/>
      <c r="V12" s="1"/>
      <c r="W12" s="1"/>
      <c r="X12" s="1"/>
      <c r="Y12" s="1"/>
      <c r="Z12" s="1"/>
      <c r="AA12" s="1"/>
      <c r="AD12" s="226"/>
      <c r="AE12" s="224" t="s">
        <v>113</v>
      </c>
      <c r="AF12" s="224" t="s">
        <v>130</v>
      </c>
      <c r="AG12" s="225" t="s">
        <v>111</v>
      </c>
      <c r="AH12" s="360" t="s">
        <v>38</v>
      </c>
      <c r="AI12" s="224" t="s">
        <v>110</v>
      </c>
      <c r="AJ12" s="224" t="s">
        <v>109</v>
      </c>
      <c r="AK12" s="224" t="s">
        <v>108</v>
      </c>
      <c r="AL12" s="223" t="s">
        <v>107</v>
      </c>
      <c r="AM12" s="360" t="s">
        <v>38</v>
      </c>
      <c r="AN12" s="222" t="s">
        <v>129</v>
      </c>
      <c r="AO12" s="221" t="s">
        <v>128</v>
      </c>
      <c r="AP12" s="221" t="s">
        <v>127</v>
      </c>
      <c r="AQ12" s="221" t="s">
        <v>126</v>
      </c>
      <c r="AR12" s="360" t="s">
        <v>38</v>
      </c>
      <c r="AS12" s="220" t="s">
        <v>125</v>
      </c>
      <c r="AT12" s="359" t="s">
        <v>124</v>
      </c>
    </row>
    <row r="13" spans="1:48" x14ac:dyDescent="0.25">
      <c r="A13" s="41" t="s">
        <v>12</v>
      </c>
      <c r="B13" s="180">
        <v>12.786385000000001</v>
      </c>
      <c r="C13" s="180">
        <v>38.039338999999998</v>
      </c>
      <c r="D13" s="180">
        <v>19.785876000000002</v>
      </c>
      <c r="E13" s="180">
        <v>4.0715830000000004</v>
      </c>
      <c r="F13" s="180">
        <v>15.478732000000001</v>
      </c>
      <c r="G13" s="180">
        <v>110.53495299999999</v>
      </c>
      <c r="H13" s="180">
        <v>0.70151300000000005</v>
      </c>
      <c r="I13" s="118">
        <v>10.032171</v>
      </c>
      <c r="J13" s="118">
        <v>0.948963</v>
      </c>
      <c r="K13" s="118">
        <v>14.676219999999999</v>
      </c>
      <c r="L13" s="118">
        <v>5.802924</v>
      </c>
      <c r="M13" s="118">
        <v>29.502610000000004</v>
      </c>
      <c r="N13" s="120">
        <f t="shared" si="2"/>
        <v>262.36126899999999</v>
      </c>
      <c r="O13" s="215"/>
      <c r="P13" s="216"/>
      <c r="T13" s="1"/>
      <c r="U13" s="1"/>
      <c r="V13" s="1"/>
      <c r="W13" s="1"/>
      <c r="X13" s="1"/>
      <c r="Y13" s="1"/>
      <c r="Z13" s="1"/>
      <c r="AA13" s="1"/>
      <c r="AD13" s="218">
        <v>1</v>
      </c>
      <c r="AE13" s="218">
        <v>2</v>
      </c>
      <c r="AF13" s="218">
        <v>3</v>
      </c>
      <c r="AG13" s="219">
        <v>4</v>
      </c>
      <c r="AH13" s="361"/>
      <c r="AI13" s="218">
        <v>5</v>
      </c>
      <c r="AJ13" s="218">
        <v>6</v>
      </c>
      <c r="AK13" s="218">
        <v>7</v>
      </c>
      <c r="AL13" s="219">
        <v>8</v>
      </c>
      <c r="AM13" s="361"/>
      <c r="AN13" s="219">
        <v>9</v>
      </c>
      <c r="AO13" s="218">
        <v>10</v>
      </c>
      <c r="AP13" s="218">
        <v>11</v>
      </c>
      <c r="AQ13" s="218">
        <v>12</v>
      </c>
      <c r="AR13" s="361"/>
      <c r="AS13" s="217">
        <v>13</v>
      </c>
      <c r="AT13" s="359"/>
    </row>
    <row r="14" spans="1:48" x14ac:dyDescent="0.25">
      <c r="A14" s="41" t="s">
        <v>44</v>
      </c>
      <c r="B14" s="180">
        <v>12.823300999999999</v>
      </c>
      <c r="C14" s="180">
        <v>38.616482000000005</v>
      </c>
      <c r="D14" s="180">
        <v>20.678657999999999</v>
      </c>
      <c r="E14" s="180">
        <v>3.2106849999999998</v>
      </c>
      <c r="F14" s="180">
        <v>15.238005999999999</v>
      </c>
      <c r="G14" s="180">
        <v>111.22116700000001</v>
      </c>
      <c r="H14" s="180">
        <v>0.62027200000000005</v>
      </c>
      <c r="I14" s="118">
        <v>8.6089079999999996</v>
      </c>
      <c r="J14" s="118">
        <v>0.93180099999999999</v>
      </c>
      <c r="K14" s="118">
        <v>15.52774</v>
      </c>
      <c r="L14" s="118">
        <v>5.2439539999999996</v>
      </c>
      <c r="M14" s="118">
        <v>30.219445999999976</v>
      </c>
      <c r="N14" s="120">
        <f t="shared" si="2"/>
        <v>262.94041999999996</v>
      </c>
      <c r="O14" s="215"/>
      <c r="P14" s="216"/>
      <c r="T14" s="1"/>
      <c r="U14" s="1"/>
      <c r="V14" s="1"/>
      <c r="W14" s="1"/>
      <c r="X14" s="1"/>
      <c r="Y14" s="1"/>
      <c r="Z14" s="1"/>
      <c r="AA14" s="1"/>
      <c r="AD14" s="213" t="s">
        <v>19</v>
      </c>
      <c r="AE14" s="201">
        <f t="shared" ref="AE14:AE24" si="3">B6</f>
        <v>9.5500000000000007</v>
      </c>
      <c r="AF14" s="201">
        <f t="shared" ref="AF14:AF24" si="4">C6</f>
        <v>27.19</v>
      </c>
      <c r="AG14" s="201">
        <f t="shared" ref="AG14:AG24" si="5">D6</f>
        <v>18.829999999999998</v>
      </c>
      <c r="AH14" s="200">
        <f t="shared" ref="AH14:AH24" si="6">SUM(AE14:AG14)</f>
        <v>55.57</v>
      </c>
      <c r="AI14" s="203">
        <f t="shared" ref="AI14:AI24" si="7">E6</f>
        <v>7.86</v>
      </c>
      <c r="AJ14" s="203">
        <f t="shared" ref="AJ14:AJ24" si="8">F6</f>
        <v>10.06</v>
      </c>
      <c r="AK14" s="203">
        <f t="shared" ref="AK14:AK24" si="9">G6</f>
        <v>82.88</v>
      </c>
      <c r="AL14" s="203">
        <f t="shared" ref="AL14:AL24" si="10">H6</f>
        <v>0.5</v>
      </c>
      <c r="AM14" s="202">
        <f t="shared" ref="AM14:AM24" si="11">SUM(AI14:AL14)</f>
        <v>101.3</v>
      </c>
      <c r="AN14" s="201">
        <f t="shared" ref="AN14:AN24" si="12">I6</f>
        <v>18.432624000000001</v>
      </c>
      <c r="AO14" s="201">
        <f t="shared" ref="AO14:AO24" si="13">J6</f>
        <v>1.0276050000000001</v>
      </c>
      <c r="AP14" s="201">
        <f t="shared" ref="AP14:AP24" si="14">K6</f>
        <v>7.8369999999999997</v>
      </c>
      <c r="AQ14" s="201">
        <f t="shared" ref="AQ14:AQ24" si="15">L6</f>
        <v>4.6100000000000003</v>
      </c>
      <c r="AR14" s="200">
        <f t="shared" ref="AR14:AR24" si="16">SUM(AN14:AQ14)</f>
        <v>31.907229000000001</v>
      </c>
      <c r="AS14" s="200">
        <f t="shared" ref="AS14:AS24" si="17">M6</f>
        <v>14.428854000000001</v>
      </c>
      <c r="AT14" s="199">
        <f t="shared" ref="AT14:AT24" si="18">SUM(AH14,AM14,AR14,AS14)</f>
        <v>203.20608300000001</v>
      </c>
      <c r="AV14" s="18"/>
    </row>
    <row r="15" spans="1:48" x14ac:dyDescent="0.25">
      <c r="A15" s="41" t="s">
        <v>10</v>
      </c>
      <c r="B15" s="180">
        <v>12.072100000000001</v>
      </c>
      <c r="C15" s="180">
        <v>35.778525999292597</v>
      </c>
      <c r="D15" s="180">
        <v>19.402819999999998</v>
      </c>
      <c r="E15" s="180">
        <v>2.393262</v>
      </c>
      <c r="F15" s="180">
        <v>7.0921090000000007</v>
      </c>
      <c r="G15" s="180">
        <v>100.441416</v>
      </c>
      <c r="H15" s="180">
        <v>0.72858100000000003</v>
      </c>
      <c r="I15" s="118">
        <v>7.2418409999999991</v>
      </c>
      <c r="J15" s="118">
        <v>1.0692940000000002</v>
      </c>
      <c r="K15" s="118">
        <v>12.655353999999999</v>
      </c>
      <c r="L15" s="118">
        <v>5.2451610000000004</v>
      </c>
      <c r="M15" s="118">
        <v>29.392607000707414</v>
      </c>
      <c r="N15" s="120">
        <f t="shared" si="2"/>
        <v>233.513071</v>
      </c>
      <c r="O15" s="215"/>
      <c r="P15" s="216"/>
      <c r="T15" s="1"/>
      <c r="U15" s="1"/>
      <c r="V15" s="1"/>
      <c r="W15" s="1"/>
      <c r="X15" s="1"/>
      <c r="Y15" s="1"/>
      <c r="Z15" s="1"/>
      <c r="AA15" s="1"/>
      <c r="AD15" s="213" t="s">
        <v>18</v>
      </c>
      <c r="AE15" s="201">
        <f t="shared" si="3"/>
        <v>9.82</v>
      </c>
      <c r="AF15" s="201">
        <f t="shared" si="4"/>
        <v>30.12</v>
      </c>
      <c r="AG15" s="201">
        <f t="shared" si="5"/>
        <v>19.02</v>
      </c>
      <c r="AH15" s="200">
        <f t="shared" si="6"/>
        <v>58.959999999999994</v>
      </c>
      <c r="AI15" s="203">
        <f t="shared" si="7"/>
        <v>7.97</v>
      </c>
      <c r="AJ15" s="203">
        <f t="shared" si="8"/>
        <v>10.09</v>
      </c>
      <c r="AK15" s="203">
        <f t="shared" si="9"/>
        <v>91.1</v>
      </c>
      <c r="AL15" s="203">
        <f t="shared" si="10"/>
        <v>0.4</v>
      </c>
      <c r="AM15" s="202">
        <f t="shared" si="11"/>
        <v>109.56</v>
      </c>
      <c r="AN15" s="201">
        <f t="shared" si="12"/>
        <v>15.053996</v>
      </c>
      <c r="AO15" s="201">
        <f t="shared" si="13"/>
        <v>0.89617800000000003</v>
      </c>
      <c r="AP15" s="201">
        <f t="shared" si="14"/>
        <v>10.943348</v>
      </c>
      <c r="AQ15" s="201">
        <f t="shared" si="15"/>
        <v>4.6701059999999996</v>
      </c>
      <c r="AR15" s="200">
        <f t="shared" si="16"/>
        <v>31.563628000000001</v>
      </c>
      <c r="AS15" s="200">
        <f t="shared" si="17"/>
        <v>17.650455000000051</v>
      </c>
      <c r="AT15" s="199">
        <f t="shared" si="18"/>
        <v>217.73408300000003</v>
      </c>
      <c r="AV15" s="18"/>
    </row>
    <row r="16" spans="1:48" x14ac:dyDescent="0.25">
      <c r="A16" s="41" t="s">
        <v>9</v>
      </c>
      <c r="B16" s="180">
        <v>12.238380999999999</v>
      </c>
      <c r="C16" s="180">
        <v>40.237930999999996</v>
      </c>
      <c r="D16" s="180">
        <v>19.994058000000003</v>
      </c>
      <c r="E16" s="180">
        <v>1.916194</v>
      </c>
      <c r="F16" s="180">
        <v>10.29374</v>
      </c>
      <c r="G16" s="180">
        <v>107.17469899999999</v>
      </c>
      <c r="H16" s="180">
        <v>0.80501999999999996</v>
      </c>
      <c r="I16" s="118">
        <v>8.3272710000000014</v>
      </c>
      <c r="J16" s="118">
        <v>1.1732840000000002</v>
      </c>
      <c r="K16" s="118">
        <v>15.508452</v>
      </c>
      <c r="L16" s="118">
        <v>5.110843</v>
      </c>
      <c r="M16" s="118">
        <v>31.525488999999993</v>
      </c>
      <c r="N16" s="120">
        <f t="shared" si="2"/>
        <v>254.305362</v>
      </c>
      <c r="O16" s="215"/>
      <c r="P16" s="18"/>
      <c r="T16" s="1"/>
      <c r="U16" s="1"/>
      <c r="V16" s="1"/>
      <c r="W16" s="1"/>
      <c r="X16" s="1"/>
      <c r="Y16" s="1"/>
      <c r="Z16" s="1"/>
      <c r="AA16" s="1"/>
      <c r="AD16" s="213" t="s">
        <v>17</v>
      </c>
      <c r="AE16" s="201">
        <f t="shared" si="3"/>
        <v>10.030460999999999</v>
      </c>
      <c r="AF16" s="201">
        <f t="shared" si="4"/>
        <v>30.275245999999999</v>
      </c>
      <c r="AG16" s="201">
        <f t="shared" si="5"/>
        <v>18.505306000000001</v>
      </c>
      <c r="AH16" s="200">
        <f t="shared" si="6"/>
        <v>58.811013000000003</v>
      </c>
      <c r="AI16" s="203">
        <f t="shared" si="7"/>
        <v>7.4182599999999992</v>
      </c>
      <c r="AJ16" s="203">
        <f t="shared" si="8"/>
        <v>11.219522999999999</v>
      </c>
      <c r="AK16" s="203">
        <f t="shared" si="9"/>
        <v>93.758554000000004</v>
      </c>
      <c r="AL16" s="203">
        <f t="shared" si="10"/>
        <v>0.42289299999999996</v>
      </c>
      <c r="AM16" s="202">
        <f t="shared" si="11"/>
        <v>112.81923</v>
      </c>
      <c r="AN16" s="201">
        <f t="shared" si="12"/>
        <v>13.405396999999999</v>
      </c>
      <c r="AO16" s="201">
        <f t="shared" si="13"/>
        <v>0.94092600000000004</v>
      </c>
      <c r="AP16" s="201">
        <f t="shared" si="14"/>
        <v>12.067836999999999</v>
      </c>
      <c r="AQ16" s="201">
        <f t="shared" si="15"/>
        <v>4.7852299999999994</v>
      </c>
      <c r="AR16" s="200">
        <f t="shared" si="16"/>
        <v>31.199389999999994</v>
      </c>
      <c r="AS16" s="200">
        <f t="shared" si="17"/>
        <v>17.926698000000016</v>
      </c>
      <c r="AT16" s="199">
        <f t="shared" si="18"/>
        <v>220.75633100000002</v>
      </c>
      <c r="AV16" s="18"/>
    </row>
    <row r="17" spans="1:48" ht="48" customHeight="1" x14ac:dyDescent="0.25">
      <c r="A17" s="28" t="s">
        <v>123</v>
      </c>
      <c r="B17" s="179">
        <f t="shared" ref="B17:N17" si="19">((B16-B15)/B15)*100</f>
        <v>1.3773991269124501</v>
      </c>
      <c r="C17" s="30">
        <f t="shared" si="19"/>
        <v>12.463914809669825</v>
      </c>
      <c r="D17" s="30">
        <f t="shared" si="19"/>
        <v>3.0471756167402688</v>
      </c>
      <c r="E17" s="30">
        <f t="shared" si="19"/>
        <v>-19.933797469729601</v>
      </c>
      <c r="F17" s="30">
        <f t="shared" si="19"/>
        <v>45.143567308398652</v>
      </c>
      <c r="G17" s="178">
        <f t="shared" si="19"/>
        <v>6.7036918316643268</v>
      </c>
      <c r="H17" s="30">
        <f t="shared" si="19"/>
        <v>10.491489621606922</v>
      </c>
      <c r="I17" s="115">
        <f t="shared" si="19"/>
        <v>14.988315816378769</v>
      </c>
      <c r="J17" s="115">
        <f t="shared" si="19"/>
        <v>9.7251083425138471</v>
      </c>
      <c r="K17" s="115">
        <f t="shared" si="19"/>
        <v>22.544592589033869</v>
      </c>
      <c r="L17" s="115">
        <f t="shared" si="19"/>
        <v>-2.5607984197243967</v>
      </c>
      <c r="M17" s="115">
        <f t="shared" si="19"/>
        <v>7.2565254223323743</v>
      </c>
      <c r="N17" s="115">
        <f t="shared" si="19"/>
        <v>8.9041229730561877</v>
      </c>
      <c r="O17" s="18"/>
      <c r="T17" s="214"/>
      <c r="U17" s="214"/>
      <c r="V17" s="214"/>
      <c r="W17" s="214"/>
      <c r="X17" s="214"/>
      <c r="Y17" s="1"/>
      <c r="Z17" s="1"/>
      <c r="AA17" s="1"/>
      <c r="AD17" s="213" t="s">
        <v>16</v>
      </c>
      <c r="AE17" s="201">
        <f t="shared" si="3"/>
        <v>9.839874</v>
      </c>
      <c r="AF17" s="201">
        <f t="shared" si="4"/>
        <v>32.325378999999998</v>
      </c>
      <c r="AG17" s="201">
        <f t="shared" si="5"/>
        <v>17.390539</v>
      </c>
      <c r="AH17" s="200">
        <f t="shared" si="6"/>
        <v>59.555791999999997</v>
      </c>
      <c r="AI17" s="203">
        <f t="shared" si="7"/>
        <v>7.5586949999999993</v>
      </c>
      <c r="AJ17" s="203">
        <f t="shared" si="8"/>
        <v>11.103161</v>
      </c>
      <c r="AK17" s="203">
        <f t="shared" si="9"/>
        <v>94.427589999999995</v>
      </c>
      <c r="AL17" s="203">
        <f t="shared" si="10"/>
        <v>0.35787000000000002</v>
      </c>
      <c r="AM17" s="202">
        <f t="shared" si="11"/>
        <v>113.447316</v>
      </c>
      <c r="AN17" s="201">
        <f t="shared" si="12"/>
        <v>11.91933</v>
      </c>
      <c r="AO17" s="201">
        <f t="shared" si="13"/>
        <v>0.94559000000000004</v>
      </c>
      <c r="AP17" s="201">
        <f t="shared" si="14"/>
        <v>12.447884999999999</v>
      </c>
      <c r="AQ17" s="201">
        <f t="shared" si="15"/>
        <v>4.632053</v>
      </c>
      <c r="AR17" s="200">
        <f t="shared" si="16"/>
        <v>29.944857999999996</v>
      </c>
      <c r="AS17" s="200">
        <f t="shared" si="17"/>
        <v>18.187565999999975</v>
      </c>
      <c r="AT17" s="199">
        <f t="shared" si="18"/>
        <v>221.13553199999998</v>
      </c>
      <c r="AV17" s="18"/>
    </row>
    <row r="18" spans="1:48" ht="31.5" customHeight="1" x14ac:dyDescent="0.25">
      <c r="A18" s="28" t="s">
        <v>103</v>
      </c>
      <c r="B18" s="177">
        <f t="shared" ref="B18:N18" si="20">((B16/B7)^(1/9)-1)*100</f>
        <v>2.4763407359536194</v>
      </c>
      <c r="C18" s="177">
        <f t="shared" si="20"/>
        <v>3.2703456083198246</v>
      </c>
      <c r="D18" s="177">
        <f t="shared" si="20"/>
        <v>0.55647674825038962</v>
      </c>
      <c r="E18" s="177">
        <f t="shared" si="20"/>
        <v>-14.646737054933467</v>
      </c>
      <c r="F18" s="177">
        <f t="shared" si="20"/>
        <v>0.22237031146381536</v>
      </c>
      <c r="G18" s="177">
        <f t="shared" si="20"/>
        <v>1.8219814064815543</v>
      </c>
      <c r="H18" s="177">
        <f t="shared" si="20"/>
        <v>8.0810688654209031</v>
      </c>
      <c r="I18" s="114">
        <f t="shared" si="20"/>
        <v>-6.3672286161467468</v>
      </c>
      <c r="J18" s="114">
        <f t="shared" si="20"/>
        <v>3.038845870481155</v>
      </c>
      <c r="K18" s="114">
        <f t="shared" si="20"/>
        <v>3.9499414150159673</v>
      </c>
      <c r="L18" s="114">
        <f t="shared" si="20"/>
        <v>1.0070659162807694</v>
      </c>
      <c r="M18" s="114">
        <f t="shared" si="20"/>
        <v>6.6570450669499071</v>
      </c>
      <c r="N18" s="114">
        <f t="shared" si="20"/>
        <v>1.7400911297734023</v>
      </c>
      <c r="O18" s="18"/>
      <c r="AD18" s="213" t="s">
        <v>15</v>
      </c>
      <c r="AE18" s="201">
        <f t="shared" si="3"/>
        <v>10.567958000000001</v>
      </c>
      <c r="AF18" s="201">
        <f t="shared" si="4"/>
        <v>35.321118000000006</v>
      </c>
      <c r="AG18" s="201">
        <f t="shared" si="5"/>
        <v>17.860611000000002</v>
      </c>
      <c r="AH18" s="200">
        <f t="shared" si="6"/>
        <v>63.749687000000009</v>
      </c>
      <c r="AI18" s="203">
        <f t="shared" si="7"/>
        <v>7.5029899999999996</v>
      </c>
      <c r="AJ18" s="203">
        <f t="shared" si="8"/>
        <v>11.788736999999999</v>
      </c>
      <c r="AK18" s="203">
        <f t="shared" si="9"/>
        <v>98.587811000000002</v>
      </c>
      <c r="AL18" s="203">
        <f t="shared" si="10"/>
        <v>0.428786</v>
      </c>
      <c r="AM18" s="202">
        <f t="shared" si="11"/>
        <v>118.308324</v>
      </c>
      <c r="AN18" s="201">
        <f t="shared" si="12"/>
        <v>9.727411</v>
      </c>
      <c r="AO18" s="201">
        <f t="shared" si="13"/>
        <v>1.036856</v>
      </c>
      <c r="AP18" s="201">
        <f t="shared" si="14"/>
        <v>13.321928</v>
      </c>
      <c r="AQ18" s="201">
        <f t="shared" si="15"/>
        <v>5.1572749999999994</v>
      </c>
      <c r="AR18" s="200">
        <f t="shared" si="16"/>
        <v>29.243469999999999</v>
      </c>
      <c r="AS18" s="200">
        <f t="shared" si="17"/>
        <v>20.621807999999987</v>
      </c>
      <c r="AT18" s="199">
        <f t="shared" si="18"/>
        <v>231.92328900000001</v>
      </c>
      <c r="AV18" s="18"/>
    </row>
    <row r="19" spans="1:48" x14ac:dyDescent="0.25">
      <c r="A19" s="175" t="s">
        <v>51</v>
      </c>
      <c r="B19" s="173" t="s">
        <v>102</v>
      </c>
      <c r="C19" s="174"/>
      <c r="D19" s="174"/>
      <c r="E19" s="172"/>
      <c r="F19" s="172"/>
      <c r="G19" s="172"/>
      <c r="H19" s="172"/>
      <c r="I19" s="212" t="s">
        <v>122</v>
      </c>
      <c r="J19" s="211"/>
      <c r="K19" s="211"/>
      <c r="L19" s="89"/>
      <c r="M19" s="89"/>
      <c r="N19" s="88"/>
      <c r="U19" s="18"/>
      <c r="AD19" s="195" t="s">
        <v>14</v>
      </c>
      <c r="AE19" s="201">
        <f t="shared" si="3"/>
        <v>11.325801999999999</v>
      </c>
      <c r="AF19" s="201">
        <f t="shared" si="4"/>
        <v>36.593313999999999</v>
      </c>
      <c r="AG19" s="201">
        <f t="shared" si="5"/>
        <v>19.945951000000001</v>
      </c>
      <c r="AH19" s="200">
        <f t="shared" si="6"/>
        <v>67.86506700000001</v>
      </c>
      <c r="AI19" s="203">
        <f t="shared" si="7"/>
        <v>6.0408670000000004</v>
      </c>
      <c r="AJ19" s="203">
        <f t="shared" si="8"/>
        <v>13.830959</v>
      </c>
      <c r="AK19" s="203">
        <f t="shared" si="9"/>
        <v>102.484105</v>
      </c>
      <c r="AL19" s="203">
        <f t="shared" si="10"/>
        <v>0.62896400000000008</v>
      </c>
      <c r="AM19" s="202">
        <f t="shared" si="11"/>
        <v>122.98489499999999</v>
      </c>
      <c r="AN19" s="201">
        <f t="shared" si="12"/>
        <v>9.9619260000000001</v>
      </c>
      <c r="AO19" s="201">
        <f t="shared" si="13"/>
        <v>1.0287760000000001</v>
      </c>
      <c r="AP19" s="201">
        <f t="shared" si="14"/>
        <v>13.935638000000001</v>
      </c>
      <c r="AQ19" s="201">
        <f t="shared" si="15"/>
        <v>5.1853810000000005</v>
      </c>
      <c r="AR19" s="200">
        <f t="shared" si="16"/>
        <v>30.111721000000003</v>
      </c>
      <c r="AS19" s="200">
        <f t="shared" si="17"/>
        <v>22.589137999999963</v>
      </c>
      <c r="AT19" s="199">
        <f t="shared" si="18"/>
        <v>243.55082099999996</v>
      </c>
      <c r="AV19" s="18"/>
    </row>
    <row r="20" spans="1:48" x14ac:dyDescent="0.25">
      <c r="A20" s="350" t="s">
        <v>121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89"/>
      <c r="M20" s="89"/>
      <c r="N20" s="88"/>
      <c r="U20" s="18"/>
      <c r="AD20" s="195" t="s">
        <v>13</v>
      </c>
      <c r="AE20" s="201">
        <f t="shared" si="3"/>
        <v>12.38018181</v>
      </c>
      <c r="AF20" s="201">
        <f t="shared" si="4"/>
        <v>37.783917000000002</v>
      </c>
      <c r="AG20" s="201">
        <f t="shared" si="5"/>
        <v>20.005728638000004</v>
      </c>
      <c r="AH20" s="200">
        <f t="shared" si="6"/>
        <v>70.169827448000007</v>
      </c>
      <c r="AI20" s="203">
        <f t="shared" si="7"/>
        <v>4.4078900700000005</v>
      </c>
      <c r="AJ20" s="203">
        <f t="shared" si="8"/>
        <v>14.594440000000001</v>
      </c>
      <c r="AK20" s="203">
        <f t="shared" si="9"/>
        <v>107.90377368</v>
      </c>
      <c r="AL20" s="203">
        <f t="shared" si="10"/>
        <v>0.56170000000000009</v>
      </c>
      <c r="AM20" s="202">
        <f t="shared" si="11"/>
        <v>127.46780375</v>
      </c>
      <c r="AN20" s="201">
        <f t="shared" si="12"/>
        <v>9.4864374700000003</v>
      </c>
      <c r="AO20" s="201">
        <f t="shared" si="13"/>
        <v>1.035817</v>
      </c>
      <c r="AP20" s="201">
        <f t="shared" si="14"/>
        <v>14.753651</v>
      </c>
      <c r="AQ20" s="201">
        <f t="shared" si="15"/>
        <v>5.2766159999999998</v>
      </c>
      <c r="AR20" s="200">
        <f t="shared" si="16"/>
        <v>30.552521469999999</v>
      </c>
      <c r="AS20" s="200">
        <f t="shared" si="17"/>
        <v>26.214585331999984</v>
      </c>
      <c r="AT20" s="199">
        <f t="shared" si="18"/>
        <v>254.40473799999998</v>
      </c>
      <c r="AV20" s="18"/>
    </row>
    <row r="21" spans="1:48" x14ac:dyDescent="0.25">
      <c r="A21" s="210" t="s">
        <v>120</v>
      </c>
      <c r="B21" s="173"/>
      <c r="C21" s="173"/>
      <c r="D21" s="173"/>
      <c r="E21" s="172"/>
      <c r="F21" s="172"/>
      <c r="G21" s="172"/>
      <c r="H21" s="172"/>
      <c r="I21" s="173"/>
      <c r="J21" s="173"/>
      <c r="K21" s="173"/>
      <c r="L21" s="89"/>
      <c r="M21" s="89"/>
      <c r="N21" s="88"/>
      <c r="AD21" s="195" t="s">
        <v>12</v>
      </c>
      <c r="AE21" s="201">
        <f t="shared" si="3"/>
        <v>12.786385000000001</v>
      </c>
      <c r="AF21" s="201">
        <f t="shared" si="4"/>
        <v>38.039338999999998</v>
      </c>
      <c r="AG21" s="201">
        <f t="shared" si="5"/>
        <v>19.785876000000002</v>
      </c>
      <c r="AH21" s="200">
        <f t="shared" si="6"/>
        <v>70.61160000000001</v>
      </c>
      <c r="AI21" s="203">
        <f t="shared" si="7"/>
        <v>4.0715830000000004</v>
      </c>
      <c r="AJ21" s="203">
        <f t="shared" si="8"/>
        <v>15.478732000000001</v>
      </c>
      <c r="AK21" s="203">
        <f t="shared" si="9"/>
        <v>110.53495299999999</v>
      </c>
      <c r="AL21" s="203">
        <f t="shared" si="10"/>
        <v>0.70151300000000005</v>
      </c>
      <c r="AM21" s="202">
        <f t="shared" si="11"/>
        <v>130.78678099999999</v>
      </c>
      <c r="AN21" s="201">
        <f t="shared" si="12"/>
        <v>10.032171</v>
      </c>
      <c r="AO21" s="201">
        <f t="shared" si="13"/>
        <v>0.948963</v>
      </c>
      <c r="AP21" s="201">
        <f t="shared" si="14"/>
        <v>14.676219999999999</v>
      </c>
      <c r="AQ21" s="201">
        <f t="shared" si="15"/>
        <v>5.802924</v>
      </c>
      <c r="AR21" s="200">
        <f t="shared" si="16"/>
        <v>31.460277999999999</v>
      </c>
      <c r="AS21" s="200">
        <f t="shared" si="17"/>
        <v>29.502610000000004</v>
      </c>
      <c r="AT21" s="199">
        <f t="shared" si="18"/>
        <v>262.36126899999999</v>
      </c>
      <c r="AV21" s="18"/>
    </row>
    <row r="22" spans="1:48" x14ac:dyDescent="0.25">
      <c r="A22" s="209" t="s">
        <v>101</v>
      </c>
      <c r="B22" s="208"/>
      <c r="C22" s="208"/>
      <c r="D22" s="208"/>
      <c r="E22" s="208"/>
      <c r="F22" s="208"/>
      <c r="G22" s="208"/>
      <c r="H22" s="208"/>
      <c r="I22" s="207"/>
      <c r="J22" s="207"/>
      <c r="K22" s="207"/>
      <c r="L22" s="206"/>
      <c r="M22" s="206"/>
      <c r="N22" s="205"/>
      <c r="AD22" s="195" t="s">
        <v>11</v>
      </c>
      <c r="AE22" s="201">
        <f t="shared" si="3"/>
        <v>12.823300999999999</v>
      </c>
      <c r="AF22" s="201">
        <f t="shared" si="4"/>
        <v>38.616482000000005</v>
      </c>
      <c r="AG22" s="201">
        <f t="shared" si="5"/>
        <v>20.678657999999999</v>
      </c>
      <c r="AH22" s="200">
        <f t="shared" si="6"/>
        <v>72.118441000000004</v>
      </c>
      <c r="AI22" s="203">
        <f t="shared" si="7"/>
        <v>3.2106849999999998</v>
      </c>
      <c r="AJ22" s="203">
        <f t="shared" si="8"/>
        <v>15.238005999999999</v>
      </c>
      <c r="AK22" s="203">
        <f t="shared" si="9"/>
        <v>111.22116700000001</v>
      </c>
      <c r="AL22" s="203">
        <f t="shared" si="10"/>
        <v>0.62027200000000005</v>
      </c>
      <c r="AM22" s="202">
        <f t="shared" si="11"/>
        <v>130.29013</v>
      </c>
      <c r="AN22" s="201">
        <f t="shared" si="12"/>
        <v>8.6089079999999996</v>
      </c>
      <c r="AO22" s="201">
        <f t="shared" si="13"/>
        <v>0.93180099999999999</v>
      </c>
      <c r="AP22" s="201">
        <f t="shared" si="14"/>
        <v>15.52774</v>
      </c>
      <c r="AQ22" s="201">
        <f t="shared" si="15"/>
        <v>5.2439539999999996</v>
      </c>
      <c r="AR22" s="200">
        <f t="shared" si="16"/>
        <v>30.312403</v>
      </c>
      <c r="AS22" s="200">
        <f t="shared" si="17"/>
        <v>30.219445999999976</v>
      </c>
      <c r="AT22" s="199">
        <f t="shared" si="18"/>
        <v>262.94041999999996</v>
      </c>
      <c r="AV22" s="18"/>
    </row>
    <row r="23" spans="1:48" x14ac:dyDescent="0.25">
      <c r="L23" s="204"/>
      <c r="M23" s="204"/>
      <c r="N23" s="204"/>
      <c r="AD23" s="195" t="s">
        <v>10</v>
      </c>
      <c r="AE23" s="201">
        <f t="shared" si="3"/>
        <v>12.072100000000001</v>
      </c>
      <c r="AF23" s="201">
        <f t="shared" si="4"/>
        <v>35.778525999292597</v>
      </c>
      <c r="AG23" s="201">
        <f t="shared" si="5"/>
        <v>19.402819999999998</v>
      </c>
      <c r="AH23" s="200">
        <f t="shared" si="6"/>
        <v>67.253445999292595</v>
      </c>
      <c r="AI23" s="203">
        <f t="shared" si="7"/>
        <v>2.393262</v>
      </c>
      <c r="AJ23" s="203">
        <f t="shared" si="8"/>
        <v>7.0921090000000007</v>
      </c>
      <c r="AK23" s="203">
        <f t="shared" si="9"/>
        <v>100.441416</v>
      </c>
      <c r="AL23" s="203">
        <f t="shared" si="10"/>
        <v>0.72858100000000003</v>
      </c>
      <c r="AM23" s="202">
        <f t="shared" si="11"/>
        <v>110.65536800000001</v>
      </c>
      <c r="AN23" s="201">
        <f t="shared" si="12"/>
        <v>7.2418409999999991</v>
      </c>
      <c r="AO23" s="201">
        <f t="shared" si="13"/>
        <v>1.0692940000000002</v>
      </c>
      <c r="AP23" s="201">
        <f t="shared" si="14"/>
        <v>12.655353999999999</v>
      </c>
      <c r="AQ23" s="201">
        <f t="shared" si="15"/>
        <v>5.2451610000000004</v>
      </c>
      <c r="AR23" s="200">
        <f t="shared" si="16"/>
        <v>26.211649999999999</v>
      </c>
      <c r="AS23" s="200">
        <f t="shared" si="17"/>
        <v>29.392607000707414</v>
      </c>
      <c r="AT23" s="199">
        <f t="shared" si="18"/>
        <v>233.513071</v>
      </c>
      <c r="AV23" s="18"/>
    </row>
    <row r="24" spans="1:48" x14ac:dyDescent="0.25">
      <c r="J24" s="74"/>
      <c r="K24" s="74"/>
      <c r="L24" s="74"/>
      <c r="AD24" s="195" t="s">
        <v>9</v>
      </c>
      <c r="AE24" s="201">
        <f t="shared" si="3"/>
        <v>12.238380999999999</v>
      </c>
      <c r="AF24" s="201">
        <f t="shared" si="4"/>
        <v>40.237930999999996</v>
      </c>
      <c r="AG24" s="201">
        <f t="shared" si="5"/>
        <v>19.994058000000003</v>
      </c>
      <c r="AH24" s="200">
        <f t="shared" si="6"/>
        <v>72.470370000000003</v>
      </c>
      <c r="AI24" s="203">
        <f t="shared" si="7"/>
        <v>1.916194</v>
      </c>
      <c r="AJ24" s="203">
        <f t="shared" si="8"/>
        <v>10.29374</v>
      </c>
      <c r="AK24" s="203">
        <f t="shared" si="9"/>
        <v>107.17469899999999</v>
      </c>
      <c r="AL24" s="203">
        <f t="shared" si="10"/>
        <v>0.80501999999999996</v>
      </c>
      <c r="AM24" s="202">
        <f t="shared" si="11"/>
        <v>120.18965299999999</v>
      </c>
      <c r="AN24" s="201">
        <f t="shared" si="12"/>
        <v>8.3272710000000014</v>
      </c>
      <c r="AO24" s="201">
        <f t="shared" si="13"/>
        <v>1.1732840000000002</v>
      </c>
      <c r="AP24" s="201">
        <f t="shared" si="14"/>
        <v>15.508452</v>
      </c>
      <c r="AQ24" s="201">
        <f t="shared" si="15"/>
        <v>5.110843</v>
      </c>
      <c r="AR24" s="200">
        <f t="shared" si="16"/>
        <v>30.119850000000003</v>
      </c>
      <c r="AS24" s="200">
        <f t="shared" si="17"/>
        <v>31.525488999999993</v>
      </c>
      <c r="AT24" s="199">
        <f t="shared" si="18"/>
        <v>254.305362</v>
      </c>
    </row>
    <row r="25" spans="1:48" x14ac:dyDescent="0.25">
      <c r="AD25" s="195" t="s">
        <v>119</v>
      </c>
      <c r="AE25" s="198"/>
      <c r="AF25" s="198"/>
      <c r="AG25" s="198"/>
      <c r="AH25" s="197"/>
      <c r="AI25" s="198"/>
      <c r="AJ25" s="198"/>
      <c r="AK25" s="198"/>
      <c r="AL25" s="198"/>
      <c r="AM25" s="198"/>
      <c r="AN25" s="198"/>
      <c r="AO25" s="198"/>
      <c r="AP25" s="198"/>
      <c r="AQ25" s="198"/>
      <c r="AR25" s="197"/>
      <c r="AS25" s="197"/>
      <c r="AT25" s="196"/>
    </row>
    <row r="27" spans="1:48" x14ac:dyDescent="0.25">
      <c r="AD27" s="195" t="s">
        <v>118</v>
      </c>
      <c r="AE27" s="194">
        <f t="shared" ref="AE27:AS27" si="21">AE24/$AT$24</f>
        <v>4.8124746186043843E-2</v>
      </c>
      <c r="AF27" s="194">
        <f t="shared" si="21"/>
        <v>0.15822682889399711</v>
      </c>
      <c r="AG27" s="194">
        <f t="shared" si="21"/>
        <v>7.862224312832225E-2</v>
      </c>
      <c r="AH27" s="193">
        <f t="shared" si="21"/>
        <v>0.28497381820836321</v>
      </c>
      <c r="AI27" s="194">
        <f t="shared" si="21"/>
        <v>7.5350121795701658E-3</v>
      </c>
      <c r="AJ27" s="194">
        <f t="shared" si="21"/>
        <v>4.0477872424884223E-2</v>
      </c>
      <c r="AK27" s="194">
        <f t="shared" si="21"/>
        <v>0.42144097221198185</v>
      </c>
      <c r="AL27" s="194">
        <f t="shared" si="21"/>
        <v>3.1655643973405481E-3</v>
      </c>
      <c r="AM27" s="193">
        <f t="shared" si="21"/>
        <v>0.47261942121377681</v>
      </c>
      <c r="AN27" s="194">
        <f t="shared" si="21"/>
        <v>3.2745164846347208E-2</v>
      </c>
      <c r="AO27" s="194">
        <f t="shared" si="21"/>
        <v>4.6136817201675841E-3</v>
      </c>
      <c r="AP27" s="194">
        <f t="shared" si="21"/>
        <v>6.0983582406728805E-2</v>
      </c>
      <c r="AQ27" s="194">
        <f t="shared" si="21"/>
        <v>2.0097267945140693E-2</v>
      </c>
      <c r="AR27" s="193">
        <f t="shared" si="21"/>
        <v>0.1184396969183843</v>
      </c>
      <c r="AS27" s="193">
        <f t="shared" si="21"/>
        <v>0.12396706365947563</v>
      </c>
    </row>
    <row r="28" spans="1:48" x14ac:dyDescent="0.25">
      <c r="AD28" s="195" t="s">
        <v>117</v>
      </c>
      <c r="AE28" s="194">
        <f t="shared" ref="AE28:AS28" si="22">(AE24-AE23)/AE23</f>
        <v>1.3773991269124502E-2</v>
      </c>
      <c r="AF28" s="194">
        <f t="shared" si="22"/>
        <v>0.12463914809669825</v>
      </c>
      <c r="AG28" s="194">
        <f t="shared" si="22"/>
        <v>3.0471756167402688E-2</v>
      </c>
      <c r="AH28" s="193">
        <f t="shared" si="22"/>
        <v>7.7571103208039074E-2</v>
      </c>
      <c r="AI28" s="194">
        <f t="shared" si="22"/>
        <v>-0.199337974697296</v>
      </c>
      <c r="AJ28" s="194">
        <f t="shared" si="22"/>
        <v>0.45143567308398652</v>
      </c>
      <c r="AK28" s="194">
        <f t="shared" si="22"/>
        <v>6.7036918316643268E-2</v>
      </c>
      <c r="AL28" s="194">
        <f t="shared" si="22"/>
        <v>0.10491489621606921</v>
      </c>
      <c r="AM28" s="193">
        <f t="shared" si="22"/>
        <v>8.6161974537014616E-2</v>
      </c>
      <c r="AN28" s="194">
        <f t="shared" si="22"/>
        <v>0.14988315816378769</v>
      </c>
      <c r="AO28" s="194">
        <f t="shared" si="22"/>
        <v>9.7251083425138468E-2</v>
      </c>
      <c r="AP28" s="194">
        <f t="shared" si="22"/>
        <v>0.22544592589033868</v>
      </c>
      <c r="AQ28" s="194">
        <f t="shared" si="22"/>
        <v>-2.5607984197243968E-2</v>
      </c>
      <c r="AR28" s="193">
        <f t="shared" si="22"/>
        <v>0.14910163991965422</v>
      </c>
      <c r="AS28" s="193">
        <f t="shared" si="22"/>
        <v>7.2565254223323744E-2</v>
      </c>
    </row>
    <row r="59" spans="9:16" x14ac:dyDescent="0.25">
      <c r="I59" s="18">
        <v>-4.7730582419504</v>
      </c>
      <c r="J59" s="18">
        <v>0.68440554600805736</v>
      </c>
      <c r="K59" s="18">
        <v>1.7594656978918093</v>
      </c>
      <c r="L59" s="18">
        <v>5.8699357718677732</v>
      </c>
      <c r="M59" s="18">
        <v>16.049516063871174</v>
      </c>
      <c r="N59" s="18">
        <v>4.4565306556696127</v>
      </c>
    </row>
    <row r="60" spans="9:16" x14ac:dyDescent="0.25">
      <c r="I60" s="18">
        <v>-6.6859669245929121</v>
      </c>
      <c r="J60" s="18">
        <v>1.9053170822277199</v>
      </c>
      <c r="K60" s="18">
        <v>2.4573276498846219</v>
      </c>
      <c r="L60" s="18">
        <v>13.518565972265794</v>
      </c>
      <c r="M60" s="18">
        <v>17.730696965802917</v>
      </c>
      <c r="N60" s="18">
        <v>5.6487692605705853</v>
      </c>
    </row>
    <row r="61" spans="9:16" x14ac:dyDescent="0.25">
      <c r="I61" s="18">
        <f t="shared" ref="I61:N62" si="23">I17-I59</f>
        <v>19.761374058329167</v>
      </c>
      <c r="J61" s="18">
        <f t="shared" si="23"/>
        <v>9.0407027965057907</v>
      </c>
      <c r="K61" s="18">
        <f t="shared" si="23"/>
        <v>20.78512689114206</v>
      </c>
      <c r="L61" s="18">
        <f t="shared" si="23"/>
        <v>-8.430734191592169</v>
      </c>
      <c r="M61" s="18">
        <f t="shared" si="23"/>
        <v>-8.7929906415388004</v>
      </c>
      <c r="N61" s="18">
        <f t="shared" si="23"/>
        <v>4.447592317386575</v>
      </c>
    </row>
    <row r="62" spans="9:16" x14ac:dyDescent="0.25">
      <c r="I62" s="192">
        <f t="shared" si="23"/>
        <v>0.31873830844616524</v>
      </c>
      <c r="J62" s="192">
        <f t="shared" si="23"/>
        <v>1.1335287882534351</v>
      </c>
      <c r="K62" s="192">
        <f t="shared" si="23"/>
        <v>1.4926137651313454</v>
      </c>
      <c r="L62" s="192">
        <f t="shared" si="23"/>
        <v>-12.511500055985024</v>
      </c>
      <c r="M62" s="192">
        <f t="shared" si="23"/>
        <v>-11.07365189885301</v>
      </c>
      <c r="N62" s="192">
        <f t="shared" si="23"/>
        <v>-3.908678130797183</v>
      </c>
    </row>
    <row r="64" spans="9:16" x14ac:dyDescent="0.25">
      <c r="I64" s="191" t="s">
        <v>116</v>
      </c>
      <c r="J64" s="190"/>
      <c r="K64" s="190"/>
      <c r="L64" s="190"/>
      <c r="M64" s="190"/>
      <c r="N64" s="190"/>
      <c r="O64" s="190"/>
      <c r="P64" s="190"/>
    </row>
  </sheetData>
  <mergeCells count="15">
    <mergeCell ref="A1:N1"/>
    <mergeCell ref="AT12:AT13"/>
    <mergeCell ref="AN11:AR11"/>
    <mergeCell ref="AR12:AR13"/>
    <mergeCell ref="AM12:AM13"/>
    <mergeCell ref="AH12:AH13"/>
    <mergeCell ref="I3:L3"/>
    <mergeCell ref="A20:K20"/>
    <mergeCell ref="AE11:AH11"/>
    <mergeCell ref="AI11:AM11"/>
    <mergeCell ref="A3:A4"/>
    <mergeCell ref="M3:M4"/>
    <mergeCell ref="N3:N4"/>
    <mergeCell ref="B3:D3"/>
    <mergeCell ref="E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7494-5473-4D62-A782-489233568A14}">
  <sheetPr>
    <tabColor theme="6" tint="0.59999389629810485"/>
  </sheetPr>
  <dimension ref="A1:L28"/>
  <sheetViews>
    <sheetView showGridLines="0" workbookViewId="0">
      <selection activeCell="A2" sqref="A2:G2"/>
    </sheetView>
  </sheetViews>
  <sheetFormatPr defaultRowHeight="15" x14ac:dyDescent="0.25"/>
  <cols>
    <col min="1" max="1" width="14.7109375" customWidth="1"/>
    <col min="2" max="2" width="11" customWidth="1"/>
    <col min="3" max="3" width="11.7109375" customWidth="1"/>
    <col min="4" max="4" width="8.5703125" customWidth="1"/>
    <col min="5" max="5" width="8.140625" customWidth="1"/>
    <col min="6" max="6" width="15.28515625" customWidth="1"/>
    <col min="7" max="7" width="11.28515625" customWidth="1"/>
    <col min="8" max="8" width="10.140625" customWidth="1"/>
    <col min="9" max="9" width="11.28515625" customWidth="1"/>
    <col min="11" max="11" width="12.28515625" customWidth="1"/>
    <col min="12" max="12" width="15.5703125" customWidth="1"/>
  </cols>
  <sheetData>
    <row r="1" spans="1:12" ht="17.25" customHeight="1" x14ac:dyDescent="0.25">
      <c r="A1" s="362" t="s">
        <v>159</v>
      </c>
      <c r="B1" s="363"/>
      <c r="C1" s="363"/>
      <c r="D1" s="363"/>
      <c r="E1" s="363"/>
      <c r="F1" s="363"/>
      <c r="G1" s="364"/>
      <c r="H1" s="246"/>
    </row>
    <row r="2" spans="1:12" ht="17.25" customHeight="1" x14ac:dyDescent="0.25">
      <c r="A2" s="365" t="s">
        <v>158</v>
      </c>
      <c r="B2" s="366"/>
      <c r="C2" s="366"/>
      <c r="D2" s="366"/>
      <c r="E2" s="366"/>
      <c r="F2" s="366"/>
      <c r="G2" s="367"/>
      <c r="H2" s="246"/>
    </row>
    <row r="3" spans="1:12" ht="36" customHeight="1" x14ac:dyDescent="0.25">
      <c r="A3" s="184" t="s">
        <v>25</v>
      </c>
      <c r="B3" s="184" t="s">
        <v>157</v>
      </c>
      <c r="C3" s="184" t="s">
        <v>156</v>
      </c>
      <c r="D3" s="184" t="s">
        <v>155</v>
      </c>
      <c r="E3" s="184" t="s">
        <v>154</v>
      </c>
      <c r="F3" s="184" t="s">
        <v>153</v>
      </c>
      <c r="G3" s="184" t="s">
        <v>152</v>
      </c>
    </row>
    <row r="4" spans="1:12" x14ac:dyDescent="0.25">
      <c r="A4" s="184">
        <v>1</v>
      </c>
      <c r="B4" s="184">
        <v>2</v>
      </c>
      <c r="C4" s="184">
        <v>3</v>
      </c>
      <c r="D4" s="184">
        <v>4</v>
      </c>
      <c r="E4" s="184">
        <v>5</v>
      </c>
      <c r="F4" s="275" t="s">
        <v>151</v>
      </c>
      <c r="G4" s="184" t="s">
        <v>150</v>
      </c>
    </row>
    <row r="5" spans="1:12" hidden="1" x14ac:dyDescent="0.25">
      <c r="A5" s="274" t="s">
        <v>19</v>
      </c>
      <c r="B5" s="274">
        <f>'3.1'!E5</f>
        <v>47.56</v>
      </c>
      <c r="C5" s="274">
        <v>5.28</v>
      </c>
      <c r="D5" s="274">
        <v>0.96774000000000004</v>
      </c>
      <c r="E5" s="274">
        <v>0.03</v>
      </c>
      <c r="F5" s="274">
        <f t="shared" ref="F5:F15" si="0">B5-D5-E5</f>
        <v>46.562260000000002</v>
      </c>
      <c r="G5" s="274">
        <f t="shared" ref="G5:G15" si="1">F5-C5</f>
        <v>41.282260000000001</v>
      </c>
    </row>
    <row r="6" spans="1:12" x14ac:dyDescent="0.25">
      <c r="A6" s="182" t="s">
        <v>18</v>
      </c>
      <c r="B6" s="120">
        <f>'3.1'!E6</f>
        <v>40.68</v>
      </c>
      <c r="C6" s="120">
        <v>5.4</v>
      </c>
      <c r="D6" s="120">
        <v>1.07653</v>
      </c>
      <c r="E6" s="120">
        <v>0.03</v>
      </c>
      <c r="F6" s="120">
        <f t="shared" si="0"/>
        <v>39.57347</v>
      </c>
      <c r="G6" s="120">
        <f t="shared" si="1"/>
        <v>34.173470000000002</v>
      </c>
      <c r="H6" s="271"/>
      <c r="I6" s="271"/>
      <c r="J6" s="271"/>
      <c r="K6" s="271"/>
      <c r="L6" s="271"/>
    </row>
    <row r="7" spans="1:12" x14ac:dyDescent="0.25">
      <c r="A7" s="182" t="s">
        <v>17</v>
      </c>
      <c r="B7" s="120">
        <f>'3.1'!E7</f>
        <v>35.406880999999998</v>
      </c>
      <c r="C7" s="120">
        <v>5.5868370000000009</v>
      </c>
      <c r="D7" s="120">
        <v>0.76923599999999992</v>
      </c>
      <c r="E7" s="120">
        <v>6.6866999999999996E-2</v>
      </c>
      <c r="F7" s="120">
        <f t="shared" si="0"/>
        <v>34.570777999999997</v>
      </c>
      <c r="G7" s="120">
        <f t="shared" si="1"/>
        <v>28.983940999999994</v>
      </c>
      <c r="H7" s="271"/>
      <c r="I7" s="271"/>
      <c r="J7" s="271"/>
      <c r="K7" s="271"/>
      <c r="L7" s="271"/>
    </row>
    <row r="8" spans="1:12" x14ac:dyDescent="0.25">
      <c r="A8" s="182" t="s">
        <v>16</v>
      </c>
      <c r="B8" s="120">
        <f>'3.1'!E8</f>
        <v>33.657438999999997</v>
      </c>
      <c r="C8" s="120">
        <v>5.9088629999999958</v>
      </c>
      <c r="D8" s="120">
        <v>0.86700999999999995</v>
      </c>
      <c r="E8" s="120">
        <v>0.10123399999999999</v>
      </c>
      <c r="F8" s="120">
        <f t="shared" si="0"/>
        <v>32.689194999999998</v>
      </c>
      <c r="G8" s="120">
        <f t="shared" si="1"/>
        <v>26.780332000000001</v>
      </c>
      <c r="H8" s="271"/>
      <c r="I8" s="271"/>
      <c r="J8" s="271"/>
      <c r="K8" s="271"/>
      <c r="L8" s="271"/>
    </row>
    <row r="9" spans="1:12" x14ac:dyDescent="0.25">
      <c r="A9" s="182" t="s">
        <v>15</v>
      </c>
      <c r="B9" s="120">
        <f>'3.1'!E9</f>
        <v>32.249215999999997</v>
      </c>
      <c r="C9" s="120">
        <v>5.8279879999999995</v>
      </c>
      <c r="D9" s="120">
        <v>1.0074649999999998</v>
      </c>
      <c r="E9" s="120">
        <v>0.117169</v>
      </c>
      <c r="F9" s="120">
        <f t="shared" si="0"/>
        <v>31.124581999999997</v>
      </c>
      <c r="G9" s="120">
        <f t="shared" si="1"/>
        <v>25.296593999999999</v>
      </c>
      <c r="H9" s="271"/>
      <c r="I9" s="271"/>
      <c r="J9" s="271"/>
      <c r="K9" s="271"/>
      <c r="L9" s="271"/>
    </row>
    <row r="10" spans="1:12" x14ac:dyDescent="0.25">
      <c r="A10" s="182" t="s">
        <v>14</v>
      </c>
      <c r="B10" s="120">
        <f>'3.1'!E10</f>
        <v>31.896701999999998</v>
      </c>
      <c r="C10" s="120">
        <v>5.8570509999999967</v>
      </c>
      <c r="D10" s="120">
        <v>0.9760319999999999</v>
      </c>
      <c r="E10" s="120">
        <v>7.1747000000000005E-2</v>
      </c>
      <c r="F10" s="120">
        <f t="shared" si="0"/>
        <v>30.848922999999999</v>
      </c>
      <c r="G10" s="120">
        <f t="shared" si="1"/>
        <v>24.991872000000001</v>
      </c>
      <c r="H10" s="271"/>
      <c r="I10" s="271"/>
      <c r="J10" s="271"/>
      <c r="K10" s="271"/>
      <c r="L10" s="271"/>
    </row>
    <row r="11" spans="1:12" x14ac:dyDescent="0.25">
      <c r="A11" s="182" t="s">
        <v>13</v>
      </c>
      <c r="B11" s="120">
        <f>'3.1'!E11</f>
        <v>32.649307</v>
      </c>
      <c r="C11" s="120">
        <v>5.8078120000000037</v>
      </c>
      <c r="D11" s="120">
        <v>0.823847</v>
      </c>
      <c r="E11" s="120">
        <v>9.4255000000000005E-2</v>
      </c>
      <c r="F11" s="120">
        <f t="shared" si="0"/>
        <v>31.731204999999999</v>
      </c>
      <c r="G11" s="120">
        <f t="shared" si="1"/>
        <v>25.923392999999997</v>
      </c>
      <c r="H11" s="271"/>
      <c r="I11" s="271"/>
      <c r="J11" s="271"/>
      <c r="K11" s="271"/>
      <c r="L11" s="271"/>
    </row>
    <row r="12" spans="1:12" x14ac:dyDescent="0.25">
      <c r="A12" s="41" t="s">
        <v>12</v>
      </c>
      <c r="B12" s="273">
        <f>'3.1'!E12</f>
        <v>32.873369893566505</v>
      </c>
      <c r="C12" s="273">
        <v>6.0151576323804017</v>
      </c>
      <c r="D12" s="273">
        <v>0.72646829594243989</v>
      </c>
      <c r="E12" s="273">
        <v>9.2972376999999995E-2</v>
      </c>
      <c r="F12" s="273">
        <f t="shared" si="0"/>
        <v>32.053929220624063</v>
      </c>
      <c r="G12" s="273">
        <f t="shared" si="1"/>
        <v>26.038771588243662</v>
      </c>
      <c r="H12" s="271"/>
      <c r="I12" s="271"/>
      <c r="J12" s="271"/>
      <c r="K12" s="271"/>
      <c r="L12" s="271"/>
    </row>
    <row r="13" spans="1:12" x14ac:dyDescent="0.25">
      <c r="A13" s="41" t="s">
        <v>44</v>
      </c>
      <c r="B13" s="273">
        <f>'3.1'!E13</f>
        <v>31.184222933276207</v>
      </c>
      <c r="C13" s="273">
        <v>6.051874239030214</v>
      </c>
      <c r="D13" s="273">
        <v>0.86007360949940992</v>
      </c>
      <c r="E13" s="273">
        <v>6.737850036000001E-2</v>
      </c>
      <c r="F13" s="273">
        <f t="shared" si="0"/>
        <v>30.256770823416797</v>
      </c>
      <c r="G13" s="273">
        <f t="shared" si="1"/>
        <v>24.204896584386582</v>
      </c>
      <c r="H13" s="271"/>
      <c r="I13" s="271"/>
      <c r="J13" s="271"/>
      <c r="K13" s="271"/>
      <c r="L13" s="271"/>
    </row>
    <row r="14" spans="1:12" x14ac:dyDescent="0.25">
      <c r="A14" s="41" t="s">
        <v>106</v>
      </c>
      <c r="B14" s="273">
        <f>'3.1'!E14</f>
        <v>28.672561908974021</v>
      </c>
      <c r="C14" s="273">
        <v>5.7301830000000002</v>
      </c>
      <c r="D14" s="273">
        <v>0.82153898773106981</v>
      </c>
      <c r="E14" s="273">
        <v>6.6957521000000006E-2</v>
      </c>
      <c r="F14" s="273">
        <f t="shared" si="0"/>
        <v>27.784065400242952</v>
      </c>
      <c r="G14" s="273">
        <f t="shared" si="1"/>
        <v>22.053882400242951</v>
      </c>
      <c r="H14" s="271"/>
      <c r="I14" s="271"/>
      <c r="J14" s="271"/>
      <c r="K14" s="271"/>
      <c r="L14" s="271"/>
    </row>
    <row r="15" spans="1:12" x14ac:dyDescent="0.25">
      <c r="A15" s="35" t="s">
        <v>105</v>
      </c>
      <c r="B15" s="272">
        <f>'3.1'!E15</f>
        <v>34.02352006361901</v>
      </c>
      <c r="C15" s="272">
        <v>5.7576919999999996</v>
      </c>
      <c r="D15" s="272">
        <v>0.81255699999999986</v>
      </c>
      <c r="E15" s="272">
        <v>7.9630999999999993E-2</v>
      </c>
      <c r="F15" s="272">
        <f t="shared" si="0"/>
        <v>33.131332063619013</v>
      </c>
      <c r="G15" s="272">
        <f t="shared" si="1"/>
        <v>27.373640063619014</v>
      </c>
      <c r="H15" s="271"/>
      <c r="I15" s="271"/>
      <c r="J15" s="271"/>
      <c r="K15" s="271"/>
      <c r="L15" s="271"/>
    </row>
    <row r="16" spans="1:12" ht="42.75" customHeight="1" x14ac:dyDescent="0.25">
      <c r="A16" s="31" t="s">
        <v>123</v>
      </c>
      <c r="B16" s="270">
        <f t="shared" ref="B16:G16" si="2">(B15-B14)/B14*100</f>
        <v>18.662295234142405</v>
      </c>
      <c r="C16" s="269">
        <f t="shared" si="2"/>
        <v>0.48007192789478692</v>
      </c>
      <c r="D16" s="269">
        <f t="shared" si="2"/>
        <v>-1.093312413069579</v>
      </c>
      <c r="E16" s="269">
        <f t="shared" si="2"/>
        <v>18.92764070521665</v>
      </c>
      <c r="F16" s="269">
        <f t="shared" si="2"/>
        <v>19.24580361565555</v>
      </c>
      <c r="G16" s="269">
        <f t="shared" si="2"/>
        <v>24.121637935810607</v>
      </c>
    </row>
    <row r="17" spans="1:8" s="228" customFormat="1" ht="31.5" customHeight="1" x14ac:dyDescent="0.25">
      <c r="A17" s="28" t="s">
        <v>103</v>
      </c>
      <c r="B17" s="268">
        <f t="shared" ref="B17:G17" si="3">((B15/B6)^(1/9)-1)*100</f>
        <v>-1.9658045934827784</v>
      </c>
      <c r="C17" s="268">
        <f t="shared" si="3"/>
        <v>0.71518695981154234</v>
      </c>
      <c r="D17" s="268">
        <f t="shared" si="3"/>
        <v>-3.0773455247190218</v>
      </c>
      <c r="E17" s="268">
        <f t="shared" si="3"/>
        <v>11.45685089364612</v>
      </c>
      <c r="F17" s="268">
        <f t="shared" si="3"/>
        <v>-1.954856856850351</v>
      </c>
      <c r="G17" s="268">
        <f t="shared" si="3"/>
        <v>-2.4350740649012881</v>
      </c>
    </row>
    <row r="18" spans="1:8" x14ac:dyDescent="0.25">
      <c r="A18" s="267" t="s">
        <v>149</v>
      </c>
      <c r="B18" s="266"/>
      <c r="C18" s="266"/>
      <c r="D18" s="265"/>
      <c r="E18" s="264"/>
      <c r="F18" s="263"/>
      <c r="G18" s="262"/>
    </row>
    <row r="19" spans="1:8" x14ac:dyDescent="0.25">
      <c r="A19" s="261" t="s">
        <v>148</v>
      </c>
      <c r="B19" s="260"/>
      <c r="C19" s="259"/>
      <c r="D19" s="259"/>
      <c r="E19" s="19"/>
      <c r="F19" s="19"/>
      <c r="G19" s="258"/>
      <c r="H19" s="257"/>
    </row>
    <row r="20" spans="1:8" x14ac:dyDescent="0.25">
      <c r="A20" s="256" t="s">
        <v>147</v>
      </c>
      <c r="B20" s="255"/>
      <c r="C20" s="255"/>
      <c r="D20" s="254"/>
      <c r="E20" s="253"/>
      <c r="F20" s="252"/>
      <c r="G20" s="251"/>
      <c r="H20" s="250"/>
    </row>
    <row r="21" spans="1:8" ht="15.75" x14ac:dyDescent="0.25">
      <c r="A21" s="82" t="s">
        <v>101</v>
      </c>
      <c r="B21" s="249"/>
      <c r="C21" s="249"/>
      <c r="D21" s="248"/>
      <c r="E21" s="248"/>
      <c r="F21" s="248"/>
      <c r="G21" s="247"/>
    </row>
    <row r="22" spans="1:8" x14ac:dyDescent="0.25">
      <c r="A22" s="246"/>
      <c r="B22" s="246"/>
      <c r="C22" s="246"/>
      <c r="D22" s="246"/>
      <c r="E22" s="246"/>
      <c r="F22" s="246"/>
      <c r="G22" s="246"/>
    </row>
    <row r="23" spans="1:8" x14ac:dyDescent="0.25">
      <c r="A23" s="246"/>
      <c r="B23" s="246"/>
      <c r="C23" s="246"/>
      <c r="D23" s="246"/>
      <c r="E23" s="246"/>
      <c r="F23" s="246"/>
      <c r="G23" s="246"/>
    </row>
    <row r="28" spans="1:8" x14ac:dyDescent="0.25">
      <c r="E28" s="245"/>
      <c r="F28" s="245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BC9F-0E0C-4D16-A8B5-B084C015FC2F}">
  <sheetPr>
    <tabColor theme="6" tint="0.59999389629810485"/>
  </sheetPr>
  <dimension ref="A1:T51"/>
  <sheetViews>
    <sheetView showGridLines="0" tabSelected="1" topLeftCell="A19" zoomScale="115" zoomScaleNormal="115" workbookViewId="0">
      <selection activeCell="N37" sqref="N37"/>
    </sheetView>
  </sheetViews>
  <sheetFormatPr defaultRowHeight="15" x14ac:dyDescent="0.25"/>
  <cols>
    <col min="1" max="1" width="14.140625" customWidth="1"/>
    <col min="2" max="2" width="9.5703125" customWidth="1"/>
    <col min="3" max="3" width="8.42578125" customWidth="1"/>
    <col min="5" max="5" width="9" customWidth="1"/>
    <col min="6" max="6" width="10.7109375" customWidth="1"/>
    <col min="8" max="8" width="10" customWidth="1"/>
    <col min="9" max="9" width="10.42578125" customWidth="1"/>
    <col min="11" max="11" width="10.5703125" customWidth="1"/>
  </cols>
  <sheetData>
    <row r="1" spans="1:18" ht="12.75" customHeight="1" x14ac:dyDescent="0.3">
      <c r="A1" s="356" t="s">
        <v>175</v>
      </c>
      <c r="B1" s="357"/>
      <c r="C1" s="357"/>
      <c r="D1" s="357"/>
      <c r="E1" s="357"/>
      <c r="F1" s="357"/>
      <c r="G1" s="357"/>
      <c r="H1" s="357"/>
      <c r="I1" s="358"/>
      <c r="J1" s="300"/>
      <c r="K1" s="300"/>
      <c r="L1" s="300"/>
      <c r="M1" s="300"/>
      <c r="N1" s="300"/>
      <c r="O1" s="300"/>
      <c r="P1" s="300"/>
      <c r="Q1" s="300"/>
      <c r="R1" s="300"/>
    </row>
    <row r="2" spans="1:18" ht="12.75" customHeight="1" x14ac:dyDescent="0.3">
      <c r="A2" s="373"/>
      <c r="B2" s="374"/>
      <c r="C2" s="374"/>
      <c r="D2" s="374"/>
      <c r="E2" s="374"/>
      <c r="F2" s="374"/>
      <c r="G2" s="374"/>
      <c r="H2" s="374"/>
      <c r="I2" s="375"/>
      <c r="J2" s="300"/>
      <c r="K2" s="300"/>
      <c r="L2" s="300"/>
      <c r="M2" s="300"/>
      <c r="N2" s="300"/>
      <c r="O2" s="300"/>
      <c r="P2" s="300"/>
      <c r="Q2" s="300"/>
      <c r="R2" s="300"/>
    </row>
    <row r="3" spans="1:18" x14ac:dyDescent="0.25">
      <c r="A3" s="293"/>
      <c r="B3" s="292"/>
      <c r="C3" s="292"/>
      <c r="D3" s="292"/>
      <c r="E3" s="292"/>
      <c r="F3" s="376" t="s">
        <v>174</v>
      </c>
      <c r="G3" s="376"/>
      <c r="H3" s="376"/>
      <c r="I3" s="377"/>
      <c r="J3" s="299"/>
      <c r="K3" s="299"/>
      <c r="L3" s="299"/>
      <c r="M3" s="299"/>
      <c r="N3" s="299"/>
      <c r="O3" s="299"/>
      <c r="P3" s="299"/>
      <c r="Q3" s="299"/>
      <c r="R3" s="299"/>
    </row>
    <row r="4" spans="1:18" x14ac:dyDescent="0.25">
      <c r="A4" s="331" t="s">
        <v>25</v>
      </c>
      <c r="B4" s="378" t="s">
        <v>173</v>
      </c>
      <c r="C4" s="378"/>
      <c r="D4" s="378"/>
      <c r="E4" s="378"/>
      <c r="F4" s="378"/>
      <c r="G4" s="378"/>
      <c r="H4" s="378"/>
      <c r="I4" s="379"/>
    </row>
    <row r="5" spans="1:18" x14ac:dyDescent="0.25">
      <c r="A5" s="372"/>
      <c r="B5" s="353" t="s">
        <v>168</v>
      </c>
      <c r="C5" s="354"/>
      <c r="D5" s="354"/>
      <c r="E5" s="355"/>
      <c r="F5" s="331" t="s">
        <v>167</v>
      </c>
      <c r="G5" s="331" t="s">
        <v>172</v>
      </c>
      <c r="H5" s="331" t="s">
        <v>166</v>
      </c>
      <c r="I5" s="384" t="s">
        <v>38</v>
      </c>
    </row>
    <row r="6" spans="1:18" x14ac:dyDescent="0.25">
      <c r="A6" s="332"/>
      <c r="B6" s="290" t="s">
        <v>165</v>
      </c>
      <c r="C6" s="184" t="s">
        <v>164</v>
      </c>
      <c r="D6" s="184" t="s">
        <v>163</v>
      </c>
      <c r="E6" s="184" t="s">
        <v>38</v>
      </c>
      <c r="F6" s="332"/>
      <c r="G6" s="332"/>
      <c r="H6" s="332"/>
      <c r="I6" s="385"/>
    </row>
    <row r="7" spans="1:18" x14ac:dyDescent="0.2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104">
        <v>8</v>
      </c>
      <c r="I7" s="104">
        <v>9</v>
      </c>
    </row>
    <row r="8" spans="1:18" hidden="1" x14ac:dyDescent="0.25">
      <c r="A8" s="39" t="s">
        <v>19</v>
      </c>
      <c r="B8" s="286">
        <v>612497.07999999996</v>
      </c>
      <c r="C8" s="286">
        <v>2648.69</v>
      </c>
      <c r="D8" s="286">
        <v>93281.34</v>
      </c>
      <c r="E8" s="286">
        <f t="shared" ref="E8:E18" si="0">SUM(B8:D8)</f>
        <v>708427.10999999987</v>
      </c>
      <c r="F8" s="286">
        <v>130511.47</v>
      </c>
      <c r="G8" s="286">
        <v>32286.560000000001</v>
      </c>
      <c r="H8" s="286">
        <v>51226.05</v>
      </c>
      <c r="I8" s="286">
        <f t="shared" ref="I8:I18" si="1">SUM(E8:H8)</f>
        <v>922451.19</v>
      </c>
      <c r="J8" s="298"/>
    </row>
    <row r="9" spans="1:18" x14ac:dyDescent="0.25">
      <c r="A9" s="39" t="s">
        <v>18</v>
      </c>
      <c r="B9" s="286">
        <v>691341.21</v>
      </c>
      <c r="C9" s="286">
        <v>2448.44</v>
      </c>
      <c r="D9" s="286">
        <v>66663.91</v>
      </c>
      <c r="E9" s="286">
        <f t="shared" si="0"/>
        <v>760453.55999999994</v>
      </c>
      <c r="F9" s="286">
        <v>113720.29</v>
      </c>
      <c r="G9" s="286">
        <v>32866.11</v>
      </c>
      <c r="H9" s="286">
        <v>57448.91</v>
      </c>
      <c r="I9" s="286">
        <f t="shared" si="1"/>
        <v>964488.87</v>
      </c>
      <c r="J9" s="298"/>
      <c r="K9" s="276"/>
      <c r="L9" s="294"/>
      <c r="N9" s="297"/>
    </row>
    <row r="10" spans="1:18" x14ac:dyDescent="0.25">
      <c r="A10" s="39" t="s">
        <v>17</v>
      </c>
      <c r="B10" s="286">
        <v>745533.1</v>
      </c>
      <c r="C10" s="286">
        <v>1998.29</v>
      </c>
      <c r="D10" s="286">
        <v>44522.18</v>
      </c>
      <c r="E10" s="286">
        <f t="shared" si="0"/>
        <v>792053.57000000007</v>
      </c>
      <c r="F10" s="286">
        <v>134847.53</v>
      </c>
      <c r="G10" s="286">
        <v>34227.79</v>
      </c>
      <c r="H10" s="286">
        <v>65519.69</v>
      </c>
      <c r="I10" s="286">
        <f t="shared" si="1"/>
        <v>1026648.5800000001</v>
      </c>
      <c r="J10" s="298"/>
      <c r="K10" s="276"/>
      <c r="L10" s="294"/>
      <c r="N10" s="297"/>
    </row>
    <row r="11" spans="1:18" x14ac:dyDescent="0.25">
      <c r="A11" s="39" t="s">
        <v>16</v>
      </c>
      <c r="B11" s="286">
        <v>835290.78</v>
      </c>
      <c r="C11" s="286">
        <v>1575.66</v>
      </c>
      <c r="D11" s="286">
        <v>41075.050000000003</v>
      </c>
      <c r="E11" s="286">
        <f t="shared" si="0"/>
        <v>877941.49000000011</v>
      </c>
      <c r="F11" s="286">
        <v>129243.69</v>
      </c>
      <c r="G11" s="286">
        <v>36101.54</v>
      </c>
      <c r="H11" s="286">
        <v>73563.199999999997</v>
      </c>
      <c r="I11" s="286">
        <f t="shared" si="1"/>
        <v>1116849.9200000002</v>
      </c>
      <c r="J11" s="298"/>
      <c r="K11" s="276"/>
      <c r="L11" s="294"/>
      <c r="N11" s="297"/>
    </row>
    <row r="12" spans="1:18" x14ac:dyDescent="0.25">
      <c r="A12" s="39" t="s">
        <v>15</v>
      </c>
      <c r="B12" s="286">
        <v>895339.83</v>
      </c>
      <c r="C12" s="286">
        <v>550.96</v>
      </c>
      <c r="D12" s="286">
        <v>47122.130000000005</v>
      </c>
      <c r="E12" s="286">
        <f t="shared" si="0"/>
        <v>943012.91999999993</v>
      </c>
      <c r="F12" s="286">
        <v>121376.65</v>
      </c>
      <c r="G12" s="286">
        <v>37413.619999999995</v>
      </c>
      <c r="H12" s="286">
        <v>65780.844911498105</v>
      </c>
      <c r="I12" s="286">
        <f t="shared" si="1"/>
        <v>1167584.034911498</v>
      </c>
      <c r="J12" s="298"/>
      <c r="K12" s="276"/>
      <c r="L12" s="294"/>
      <c r="N12" s="297"/>
    </row>
    <row r="13" spans="1:18" x14ac:dyDescent="0.25">
      <c r="A13" s="39" t="s">
        <v>14</v>
      </c>
      <c r="B13" s="286">
        <v>944021.83000000007</v>
      </c>
      <c r="C13" s="286">
        <v>400.56310000000002</v>
      </c>
      <c r="D13" s="286">
        <v>49093.95</v>
      </c>
      <c r="E13" s="286">
        <f t="shared" si="0"/>
        <v>993516.34310000006</v>
      </c>
      <c r="F13" s="286">
        <v>122377.56</v>
      </c>
      <c r="G13" s="286">
        <v>37915.870000000003</v>
      </c>
      <c r="H13" s="286">
        <v>81548.209999999992</v>
      </c>
      <c r="I13" s="286">
        <f t="shared" si="1"/>
        <v>1235357.9831000001</v>
      </c>
      <c r="J13" s="298"/>
      <c r="K13" s="276"/>
      <c r="L13" s="294"/>
      <c r="N13" s="297"/>
    </row>
    <row r="14" spans="1:18" x14ac:dyDescent="0.25">
      <c r="A14" s="39" t="s">
        <v>13</v>
      </c>
      <c r="B14" s="286">
        <v>986590.65</v>
      </c>
      <c r="C14" s="286">
        <v>347.98703906000003</v>
      </c>
      <c r="D14" s="286">
        <v>50207.74</v>
      </c>
      <c r="E14" s="286">
        <f t="shared" si="0"/>
        <v>1037146.37703906</v>
      </c>
      <c r="F14" s="286">
        <v>126122.69999999998</v>
      </c>
      <c r="G14" s="286">
        <v>38346.120000000003</v>
      </c>
      <c r="H14" s="286">
        <v>101839.48000000001</v>
      </c>
      <c r="I14" s="286">
        <f t="shared" si="1"/>
        <v>1303454.67703906</v>
      </c>
      <c r="J14" s="298"/>
      <c r="K14" s="276"/>
      <c r="L14" s="294"/>
      <c r="N14" s="297"/>
    </row>
    <row r="15" spans="1:18" x14ac:dyDescent="0.25">
      <c r="A15" s="39" t="s">
        <v>12</v>
      </c>
      <c r="B15" s="286">
        <v>1022265.34</v>
      </c>
      <c r="C15" s="286">
        <v>215.09611107000001</v>
      </c>
      <c r="D15" s="286">
        <v>49833.740000000005</v>
      </c>
      <c r="E15" s="286">
        <f t="shared" si="0"/>
        <v>1072314.17611107</v>
      </c>
      <c r="F15" s="286">
        <v>134893.62</v>
      </c>
      <c r="G15" s="286">
        <v>37812.6</v>
      </c>
      <c r="H15" s="286">
        <v>126759.10000000002</v>
      </c>
      <c r="I15" s="286">
        <f t="shared" si="1"/>
        <v>1371779.4961110703</v>
      </c>
      <c r="K15" s="276"/>
      <c r="L15" s="294"/>
      <c r="N15" s="297"/>
    </row>
    <row r="16" spans="1:18" x14ac:dyDescent="0.25">
      <c r="A16" s="39" t="s">
        <v>44</v>
      </c>
      <c r="B16" s="286">
        <v>994196.99</v>
      </c>
      <c r="C16" s="286">
        <v>198.52611107000001</v>
      </c>
      <c r="D16" s="286">
        <v>48442.64</v>
      </c>
      <c r="E16" s="286">
        <f t="shared" si="0"/>
        <v>1042838.15611107</v>
      </c>
      <c r="F16" s="286">
        <v>155769.12</v>
      </c>
      <c r="G16" s="286">
        <v>46472.45</v>
      </c>
      <c r="H16" s="286">
        <v>138337</v>
      </c>
      <c r="I16" s="286">
        <f t="shared" si="1"/>
        <v>1383416.72611107</v>
      </c>
      <c r="K16" s="276"/>
      <c r="L16" s="294"/>
      <c r="N16" s="297"/>
    </row>
    <row r="17" spans="1:16" x14ac:dyDescent="0.25">
      <c r="A17" s="39" t="s">
        <v>106</v>
      </c>
      <c r="B17" s="286">
        <v>981443.23</v>
      </c>
      <c r="C17" s="286">
        <v>223.54000000000002</v>
      </c>
      <c r="D17" s="286">
        <v>50944</v>
      </c>
      <c r="E17" s="286">
        <f t="shared" si="0"/>
        <v>1032610.77</v>
      </c>
      <c r="F17" s="286">
        <v>150299.52000000002</v>
      </c>
      <c r="G17" s="286">
        <v>43029.08</v>
      </c>
      <c r="H17" s="286">
        <v>147247.50794583402</v>
      </c>
      <c r="I17" s="286">
        <f t="shared" si="1"/>
        <v>1373186.8779458341</v>
      </c>
      <c r="K17" s="276"/>
      <c r="L17" s="294"/>
      <c r="N17" s="297"/>
    </row>
    <row r="18" spans="1:16" x14ac:dyDescent="0.25">
      <c r="A18" s="39" t="s">
        <v>105</v>
      </c>
      <c r="B18" s="286">
        <v>1078581.44</v>
      </c>
      <c r="C18" s="286">
        <v>193.15589411199301</v>
      </c>
      <c r="D18" s="286">
        <v>36015.769999999997</v>
      </c>
      <c r="E18" s="286">
        <f t="shared" si="0"/>
        <v>1114790.365894112</v>
      </c>
      <c r="F18" s="286">
        <v>151627.32999999999</v>
      </c>
      <c r="G18" s="286">
        <v>47112.06</v>
      </c>
      <c r="H18" s="286">
        <v>170912.3</v>
      </c>
      <c r="I18" s="286">
        <f t="shared" si="1"/>
        <v>1484442.0558941122</v>
      </c>
      <c r="K18" s="276"/>
      <c r="L18" s="294"/>
      <c r="M18" s="296"/>
      <c r="N18" s="297"/>
      <c r="O18" s="296"/>
      <c r="P18" s="296"/>
    </row>
    <row r="19" spans="1:16" ht="44.25" customHeight="1" x14ac:dyDescent="0.25">
      <c r="A19" s="28" t="s">
        <v>123</v>
      </c>
      <c r="B19" s="115">
        <f t="shared" ref="B19:I19" si="2">((B18-B17)/B17)*100</f>
        <v>9.8974863783002469</v>
      </c>
      <c r="C19" s="115">
        <f t="shared" si="2"/>
        <v>-13.592245632999466</v>
      </c>
      <c r="D19" s="115">
        <f t="shared" si="2"/>
        <v>-29.303215295226138</v>
      </c>
      <c r="E19" s="115">
        <f t="shared" si="2"/>
        <v>7.9584290888339293</v>
      </c>
      <c r="F19" s="115">
        <f t="shared" si="2"/>
        <v>0.8834426084660606</v>
      </c>
      <c r="G19" s="115">
        <f t="shared" si="2"/>
        <v>9.488885191131196</v>
      </c>
      <c r="H19" s="115">
        <f t="shared" si="2"/>
        <v>16.071438073418005</v>
      </c>
      <c r="I19" s="115">
        <f t="shared" si="2"/>
        <v>8.1019692028157166</v>
      </c>
    </row>
    <row r="20" spans="1:16" ht="31.5" customHeight="1" x14ac:dyDescent="0.25">
      <c r="A20" s="28" t="s">
        <v>7</v>
      </c>
      <c r="B20" s="114">
        <f t="shared" ref="B20:I20" si="3">((B18/B9)^(1/10)-1)*100</f>
        <v>4.5480771643942486</v>
      </c>
      <c r="C20" s="114">
        <f t="shared" si="3"/>
        <v>-22.428560650628736</v>
      </c>
      <c r="D20" s="114">
        <f t="shared" si="3"/>
        <v>-5.97135187783927</v>
      </c>
      <c r="E20" s="114">
        <f t="shared" si="3"/>
        <v>3.899163480047485</v>
      </c>
      <c r="F20" s="114">
        <f t="shared" si="3"/>
        <v>2.9186196755278448</v>
      </c>
      <c r="G20" s="114">
        <f t="shared" si="3"/>
        <v>3.6664863728111508</v>
      </c>
      <c r="H20" s="114">
        <f t="shared" si="3"/>
        <v>11.51907347460166</v>
      </c>
      <c r="I20" s="114">
        <f t="shared" si="3"/>
        <v>4.406275395664716</v>
      </c>
    </row>
    <row r="21" spans="1:16" x14ac:dyDescent="0.25">
      <c r="A21" s="368" t="s">
        <v>162</v>
      </c>
      <c r="B21" s="369"/>
      <c r="C21" s="280" t="s">
        <v>161</v>
      </c>
      <c r="D21" s="280"/>
      <c r="E21" s="19"/>
      <c r="F21" s="19"/>
      <c r="G21" s="19"/>
      <c r="H21" s="19"/>
      <c r="I21" s="251"/>
    </row>
    <row r="22" spans="1:16" x14ac:dyDescent="0.25">
      <c r="A22" s="82" t="s">
        <v>160</v>
      </c>
      <c r="B22" s="171"/>
      <c r="C22" s="208"/>
      <c r="D22" s="208"/>
      <c r="E22" s="208"/>
      <c r="F22" s="208"/>
      <c r="G22" s="208"/>
      <c r="H22" s="208"/>
      <c r="I22" s="279"/>
    </row>
    <row r="23" spans="1:16" x14ac:dyDescent="0.25">
      <c r="F23" s="294"/>
      <c r="K23" s="294"/>
    </row>
    <row r="24" spans="1:16" x14ac:dyDescent="0.25">
      <c r="A24" t="s">
        <v>118</v>
      </c>
      <c r="B24" s="295">
        <f>B18/$I$18</f>
        <v>0.72659046253600412</v>
      </c>
      <c r="C24" s="295">
        <f>C18/$I$18</f>
        <v>1.3012019791884094E-4</v>
      </c>
      <c r="D24" s="295">
        <f>D18/$I$18</f>
        <v>2.4262159548091557E-2</v>
      </c>
      <c r="E24" s="295"/>
      <c r="F24" s="295">
        <f>F18/$I$18</f>
        <v>0.10214432378680588</v>
      </c>
      <c r="G24" s="295">
        <f>G18/$I$18</f>
        <v>3.1737217234540933E-2</v>
      </c>
      <c r="H24" s="295">
        <f>H18/$I$18</f>
        <v>0.11513571669663841</v>
      </c>
      <c r="I24" s="295">
        <f>I18/$I$18</f>
        <v>1</v>
      </c>
      <c r="K24" s="294"/>
      <c r="L24" s="294"/>
      <c r="M24" s="294"/>
      <c r="N24" s="294"/>
      <c r="O24" s="294"/>
      <c r="P24" s="294"/>
    </row>
    <row r="25" spans="1:16" x14ac:dyDescent="0.25">
      <c r="L25" s="294"/>
      <c r="M25" s="294"/>
      <c r="N25" s="294"/>
      <c r="O25" s="294"/>
      <c r="P25" s="294"/>
    </row>
    <row r="26" spans="1:16" ht="29.25" customHeight="1" x14ac:dyDescent="0.25">
      <c r="A26" s="356" t="s">
        <v>171</v>
      </c>
      <c r="B26" s="357"/>
      <c r="C26" s="357"/>
      <c r="D26" s="357"/>
      <c r="E26" s="357"/>
      <c r="F26" s="357"/>
      <c r="G26" s="357"/>
      <c r="H26" s="357"/>
      <c r="I26" s="358"/>
      <c r="L26" s="294"/>
      <c r="M26" s="294"/>
      <c r="N26" s="294"/>
      <c r="O26" s="294"/>
      <c r="P26" s="294"/>
    </row>
    <row r="27" spans="1:16" x14ac:dyDescent="0.25">
      <c r="A27" s="293"/>
      <c r="B27" s="292"/>
      <c r="C27" s="292"/>
      <c r="D27" s="292"/>
      <c r="E27" s="292"/>
      <c r="F27" s="370" t="s">
        <v>170</v>
      </c>
      <c r="G27" s="370"/>
      <c r="H27" s="370"/>
      <c r="I27" s="371"/>
      <c r="J27" s="291"/>
      <c r="L27" s="294"/>
      <c r="M27" s="294"/>
      <c r="N27" s="294"/>
      <c r="O27" s="294"/>
      <c r="P27" s="294"/>
    </row>
    <row r="28" spans="1:16" ht="15" customHeight="1" x14ac:dyDescent="0.25">
      <c r="A28" s="331" t="s">
        <v>25</v>
      </c>
      <c r="B28" s="381" t="s">
        <v>169</v>
      </c>
      <c r="C28" s="382"/>
      <c r="D28" s="382"/>
      <c r="E28" s="382"/>
      <c r="F28" s="382"/>
      <c r="G28" s="382"/>
      <c r="H28" s="382"/>
      <c r="I28" s="331" t="s">
        <v>124</v>
      </c>
      <c r="J28" s="380"/>
      <c r="L28" s="294"/>
      <c r="M28" s="294"/>
      <c r="N28" s="294"/>
      <c r="O28" s="294"/>
      <c r="P28" s="294"/>
    </row>
    <row r="29" spans="1:16" x14ac:dyDescent="0.25">
      <c r="A29" s="372"/>
      <c r="B29" s="381" t="s">
        <v>168</v>
      </c>
      <c r="C29" s="382"/>
      <c r="D29" s="382"/>
      <c r="E29" s="383"/>
      <c r="F29" s="331" t="s">
        <v>167</v>
      </c>
      <c r="G29" s="331" t="s">
        <v>166</v>
      </c>
      <c r="H29" s="384" t="s">
        <v>38</v>
      </c>
      <c r="I29" s="372"/>
      <c r="J29" s="380"/>
      <c r="L29" s="294"/>
      <c r="M29" s="294"/>
      <c r="N29" s="294"/>
      <c r="O29" s="294"/>
      <c r="P29" s="294"/>
    </row>
    <row r="30" spans="1:16" x14ac:dyDescent="0.25">
      <c r="A30" s="332"/>
      <c r="B30" s="290" t="s">
        <v>165</v>
      </c>
      <c r="C30" s="184" t="s">
        <v>164</v>
      </c>
      <c r="D30" s="184" t="s">
        <v>163</v>
      </c>
      <c r="E30" s="184" t="s">
        <v>38</v>
      </c>
      <c r="F30" s="332"/>
      <c r="G30" s="332"/>
      <c r="H30" s="385"/>
      <c r="I30" s="332"/>
      <c r="J30" s="380"/>
      <c r="L30" s="294"/>
      <c r="M30" s="294"/>
      <c r="N30" s="294"/>
      <c r="O30" s="294"/>
      <c r="P30" s="294"/>
    </row>
    <row r="31" spans="1:16" x14ac:dyDescent="0.25">
      <c r="A31" s="52">
        <v>1</v>
      </c>
      <c r="B31" s="104">
        <v>10</v>
      </c>
      <c r="C31" s="104">
        <v>11</v>
      </c>
      <c r="D31" s="104">
        <v>12</v>
      </c>
      <c r="E31" s="104">
        <v>13</v>
      </c>
      <c r="F31" s="104">
        <v>14</v>
      </c>
      <c r="G31" s="104">
        <v>15</v>
      </c>
      <c r="H31" s="104">
        <v>16</v>
      </c>
      <c r="I31" s="104"/>
      <c r="J31" s="289"/>
      <c r="L31" s="294"/>
      <c r="M31" s="294"/>
      <c r="N31" s="294"/>
      <c r="O31" s="294"/>
      <c r="P31" s="294"/>
    </row>
    <row r="32" spans="1:16" ht="15" hidden="1" customHeight="1" x14ac:dyDescent="0.25">
      <c r="A32" s="39" t="s">
        <v>19</v>
      </c>
      <c r="B32" s="286">
        <v>104862.65</v>
      </c>
      <c r="C32" s="286">
        <v>6244.3</v>
      </c>
      <c r="D32" s="286">
        <v>21971.57</v>
      </c>
      <c r="E32" s="286">
        <f t="shared" ref="E32:E42" si="4">SUM(B32:D32)</f>
        <v>133078.51999999999</v>
      </c>
      <c r="F32" s="286">
        <v>131.28</v>
      </c>
      <c r="G32" s="286">
        <v>1178.18</v>
      </c>
      <c r="H32" s="286">
        <f t="shared" ref="H32:H42" si="5">SUM(E32:G32)</f>
        <v>134387.97999999998</v>
      </c>
      <c r="I32" s="286">
        <f t="shared" ref="I32:I42" si="6">H32+I8</f>
        <v>1056839.17</v>
      </c>
      <c r="J32" s="288"/>
      <c r="L32" s="294"/>
      <c r="M32" s="294"/>
      <c r="N32" s="294"/>
      <c r="O32" s="294"/>
      <c r="P32" s="294"/>
    </row>
    <row r="33" spans="1:20" x14ac:dyDescent="0.25">
      <c r="A33" s="39" t="s">
        <v>18</v>
      </c>
      <c r="B33" s="286">
        <v>113166.95</v>
      </c>
      <c r="C33" s="286">
        <v>8205.2199999999993</v>
      </c>
      <c r="D33" s="286">
        <v>20768.88</v>
      </c>
      <c r="E33" s="286">
        <f t="shared" si="4"/>
        <v>142141.04999999999</v>
      </c>
      <c r="F33" s="286">
        <v>118.18</v>
      </c>
      <c r="G33" s="286">
        <v>1750.42</v>
      </c>
      <c r="H33" s="286">
        <f t="shared" si="5"/>
        <v>144009.65</v>
      </c>
      <c r="I33" s="286">
        <f t="shared" si="6"/>
        <v>1108498.52</v>
      </c>
      <c r="J33" s="288"/>
      <c r="K33" s="287"/>
      <c r="L33" s="294"/>
      <c r="M33" s="294"/>
      <c r="N33" s="294"/>
      <c r="O33" s="294"/>
      <c r="P33" s="294"/>
      <c r="Q33" s="29"/>
      <c r="R33" s="29"/>
      <c r="S33" s="29"/>
      <c r="T33" s="29"/>
    </row>
    <row r="34" spans="1:20" x14ac:dyDescent="0.25">
      <c r="A34" s="39" t="s">
        <v>17</v>
      </c>
      <c r="B34" s="286">
        <v>118178.444908269</v>
      </c>
      <c r="C34" s="286">
        <v>8866.4650864280502</v>
      </c>
      <c r="D34" s="286">
        <v>19911.636903731182</v>
      </c>
      <c r="E34" s="286">
        <f t="shared" si="4"/>
        <v>146956.54689842823</v>
      </c>
      <c r="F34" s="286">
        <v>129.06</v>
      </c>
      <c r="G34" s="286">
        <v>1902.6192329999997</v>
      </c>
      <c r="H34" s="286">
        <f t="shared" si="5"/>
        <v>148988.22613142824</v>
      </c>
      <c r="I34" s="286">
        <f t="shared" si="6"/>
        <v>1175636.8061314283</v>
      </c>
      <c r="J34" s="288"/>
      <c r="K34" s="287"/>
      <c r="L34" s="284"/>
      <c r="M34" s="283"/>
      <c r="N34" s="29"/>
      <c r="O34" s="29"/>
      <c r="P34" s="29"/>
      <c r="Q34" s="29"/>
      <c r="R34" s="29"/>
      <c r="S34" s="29"/>
      <c r="T34" s="29"/>
    </row>
    <row r="35" spans="1:20" x14ac:dyDescent="0.25">
      <c r="A35" s="39" t="s">
        <v>16</v>
      </c>
      <c r="B35" s="286">
        <v>128401.06284753638</v>
      </c>
      <c r="C35" s="286">
        <v>9719.5681920010084</v>
      </c>
      <c r="D35" s="286">
        <v>21135.247629624944</v>
      </c>
      <c r="E35" s="286">
        <f t="shared" si="4"/>
        <v>159255.87866916231</v>
      </c>
      <c r="F35" s="286">
        <v>144.69</v>
      </c>
      <c r="G35" s="286">
        <v>2656.4342292999995</v>
      </c>
      <c r="H35" s="286">
        <f t="shared" si="5"/>
        <v>162057.00289846232</v>
      </c>
      <c r="I35" s="286">
        <f t="shared" si="6"/>
        <v>1278906.9228984625</v>
      </c>
      <c r="J35" s="288"/>
      <c r="K35" s="287"/>
      <c r="L35" s="284"/>
      <c r="M35" s="283"/>
      <c r="N35" s="29"/>
      <c r="O35" s="29"/>
      <c r="P35" s="29"/>
      <c r="Q35" s="29"/>
      <c r="R35" s="29"/>
      <c r="S35" s="29"/>
      <c r="T35" s="29"/>
    </row>
    <row r="36" spans="1:20" x14ac:dyDescent="0.25">
      <c r="A36" s="39" t="s">
        <v>15</v>
      </c>
      <c r="B36" s="286">
        <v>136720.53842859747</v>
      </c>
      <c r="C36" s="286">
        <v>8412.1646970528764</v>
      </c>
      <c r="D36" s="286">
        <v>21083.29496826154</v>
      </c>
      <c r="E36" s="286">
        <f t="shared" si="4"/>
        <v>166215.99809391188</v>
      </c>
      <c r="F36" s="286">
        <v>110.08565000000002</v>
      </c>
      <c r="G36" s="286">
        <v>2046.0793204609886</v>
      </c>
      <c r="H36" s="286">
        <f t="shared" si="5"/>
        <v>168372.16306437287</v>
      </c>
      <c r="I36" s="286">
        <f t="shared" si="6"/>
        <v>1335956.1979758709</v>
      </c>
      <c r="J36" s="288"/>
      <c r="K36" s="287"/>
      <c r="L36" s="284"/>
      <c r="M36" s="283"/>
      <c r="N36" s="29"/>
      <c r="O36" s="29"/>
      <c r="P36" s="29"/>
      <c r="Q36" s="29"/>
      <c r="R36" s="29"/>
      <c r="S36" s="29"/>
      <c r="T36" s="29"/>
    </row>
    <row r="37" spans="1:20" x14ac:dyDescent="0.25">
      <c r="A37" s="39" t="s">
        <v>14</v>
      </c>
      <c r="B37" s="286">
        <v>137588.31074462621</v>
      </c>
      <c r="C37" s="286">
        <v>9181.7406594530057</v>
      </c>
      <c r="D37" s="286">
        <v>22855.309378300797</v>
      </c>
      <c r="E37" s="286">
        <f t="shared" si="4"/>
        <v>169625.36078238001</v>
      </c>
      <c r="F37" s="286">
        <v>143.64332300000001</v>
      </c>
      <c r="G37" s="286">
        <v>2277.0229001721659</v>
      </c>
      <c r="H37" s="286">
        <f t="shared" si="5"/>
        <v>172046.02700555217</v>
      </c>
      <c r="I37" s="286">
        <f t="shared" si="6"/>
        <v>1407404.0101055522</v>
      </c>
      <c r="J37" s="288"/>
      <c r="K37" s="287"/>
      <c r="L37" s="284"/>
      <c r="M37" s="283"/>
      <c r="N37" s="29"/>
      <c r="O37" s="29"/>
      <c r="P37" s="29"/>
      <c r="Q37" s="29"/>
      <c r="R37" s="29"/>
      <c r="S37" s="29"/>
      <c r="T37" s="29"/>
    </row>
    <row r="38" spans="1:20" x14ac:dyDescent="0.25">
      <c r="A38" s="39" t="s">
        <v>13</v>
      </c>
      <c r="B38" s="286">
        <v>143867.68115917617</v>
      </c>
      <c r="C38" s="286">
        <v>8106.886352044964</v>
      </c>
      <c r="D38" s="286">
        <v>25362.170884695795</v>
      </c>
      <c r="E38" s="286">
        <f t="shared" si="4"/>
        <v>177336.73839591694</v>
      </c>
      <c r="F38" s="286">
        <v>112.47986</v>
      </c>
      <c r="G38" s="286">
        <v>2328.1706825400793</v>
      </c>
      <c r="H38" s="286">
        <f t="shared" si="5"/>
        <v>179777.38893845701</v>
      </c>
      <c r="I38" s="286">
        <f t="shared" si="6"/>
        <v>1483232.065977517</v>
      </c>
      <c r="J38" s="288"/>
      <c r="K38" s="287"/>
      <c r="L38" s="284"/>
      <c r="M38" s="283"/>
      <c r="N38" s="29"/>
      <c r="O38" s="29"/>
      <c r="P38" s="29"/>
      <c r="Q38" s="29"/>
      <c r="R38" s="29"/>
      <c r="S38" s="29"/>
      <c r="T38" s="29"/>
    </row>
    <row r="39" spans="1:20" x14ac:dyDescent="0.25">
      <c r="A39" s="39" t="s">
        <v>12</v>
      </c>
      <c r="B39" s="286">
        <v>184250.36009185622</v>
      </c>
      <c r="C39" s="286">
        <v>5334.3224887489623</v>
      </c>
      <c r="D39" s="286">
        <v>19545.085506403793</v>
      </c>
      <c r="E39" s="286">
        <f t="shared" si="4"/>
        <v>209129.76808700897</v>
      </c>
      <c r="F39" s="286">
        <v>270.038748</v>
      </c>
      <c r="G39" s="286">
        <v>3673.923203282036</v>
      </c>
      <c r="H39" s="286">
        <f t="shared" si="5"/>
        <v>213073.73003829099</v>
      </c>
      <c r="I39" s="286">
        <f t="shared" si="6"/>
        <v>1584853.2261493613</v>
      </c>
      <c r="J39" s="283"/>
      <c r="K39" s="287"/>
      <c r="L39" s="284"/>
      <c r="M39" s="283"/>
      <c r="N39" s="29"/>
      <c r="O39" s="29"/>
      <c r="P39" s="29"/>
      <c r="Q39" s="29"/>
      <c r="R39" s="29"/>
      <c r="S39" s="29"/>
      <c r="T39" s="29"/>
    </row>
    <row r="40" spans="1:20" x14ac:dyDescent="0.25">
      <c r="A40" s="39" t="s">
        <v>44</v>
      </c>
      <c r="B40" s="286">
        <v>205545.77711105754</v>
      </c>
      <c r="C40" s="286">
        <v>1919.316248443964</v>
      </c>
      <c r="D40" s="286">
        <v>25443.149823403797</v>
      </c>
      <c r="E40" s="286">
        <f t="shared" si="4"/>
        <v>232908.24318290531</v>
      </c>
      <c r="F40" s="286">
        <v>348.03716700000001</v>
      </c>
      <c r="G40" s="286">
        <v>6310.4702169285283</v>
      </c>
      <c r="H40" s="286">
        <f t="shared" si="5"/>
        <v>239566.75056683383</v>
      </c>
      <c r="I40" s="286">
        <f t="shared" si="6"/>
        <v>1622983.4766779039</v>
      </c>
      <c r="J40" s="283"/>
      <c r="K40" s="287"/>
      <c r="L40" s="284"/>
      <c r="M40" s="283"/>
      <c r="N40" s="29"/>
      <c r="O40" s="29"/>
      <c r="P40" s="29"/>
      <c r="Q40" s="29"/>
      <c r="R40" s="29"/>
      <c r="S40" s="29"/>
      <c r="T40" s="29"/>
    </row>
    <row r="41" spans="1:20" x14ac:dyDescent="0.25">
      <c r="A41" s="39" t="s">
        <v>106</v>
      </c>
      <c r="B41" s="286">
        <v>193142.603306</v>
      </c>
      <c r="C41" s="286">
        <v>2504.1884635757369</v>
      </c>
      <c r="D41" s="286">
        <v>21683.545990999999</v>
      </c>
      <c r="E41" s="286">
        <f t="shared" si="4"/>
        <v>217330.33776057573</v>
      </c>
      <c r="F41" s="286">
        <v>339.12488999999999</v>
      </c>
      <c r="G41" s="286">
        <v>7157.9367291130002</v>
      </c>
      <c r="H41" s="286">
        <f t="shared" si="5"/>
        <v>224827.39937968872</v>
      </c>
      <c r="I41" s="286">
        <f t="shared" si="6"/>
        <v>1598014.2773255229</v>
      </c>
      <c r="J41" s="283"/>
      <c r="K41" s="285"/>
      <c r="L41" s="284"/>
      <c r="M41" s="283"/>
      <c r="N41" s="29"/>
      <c r="O41" s="29"/>
      <c r="P41" s="29"/>
      <c r="Q41" s="29"/>
      <c r="R41" s="29"/>
      <c r="S41" s="29"/>
      <c r="T41" s="29"/>
    </row>
    <row r="42" spans="1:20" x14ac:dyDescent="0.25">
      <c r="A42" s="39" t="s">
        <v>105</v>
      </c>
      <c r="B42" s="286">
        <v>204000</v>
      </c>
      <c r="C42" s="286">
        <v>2100</v>
      </c>
      <c r="D42" s="286">
        <v>20050</v>
      </c>
      <c r="E42" s="286">
        <f t="shared" si="4"/>
        <v>226150</v>
      </c>
      <c r="F42" s="286">
        <v>350</v>
      </c>
      <c r="G42" s="286">
        <v>8500</v>
      </c>
      <c r="H42" s="286">
        <f t="shared" si="5"/>
        <v>235000</v>
      </c>
      <c r="I42" s="286">
        <f t="shared" si="6"/>
        <v>1719442.0558941122</v>
      </c>
      <c r="J42" s="283"/>
      <c r="K42" s="285"/>
      <c r="L42" s="284"/>
      <c r="M42" s="283"/>
      <c r="N42" s="29"/>
      <c r="O42" s="29"/>
      <c r="P42" s="29"/>
      <c r="Q42" s="29"/>
      <c r="R42" s="29"/>
      <c r="S42" s="29"/>
      <c r="T42" s="29"/>
    </row>
    <row r="43" spans="1:20" ht="38.25" x14ac:dyDescent="0.25">
      <c r="A43" s="28" t="s">
        <v>104</v>
      </c>
      <c r="B43" s="115">
        <f t="shared" ref="B43:I43" si="7">((B42-B41)/B41)*100</f>
        <v>5.6214405875012394</v>
      </c>
      <c r="C43" s="115">
        <f t="shared" si="7"/>
        <v>-16.140496989535492</v>
      </c>
      <c r="D43" s="115">
        <f t="shared" si="7"/>
        <v>-7.5335740366359856</v>
      </c>
      <c r="E43" s="115">
        <f t="shared" si="7"/>
        <v>4.0581827324726971</v>
      </c>
      <c r="F43" s="115">
        <f t="shared" si="7"/>
        <v>3.2068156365638654</v>
      </c>
      <c r="G43" s="115">
        <f t="shared" si="7"/>
        <v>18.749303349225137</v>
      </c>
      <c r="H43" s="115">
        <f t="shared" si="7"/>
        <v>4.5246267351657528</v>
      </c>
      <c r="I43" s="115">
        <f t="shared" si="7"/>
        <v>7.5986666884988026</v>
      </c>
      <c r="J43" s="283"/>
      <c r="K43" s="282"/>
      <c r="L43" s="281"/>
      <c r="M43" s="29"/>
      <c r="N43" s="29"/>
      <c r="O43" s="29"/>
      <c r="P43" s="29"/>
      <c r="Q43" s="29"/>
      <c r="R43" s="29"/>
      <c r="S43" s="29"/>
      <c r="T43" s="29"/>
    </row>
    <row r="44" spans="1:20" ht="25.5" x14ac:dyDescent="0.25">
      <c r="A44" s="28" t="s">
        <v>7</v>
      </c>
      <c r="B44" s="114">
        <f t="shared" ref="B44:I44" si="8">((B42/B33)^(1/9)-1)*100</f>
        <v>6.7663771420125807</v>
      </c>
      <c r="C44" s="114">
        <f t="shared" si="8"/>
        <v>-14.051844132384106</v>
      </c>
      <c r="D44" s="114">
        <f t="shared" si="8"/>
        <v>-0.39064121266986218</v>
      </c>
      <c r="E44" s="114">
        <f t="shared" si="8"/>
        <v>5.2951975298190623</v>
      </c>
      <c r="F44" s="114">
        <f t="shared" si="8"/>
        <v>12.821420132596906</v>
      </c>
      <c r="G44" s="114">
        <f t="shared" si="8"/>
        <v>19.193606900212814</v>
      </c>
      <c r="H44" s="114">
        <f t="shared" si="8"/>
        <v>5.591922323943388</v>
      </c>
      <c r="I44" s="114">
        <f t="shared" si="8"/>
        <v>4.9986228714052228</v>
      </c>
      <c r="J44" s="2"/>
    </row>
    <row r="45" spans="1:20" x14ac:dyDescent="0.25">
      <c r="A45" s="368" t="s">
        <v>162</v>
      </c>
      <c r="B45" s="369"/>
      <c r="C45" s="280" t="s">
        <v>161</v>
      </c>
      <c r="D45" s="280"/>
      <c r="E45" s="19"/>
      <c r="F45" s="19"/>
      <c r="G45" s="19"/>
      <c r="H45" s="19"/>
      <c r="I45" s="251"/>
    </row>
    <row r="46" spans="1:20" x14ac:dyDescent="0.25">
      <c r="A46" s="82" t="s">
        <v>160</v>
      </c>
      <c r="B46" s="171"/>
      <c r="C46" s="208"/>
      <c r="D46" s="208"/>
      <c r="E46" s="208"/>
      <c r="F46" s="208"/>
      <c r="G46" s="208"/>
      <c r="H46" s="208"/>
      <c r="I46" s="279"/>
    </row>
    <row r="47" spans="1:20" ht="15.75" x14ac:dyDescent="0.25">
      <c r="A47" s="278"/>
      <c r="B47" s="277"/>
    </row>
    <row r="48" spans="1:20" ht="15.75" x14ac:dyDescent="0.25">
      <c r="A48" s="278"/>
      <c r="B48" s="277"/>
    </row>
    <row r="49" spans="5:9" x14ac:dyDescent="0.25">
      <c r="E49" s="276"/>
      <c r="F49" s="276"/>
      <c r="G49" s="276"/>
      <c r="H49" s="276"/>
      <c r="I49" s="276"/>
    </row>
    <row r="51" spans="5:9" x14ac:dyDescent="0.25">
      <c r="E51" s="276"/>
      <c r="F51" s="276"/>
      <c r="G51" s="276"/>
      <c r="H51" s="276"/>
    </row>
  </sheetData>
  <mergeCells count="21">
    <mergeCell ref="G5:G6"/>
    <mergeCell ref="H5:H6"/>
    <mergeCell ref="I5:I6"/>
    <mergeCell ref="A21:B21"/>
    <mergeCell ref="B28:H28"/>
    <mergeCell ref="I28:I30"/>
    <mergeCell ref="A45:B45"/>
    <mergeCell ref="F27:I27"/>
    <mergeCell ref="A28:A30"/>
    <mergeCell ref="A1:I2"/>
    <mergeCell ref="F3:I3"/>
    <mergeCell ref="A4:A6"/>
    <mergeCell ref="B4:I4"/>
    <mergeCell ref="B5:E5"/>
    <mergeCell ref="F5:F6"/>
    <mergeCell ref="A26:I26"/>
    <mergeCell ref="J28:J30"/>
    <mergeCell ref="B29:E29"/>
    <mergeCell ref="F29:F30"/>
    <mergeCell ref="G29:G30"/>
    <mergeCell ref="H29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3.1</vt:lpstr>
      <vt:lpstr>3.2</vt:lpstr>
      <vt:lpstr>3.3</vt:lpstr>
      <vt:lpstr>3.3 (A&amp;B)</vt:lpstr>
      <vt:lpstr>3.4</vt:lpstr>
      <vt:lpstr>3.5</vt:lpstr>
      <vt:lpstr>3.6</vt:lpstr>
      <vt:lpstr>'3.5'!Print_Area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2023-03-10T06:07:43Z</dcterms:created>
  <dcterms:modified xsi:type="dcterms:W3CDTF">2023-03-10T08:55:26Z</dcterms:modified>
</cp:coreProperties>
</file>