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13_ncr:1_{616AB90F-E216-4B01-8965-3942169CEA1B}" xr6:coauthVersionLast="36" xr6:coauthVersionMax="36" xr10:uidLastSave="{00000000-0000-0000-0000-000000000000}"/>
  <bookViews>
    <workbookView xWindow="0" yWindow="0" windowWidth="24000" windowHeight="9405" activeTab="6" xr2:uid="{2FA3D08E-79EE-457D-B913-57BD3A5FCD40}"/>
  </bookViews>
  <sheets>
    <sheet name="2.1" sheetId="1" r:id="rId1"/>
    <sheet name="2.1 Cont. 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externalReferences>
    <externalReference r:id="rId8"/>
    <externalReference r:id="rId9"/>
    <externalReference r:id="rId10"/>
  </externalReferences>
  <definedNames>
    <definedName name="\I">#REF!</definedName>
    <definedName name="\P">#REF!</definedName>
    <definedName name="aa">'[2]Oil Consumption – barrels'!#REF!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>'[1]Conversion factors_1'!$B$5:$Q$5</definedName>
    <definedName name="ConversionFactors">OFFSET('[1]Conversion factors_1'!$B$6,0,0,100,16)</definedName>
    <definedName name="ConversionFactors2">OFFSET('[1]Conversion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>#REF!</definedName>
    <definedName name="LEAP">#REF!</definedName>
    <definedName name="MJ_per_toe">41868</definedName>
    <definedName name="NONLEAP">#REF!</definedName>
    <definedName name="Print1">#REF!</definedName>
    <definedName name="RawData">'[1]Data in physical units_1'!$B$5:$BM$106</definedName>
    <definedName name="RawData2">'[1]Data in physical units_2'!$B$5:$BM$106</definedName>
    <definedName name="RawDataHeadings">'[1]Data in physical units_1'!$B$4:$BM$4</definedName>
    <definedName name="RawDataHeadings2">'[1]Data in physical units_2'!$B$4:$BM$4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4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5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6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7" l="1"/>
  <c r="H44" i="7"/>
  <c r="G44" i="7"/>
  <c r="F44" i="7"/>
  <c r="E44" i="7"/>
  <c r="C44" i="7"/>
  <c r="D34" i="7"/>
  <c r="D33" i="7"/>
  <c r="D31" i="7"/>
  <c r="D30" i="7"/>
  <c r="D27" i="7"/>
  <c r="D26" i="7"/>
  <c r="D23" i="7"/>
  <c r="D22" i="7"/>
  <c r="D21" i="7"/>
  <c r="D20" i="7"/>
  <c r="D17" i="7"/>
  <c r="D16" i="7"/>
  <c r="D15" i="7"/>
  <c r="D14" i="7"/>
  <c r="D13" i="7"/>
  <c r="D44" i="7" s="1"/>
  <c r="D12" i="7"/>
  <c r="L43" i="6"/>
  <c r="K43" i="6"/>
  <c r="K44" i="6" s="1"/>
  <c r="J43" i="6"/>
  <c r="I43" i="6"/>
  <c r="H43" i="6"/>
  <c r="G43" i="6"/>
  <c r="F43" i="6"/>
  <c r="E43" i="6"/>
  <c r="D43" i="6"/>
  <c r="C43" i="6"/>
  <c r="O42" i="6"/>
  <c r="N42" i="6"/>
  <c r="M42" i="6"/>
  <c r="N41" i="6"/>
  <c r="O41" i="6" s="1"/>
  <c r="M41" i="6"/>
  <c r="N40" i="6"/>
  <c r="O40" i="6" s="1"/>
  <c r="M40" i="6"/>
  <c r="N39" i="6"/>
  <c r="M39" i="6"/>
  <c r="O39" i="6" s="1"/>
  <c r="O38" i="6"/>
  <c r="N38" i="6"/>
  <c r="M38" i="6"/>
  <c r="N37" i="6"/>
  <c r="O37" i="6" s="1"/>
  <c r="M37" i="6"/>
  <c r="N36" i="6"/>
  <c r="O36" i="6" s="1"/>
  <c r="M36" i="6"/>
  <c r="N35" i="6"/>
  <c r="M35" i="6"/>
  <c r="O35" i="6" s="1"/>
  <c r="O34" i="6"/>
  <c r="N34" i="6"/>
  <c r="M34" i="6"/>
  <c r="N33" i="6"/>
  <c r="O33" i="6" s="1"/>
  <c r="M33" i="6"/>
  <c r="N32" i="6"/>
  <c r="O32" i="6" s="1"/>
  <c r="M32" i="6"/>
  <c r="N31" i="6"/>
  <c r="M31" i="6"/>
  <c r="O31" i="6" s="1"/>
  <c r="O30" i="6"/>
  <c r="N30" i="6"/>
  <c r="M30" i="6"/>
  <c r="N29" i="6"/>
  <c r="O29" i="6" s="1"/>
  <c r="M29" i="6"/>
  <c r="N28" i="6"/>
  <c r="O28" i="6" s="1"/>
  <c r="M28" i="6"/>
  <c r="N27" i="6"/>
  <c r="M27" i="6"/>
  <c r="O27" i="6" s="1"/>
  <c r="N26" i="6"/>
  <c r="O26" i="6" s="1"/>
  <c r="M26" i="6"/>
  <c r="N25" i="6"/>
  <c r="O25" i="6" s="1"/>
  <c r="M25" i="6"/>
  <c r="N24" i="6"/>
  <c r="O24" i="6" s="1"/>
  <c r="M24" i="6"/>
  <c r="N23" i="6"/>
  <c r="M23" i="6"/>
  <c r="O23" i="6" s="1"/>
  <c r="N22" i="6"/>
  <c r="O22" i="6" s="1"/>
  <c r="M22" i="6"/>
  <c r="N21" i="6"/>
  <c r="O21" i="6" s="1"/>
  <c r="M21" i="6"/>
  <c r="N20" i="6"/>
  <c r="O20" i="6" s="1"/>
  <c r="M20" i="6"/>
  <c r="N19" i="6"/>
  <c r="M19" i="6"/>
  <c r="O19" i="6" s="1"/>
  <c r="N18" i="6"/>
  <c r="N43" i="6" s="1"/>
  <c r="O17" i="6"/>
  <c r="N17" i="6"/>
  <c r="M17" i="6"/>
  <c r="N16" i="6"/>
  <c r="O16" i="6" s="1"/>
  <c r="M16" i="6"/>
  <c r="O15" i="6"/>
  <c r="N15" i="6"/>
  <c r="M15" i="6"/>
  <c r="N14" i="6"/>
  <c r="O14" i="6" s="1"/>
  <c r="M14" i="6"/>
  <c r="O13" i="6"/>
  <c r="N13" i="6"/>
  <c r="M13" i="6"/>
  <c r="N12" i="6"/>
  <c r="O12" i="6" s="1"/>
  <c r="M12" i="6"/>
  <c r="O11" i="6"/>
  <c r="N11" i="6"/>
  <c r="M11" i="6"/>
  <c r="N10" i="6"/>
  <c r="O10" i="6" s="1"/>
  <c r="M10" i="6"/>
  <c r="O9" i="6"/>
  <c r="N9" i="6"/>
  <c r="M9" i="6"/>
  <c r="N8" i="6"/>
  <c r="O8" i="6" s="1"/>
  <c r="M8" i="6"/>
  <c r="O7" i="6"/>
  <c r="N7" i="6"/>
  <c r="M7" i="6"/>
  <c r="N6" i="6"/>
  <c r="O6" i="6" s="1"/>
  <c r="M6" i="6"/>
  <c r="M43" i="6" s="1"/>
  <c r="M44" i="6" s="1"/>
  <c r="O5" i="6"/>
  <c r="N5" i="6"/>
  <c r="M5" i="6"/>
  <c r="I53" i="5"/>
  <c r="F53" i="5"/>
  <c r="E53" i="5"/>
  <c r="D53" i="5"/>
  <c r="C53" i="5"/>
  <c r="I52" i="5"/>
  <c r="H52" i="5"/>
  <c r="G52" i="5"/>
  <c r="F52" i="5"/>
  <c r="E52" i="5"/>
  <c r="D52" i="5"/>
  <c r="C52" i="5"/>
  <c r="B52" i="5"/>
  <c r="I51" i="5"/>
  <c r="H51" i="5"/>
  <c r="H53" i="5" s="1"/>
  <c r="G51" i="5"/>
  <c r="G53" i="5" s="1"/>
  <c r="F51" i="5"/>
  <c r="E51" i="5"/>
  <c r="D51" i="5"/>
  <c r="C51" i="5"/>
  <c r="B51" i="5"/>
  <c r="B53" i="5" s="1"/>
  <c r="I50" i="5"/>
  <c r="H50" i="5"/>
  <c r="G50" i="5"/>
  <c r="F50" i="5"/>
  <c r="E50" i="5"/>
  <c r="D50" i="5"/>
  <c r="C50" i="5"/>
  <c r="B50" i="5"/>
  <c r="K49" i="5"/>
  <c r="L49" i="5" s="1"/>
  <c r="J49" i="5"/>
  <c r="K48" i="5"/>
  <c r="L48" i="5" s="1"/>
  <c r="J48" i="5"/>
  <c r="K47" i="5"/>
  <c r="L47" i="5" s="1"/>
  <c r="J47" i="5"/>
  <c r="K46" i="5"/>
  <c r="L46" i="5" s="1"/>
  <c r="J46" i="5"/>
  <c r="K45" i="5"/>
  <c r="L45" i="5" s="1"/>
  <c r="J45" i="5"/>
  <c r="K44" i="5"/>
  <c r="L44" i="5" s="1"/>
  <c r="J44" i="5"/>
  <c r="K43" i="5"/>
  <c r="L43" i="5" s="1"/>
  <c r="J43" i="5"/>
  <c r="K42" i="5"/>
  <c r="L42" i="5" s="1"/>
  <c r="J42" i="5"/>
  <c r="J50" i="5" s="1"/>
  <c r="I41" i="5"/>
  <c r="H41" i="5"/>
  <c r="G41" i="5"/>
  <c r="F41" i="5"/>
  <c r="E41" i="5"/>
  <c r="D41" i="5"/>
  <c r="C41" i="5"/>
  <c r="B41" i="5"/>
  <c r="L40" i="5"/>
  <c r="K40" i="5"/>
  <c r="J40" i="5"/>
  <c r="K39" i="5"/>
  <c r="L39" i="5" s="1"/>
  <c r="J39" i="5"/>
  <c r="K38" i="5"/>
  <c r="L38" i="5" s="1"/>
  <c r="J38" i="5"/>
  <c r="K37" i="5"/>
  <c r="L37" i="5" s="1"/>
  <c r="J37" i="5"/>
  <c r="K36" i="5"/>
  <c r="L36" i="5" s="1"/>
  <c r="J36" i="5"/>
  <c r="K35" i="5"/>
  <c r="L35" i="5" s="1"/>
  <c r="J35" i="5"/>
  <c r="K34" i="5"/>
  <c r="L34" i="5" s="1"/>
  <c r="J34" i="5"/>
  <c r="J41" i="5" s="1"/>
  <c r="I33" i="5"/>
  <c r="H33" i="5"/>
  <c r="G33" i="5"/>
  <c r="F33" i="5"/>
  <c r="E33" i="5"/>
  <c r="D33" i="5"/>
  <c r="C33" i="5"/>
  <c r="B33" i="5"/>
  <c r="L32" i="5"/>
  <c r="K32" i="5"/>
  <c r="J32" i="5"/>
  <c r="K31" i="5"/>
  <c r="L31" i="5" s="1"/>
  <c r="J31" i="5"/>
  <c r="L30" i="5"/>
  <c r="K30" i="5"/>
  <c r="J30" i="5"/>
  <c r="K29" i="5"/>
  <c r="L29" i="5" s="1"/>
  <c r="J29" i="5"/>
  <c r="L28" i="5"/>
  <c r="K28" i="5"/>
  <c r="J28" i="5"/>
  <c r="K27" i="5"/>
  <c r="L27" i="5" s="1"/>
  <c r="J27" i="5"/>
  <c r="K26" i="5"/>
  <c r="L26" i="5" s="1"/>
  <c r="J26" i="5"/>
  <c r="K25" i="5"/>
  <c r="L25" i="5" s="1"/>
  <c r="J25" i="5"/>
  <c r="J33" i="5" s="1"/>
  <c r="J24" i="5"/>
  <c r="I24" i="5"/>
  <c r="H24" i="5"/>
  <c r="G24" i="5"/>
  <c r="F24" i="5"/>
  <c r="E24" i="5"/>
  <c r="D24" i="5"/>
  <c r="C24" i="5"/>
  <c r="B24" i="5"/>
  <c r="K23" i="5"/>
  <c r="K52" i="5" s="1"/>
  <c r="L52" i="5" s="1"/>
  <c r="J23" i="5"/>
  <c r="K22" i="5"/>
  <c r="L22" i="5" s="1"/>
  <c r="J22" i="5"/>
  <c r="K21" i="5"/>
  <c r="L21" i="5" s="1"/>
  <c r="J21" i="5"/>
  <c r="K20" i="5"/>
  <c r="L20" i="5" s="1"/>
  <c r="J20" i="5"/>
  <c r="K19" i="5"/>
  <c r="L19" i="5" s="1"/>
  <c r="J19" i="5"/>
  <c r="K18" i="5"/>
  <c r="L18" i="5" s="1"/>
  <c r="J18" i="5"/>
  <c r="K17" i="5"/>
  <c r="L17" i="5" s="1"/>
  <c r="J17" i="5"/>
  <c r="K16" i="5"/>
  <c r="L16" i="5" s="1"/>
  <c r="J16" i="5"/>
  <c r="I15" i="5"/>
  <c r="H15" i="5"/>
  <c r="G15" i="5"/>
  <c r="F15" i="5"/>
  <c r="E15" i="5"/>
  <c r="D15" i="5"/>
  <c r="C15" i="5"/>
  <c r="B15" i="5"/>
  <c r="K14" i="5"/>
  <c r="L14" i="5" s="1"/>
  <c r="J14" i="5"/>
  <c r="J52" i="5" s="1"/>
  <c r="K13" i="5"/>
  <c r="L13" i="5" s="1"/>
  <c r="J13" i="5"/>
  <c r="K12" i="5"/>
  <c r="L12" i="5" s="1"/>
  <c r="J12" i="5"/>
  <c r="K11" i="5"/>
  <c r="L11" i="5" s="1"/>
  <c r="J11" i="5"/>
  <c r="K10" i="5"/>
  <c r="L10" i="5" s="1"/>
  <c r="J10" i="5"/>
  <c r="K9" i="5"/>
  <c r="L9" i="5" s="1"/>
  <c r="J9" i="5"/>
  <c r="K8" i="5"/>
  <c r="L8" i="5" s="1"/>
  <c r="J8" i="5"/>
  <c r="K7" i="5"/>
  <c r="L7" i="5" s="1"/>
  <c r="J7" i="5"/>
  <c r="K6" i="5"/>
  <c r="L6" i="5" s="1"/>
  <c r="J6" i="5"/>
  <c r="K5" i="5"/>
  <c r="L5" i="5" s="1"/>
  <c r="J5" i="5"/>
  <c r="J51" i="5" s="1"/>
  <c r="J53" i="5" s="1"/>
  <c r="G47" i="4"/>
  <c r="F47" i="4"/>
  <c r="D47" i="4"/>
  <c r="C47" i="4"/>
  <c r="B47" i="4"/>
  <c r="G46" i="4"/>
  <c r="F46" i="4"/>
  <c r="E46" i="4"/>
  <c r="D46" i="4"/>
  <c r="C46" i="4"/>
  <c r="B46" i="4"/>
  <c r="E45" i="4"/>
  <c r="E47" i="4" s="1"/>
  <c r="E44" i="4"/>
  <c r="H44" i="4" s="1"/>
  <c r="E43" i="4"/>
  <c r="H43" i="4" s="1"/>
  <c r="H42" i="4"/>
  <c r="E42" i="4"/>
  <c r="E41" i="4"/>
  <c r="H41" i="4" s="1"/>
  <c r="E40" i="4"/>
  <c r="H40" i="4" s="1"/>
  <c r="E39" i="4"/>
  <c r="H39" i="4" s="1"/>
  <c r="H38" i="4"/>
  <c r="E38" i="4"/>
  <c r="E37" i="4"/>
  <c r="H37" i="4" s="1"/>
  <c r="E36" i="4"/>
  <c r="H36" i="4" s="1"/>
  <c r="E35" i="4"/>
  <c r="H35" i="4" s="1"/>
  <c r="E34" i="4"/>
  <c r="H34" i="4" s="1"/>
  <c r="H21" i="4"/>
  <c r="G21" i="4"/>
  <c r="F21" i="4"/>
  <c r="D21" i="4"/>
  <c r="C21" i="4"/>
  <c r="B21" i="4"/>
  <c r="H20" i="4"/>
  <c r="G20" i="4"/>
  <c r="F20" i="4"/>
  <c r="D20" i="4"/>
  <c r="C20" i="4"/>
  <c r="B20" i="4"/>
  <c r="E19" i="4"/>
  <c r="E20" i="4" s="1"/>
  <c r="I18" i="4"/>
  <c r="I44" i="4" s="1"/>
  <c r="E18" i="4"/>
  <c r="I17" i="4"/>
  <c r="E17" i="4"/>
  <c r="I16" i="4"/>
  <c r="I42" i="4" s="1"/>
  <c r="E16" i="4"/>
  <c r="E15" i="4"/>
  <c r="I15" i="4" s="1"/>
  <c r="I41" i="4" s="1"/>
  <c r="I14" i="4"/>
  <c r="I40" i="4" s="1"/>
  <c r="E14" i="4"/>
  <c r="E13" i="4"/>
  <c r="I13" i="4" s="1"/>
  <c r="I39" i="4" s="1"/>
  <c r="I12" i="4"/>
  <c r="I38" i="4" s="1"/>
  <c r="E12" i="4"/>
  <c r="I11" i="4"/>
  <c r="I37" i="4" s="1"/>
  <c r="E11" i="4"/>
  <c r="I10" i="4"/>
  <c r="E10" i="4"/>
  <c r="E9" i="4"/>
  <c r="I9" i="4" s="1"/>
  <c r="I8" i="4"/>
  <c r="E8" i="4"/>
  <c r="I34" i="3"/>
  <c r="J34" i="3" s="1"/>
  <c r="H34" i="3"/>
  <c r="I33" i="3"/>
  <c r="J33" i="3" s="1"/>
  <c r="H33" i="3"/>
  <c r="I32" i="3"/>
  <c r="J32" i="3" s="1"/>
  <c r="H32" i="3"/>
  <c r="I31" i="3"/>
  <c r="J31" i="3" s="1"/>
  <c r="H31" i="3"/>
  <c r="G30" i="3"/>
  <c r="I30" i="3" s="1"/>
  <c r="F30" i="3"/>
  <c r="H30" i="3" s="1"/>
  <c r="E30" i="3"/>
  <c r="D30" i="3"/>
  <c r="C30" i="3"/>
  <c r="J29" i="3"/>
  <c r="I29" i="3"/>
  <c r="H29" i="3"/>
  <c r="I28" i="3"/>
  <c r="J28" i="3" s="1"/>
  <c r="H28" i="3"/>
  <c r="I27" i="3"/>
  <c r="J27" i="3" s="1"/>
  <c r="H27" i="3"/>
  <c r="H26" i="3"/>
  <c r="G26" i="3"/>
  <c r="I26" i="3" s="1"/>
  <c r="J26" i="3" s="1"/>
  <c r="F26" i="3"/>
  <c r="E26" i="3"/>
  <c r="D26" i="3"/>
  <c r="C26" i="3"/>
  <c r="I24" i="3"/>
  <c r="J24" i="3" s="1"/>
  <c r="H24" i="3"/>
  <c r="G23" i="3"/>
  <c r="I23" i="3" s="1"/>
  <c r="F23" i="3"/>
  <c r="H23" i="3" s="1"/>
  <c r="E23" i="3"/>
  <c r="D23" i="3"/>
  <c r="C23" i="3"/>
  <c r="I22" i="3"/>
  <c r="J22" i="3" s="1"/>
  <c r="H22" i="3"/>
  <c r="I21" i="3"/>
  <c r="J21" i="3" s="1"/>
  <c r="H21" i="3"/>
  <c r="I20" i="3"/>
  <c r="J20" i="3" s="1"/>
  <c r="H20" i="3"/>
  <c r="G20" i="3"/>
  <c r="F20" i="3"/>
  <c r="E20" i="3"/>
  <c r="D20" i="3"/>
  <c r="C20" i="3"/>
  <c r="I19" i="3"/>
  <c r="J19" i="3" s="1"/>
  <c r="H19" i="3"/>
  <c r="I18" i="3"/>
  <c r="J18" i="3" s="1"/>
  <c r="H18" i="3"/>
  <c r="J17" i="3"/>
  <c r="I17" i="3"/>
  <c r="H17" i="3"/>
  <c r="G16" i="3"/>
  <c r="I16" i="3" s="1"/>
  <c r="F16" i="3"/>
  <c r="F6" i="3" s="1"/>
  <c r="E16" i="3"/>
  <c r="E6" i="3" s="1"/>
  <c r="E35" i="3" s="1"/>
  <c r="D16" i="3"/>
  <c r="D6" i="3" s="1"/>
  <c r="D35" i="3" s="1"/>
  <c r="C16" i="3"/>
  <c r="C6" i="3" s="1"/>
  <c r="C35" i="3" s="1"/>
  <c r="I15" i="3"/>
  <c r="J15" i="3" s="1"/>
  <c r="H15" i="3"/>
  <c r="I14" i="3"/>
  <c r="H14" i="3"/>
  <c r="J14" i="3" s="1"/>
  <c r="I13" i="3"/>
  <c r="J13" i="3" s="1"/>
  <c r="H13" i="3"/>
  <c r="I12" i="3"/>
  <c r="J12" i="3" s="1"/>
  <c r="H12" i="3"/>
  <c r="I11" i="3"/>
  <c r="J11" i="3" s="1"/>
  <c r="H11" i="3"/>
  <c r="I10" i="3"/>
  <c r="H10" i="3"/>
  <c r="J10" i="3" s="1"/>
  <c r="I9" i="3"/>
  <c r="J9" i="3" s="1"/>
  <c r="H9" i="3"/>
  <c r="I8" i="3"/>
  <c r="J8" i="3" s="1"/>
  <c r="H8" i="3"/>
  <c r="I7" i="3"/>
  <c r="J7" i="3" s="1"/>
  <c r="H7" i="3"/>
  <c r="E39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N44" i="6" l="1"/>
  <c r="O43" i="6"/>
  <c r="L44" i="6"/>
  <c r="F44" i="6"/>
  <c r="D44" i="6"/>
  <c r="J44" i="6"/>
  <c r="I44" i="6"/>
  <c r="E44" i="6"/>
  <c r="G44" i="6"/>
  <c r="H44" i="6"/>
  <c r="C44" i="6"/>
  <c r="K51" i="5"/>
  <c r="K50" i="5"/>
  <c r="J15" i="5"/>
  <c r="K15" i="5"/>
  <c r="K41" i="5"/>
  <c r="K33" i="5"/>
  <c r="K24" i="5"/>
  <c r="L23" i="5"/>
  <c r="I34" i="4"/>
  <c r="I35" i="4"/>
  <c r="I36" i="4"/>
  <c r="I43" i="4"/>
  <c r="I19" i="4"/>
  <c r="E21" i="4"/>
  <c r="H45" i="4"/>
  <c r="J30" i="3"/>
  <c r="H6" i="3"/>
  <c r="F35" i="3"/>
  <c r="H35" i="3" s="1"/>
  <c r="J23" i="3"/>
  <c r="G6" i="3"/>
  <c r="H16" i="3"/>
  <c r="J16" i="3" s="1"/>
  <c r="L24" i="5" l="1"/>
  <c r="K53" i="5"/>
  <c r="L53" i="5" s="1"/>
  <c r="L51" i="5"/>
  <c r="L33" i="5"/>
  <c r="L41" i="5"/>
  <c r="L15" i="5"/>
  <c r="L50" i="5"/>
  <c r="H47" i="4"/>
  <c r="H46" i="4"/>
  <c r="I45" i="4"/>
  <c r="I21" i="4"/>
  <c r="I20" i="4"/>
  <c r="I6" i="3"/>
  <c r="J6" i="3" s="1"/>
  <c r="G35" i="3"/>
  <c r="I35" i="3" s="1"/>
  <c r="J35" i="3" s="1"/>
  <c r="I47" i="4" l="1"/>
  <c r="I46" i="4"/>
</calcChain>
</file>

<file path=xl/sharedStrings.xml><?xml version="1.0" encoding="utf-8"?>
<sst xmlns="http://schemas.openxmlformats.org/spreadsheetml/2006/main" count="560" uniqueCount="325">
  <si>
    <t>Table 2.1: Installed Capacity of Coal Washeries during 2022-23</t>
  </si>
  <si>
    <t>Sl.No.</t>
  </si>
  <si>
    <t>Name of Washery</t>
  </si>
  <si>
    <t>Owner Company</t>
  </si>
  <si>
    <t>State of Location</t>
  </si>
  <si>
    <t>Raw Coal Capacity (MTPA)</t>
  </si>
  <si>
    <t xml:space="preserve">ACB (India)Ltd, Chakabura washery                          </t>
  </si>
  <si>
    <t>Aryan Coal Benefication (India) Ltd.</t>
  </si>
  <si>
    <t>Chhattisgarh</t>
  </si>
  <si>
    <t>ACB (India)Ltd, Dipka washery</t>
  </si>
  <si>
    <t xml:space="preserve">ACB (India)Ltd., Gevra washery </t>
  </si>
  <si>
    <t>Maruti Clean Coal and Power Ltd.(MPPCL), Ratija washery</t>
  </si>
  <si>
    <t>ACB (India) Ltd,Ratija washery
(formerly Spectrum Coal &amp; Power Ltd.)</t>
  </si>
  <si>
    <t>ACB (India)Ltd, Binjhari washery</t>
  </si>
  <si>
    <t>ACB(India) Ltd,Renki  washery 
( formerly S.V.Power Pvt Ltd.)</t>
  </si>
  <si>
    <t>Chattisgarh Power &amp; Coal Benefication Ltd.</t>
  </si>
  <si>
    <t>CPCBL</t>
  </si>
  <si>
    <t>Hind Energy &amp; Coal Benefication (India) Ltd, Baloda</t>
  </si>
  <si>
    <t>Hind Energy &amp; Coal Benefication (India)</t>
  </si>
  <si>
    <t>Hind Energy &amp; Coal Benefication (India)  Ltd.,Gatora</t>
  </si>
  <si>
    <t>Hind Energy &amp; Coal Benefication (India) Ltd.,Hindadih</t>
  </si>
  <si>
    <t>Hind Energy &amp; Coal Benefication (India) Ltd</t>
  </si>
  <si>
    <t>Clean Coal Enterprises Pvt. Ltd.,Baloda</t>
  </si>
  <si>
    <t>Clean Coal Enterprises Pvt. Ltd.,Gatora</t>
  </si>
  <si>
    <t>Hind Multi Services Private Limited,Gatora</t>
  </si>
  <si>
    <t xml:space="preserve">Jindal Power Ltd, Coal washery </t>
  </si>
  <si>
    <t>Jindal</t>
  </si>
  <si>
    <t>Jindal Power Ltd, (Coal washery  No.-2)</t>
  </si>
  <si>
    <t>Jindal Power Ltd, (Coal washery  No.-3)</t>
  </si>
  <si>
    <t>Sambhavi and Coal Benefication Pvt. Ltd.,Gatora</t>
  </si>
  <si>
    <t>KJSL</t>
  </si>
  <si>
    <t>Bhatia Energy Ranjan Coal washery,Kharsia</t>
  </si>
  <si>
    <t>KJSL Coal &amp; Power Pvt. Ltd.(Dipka Gevra)</t>
  </si>
  <si>
    <t>K L Energy &amp; Coal Beneficiation Pvt. Ltd.</t>
  </si>
  <si>
    <t>Mahavir Coal Washeries Pvt. Ltd., Baloda (Unit I)</t>
  </si>
  <si>
    <t>Mahavir Coal Washeries Pvt. Ltd.</t>
  </si>
  <si>
    <t>Mahavir Coal Washeries Pvt. Ltd,Baloda. (Unit II)</t>
  </si>
  <si>
    <t xml:space="preserve">Mahavir Coal Washeries Pvt. Ltd.,Sakri Belmundi </t>
  </si>
  <si>
    <t>Paras Power &amp; Coal Benefication Ltd., Ghutku</t>
  </si>
  <si>
    <t>Paras Power &amp; Coal beneficiation</t>
  </si>
  <si>
    <t>Phil Coal Benefication Pvt. Ltd, Ghutku washery</t>
  </si>
  <si>
    <t>Phil Coal</t>
  </si>
  <si>
    <t>Phil Coal Benefication Pvt. Ltd, Tenda Washery</t>
  </si>
  <si>
    <t xml:space="preserve">Parsa East and Kanta Basan Coal washery </t>
  </si>
  <si>
    <t>RRVUNL</t>
  </si>
  <si>
    <t>SEML-Gare Palma IV/1, Karwahi</t>
  </si>
  <si>
    <t>Sarda Energy and Minerals Ltd.</t>
  </si>
  <si>
    <t>Dugda</t>
  </si>
  <si>
    <t xml:space="preserve">Bharat Coking Coal Ltd. </t>
  </si>
  <si>
    <t>Jharkhand</t>
  </si>
  <si>
    <t>Sudamdih</t>
  </si>
  <si>
    <t>Moonidih</t>
  </si>
  <si>
    <t>Mahuda</t>
  </si>
  <si>
    <t>Madhuband</t>
  </si>
  <si>
    <t xml:space="preserve">                                                                                                                                                                                        Contd….</t>
  </si>
  <si>
    <t>Table 2.1(Contd.): Installed Capacity of Coal Washeries during 2022-23</t>
  </si>
  <si>
    <t>Patherdih Old</t>
  </si>
  <si>
    <t>Patherdih NLW</t>
  </si>
  <si>
    <t>Dahibari</t>
  </si>
  <si>
    <t>Piparwar Washery</t>
  </si>
  <si>
    <t xml:space="preserve">Central Coalfields Ltd. </t>
  </si>
  <si>
    <t>Kathara</t>
  </si>
  <si>
    <t>Rajrappa</t>
  </si>
  <si>
    <t>Sawang</t>
  </si>
  <si>
    <t>Kedla</t>
  </si>
  <si>
    <t>Monnet Daniels Coal washery Ltd.</t>
  </si>
  <si>
    <t>Chasnala</t>
  </si>
  <si>
    <t>Steel Authority of India Ltd.</t>
  </si>
  <si>
    <t>W.Bokaro-II</t>
  </si>
  <si>
    <t>Tata Steel Ltd.</t>
  </si>
  <si>
    <t>W.Bokaro-III</t>
  </si>
  <si>
    <t>Jamadoba</t>
  </si>
  <si>
    <t>Bhelatand</t>
  </si>
  <si>
    <t>Nandan</t>
  </si>
  <si>
    <t>Western Coalfield Ltd.</t>
  </si>
  <si>
    <t>Madhya Pradesh</t>
  </si>
  <si>
    <t>ACB(India) Ltd,Pandharpouni washery</t>
  </si>
  <si>
    <t>Maharashtra</t>
  </si>
  <si>
    <t>Kartikay Coal washery Pvt. Ltd,Wani washery</t>
  </si>
  <si>
    <t>Hind Maha Mineral LLP,Gondegaon washery</t>
  </si>
  <si>
    <t>Hind Maha Mineral LLP</t>
  </si>
  <si>
    <t>Hind Maha Mineral LLP,Ghugus washery</t>
  </si>
  <si>
    <t>Hind Maha Mineral LLP,Pimpalgaon washery</t>
  </si>
  <si>
    <t>Rukhmai Coal Washery LLP,  Nimbala Washery
(Formerly M/s Bhatia Coal Washery Ltd.)</t>
  </si>
  <si>
    <t>Rukhmai infrastructure pvt. Ltd.</t>
  </si>
  <si>
    <t>Indo Unique Flame Ltd,Punwat</t>
  </si>
  <si>
    <t>Maha Mineral &amp; Beneficiation Pvt. Ltd.</t>
  </si>
  <si>
    <t>ALPS Mining Services
(Formerly Bhatia Coal Washery)</t>
  </si>
  <si>
    <t>ALPS</t>
  </si>
  <si>
    <t>Odisha</t>
  </si>
  <si>
    <t>Aryan Energy Pvt. Ltd.,Talcher</t>
  </si>
  <si>
    <t>ACB (india) Ltd,Talcher Unit.</t>
  </si>
  <si>
    <t>Aryan Ispat and Power  Pvt Ltd.</t>
  </si>
  <si>
    <t>Hemgir</t>
  </si>
  <si>
    <t>Global Coal &amp; Mining Pvt. Ltd.,Talcher Unit</t>
  </si>
  <si>
    <t>GCMPL</t>
  </si>
  <si>
    <t>Global Coal &amp; Mining Pvt. Ltd.,Jharsuguda Unit, IB Valley</t>
  </si>
  <si>
    <t>Utkal Energy Ltd.</t>
  </si>
  <si>
    <t>Utkal</t>
  </si>
  <si>
    <t>Manuguru Washery, SCCL
(Through Global Coal &amp; Mining Pvt. Ltd. Manuguru)</t>
  </si>
  <si>
    <t>Singareni Collieries Company Ltd.</t>
  </si>
  <si>
    <t>Telangana</t>
  </si>
  <si>
    <t>Bina Deshaling Plant</t>
  </si>
  <si>
    <t>Northen Coalfield Ltd.</t>
  </si>
  <si>
    <t>Uttar Pradesh</t>
  </si>
  <si>
    <t>Bhojudih</t>
  </si>
  <si>
    <t>West Bengal</t>
  </si>
  <si>
    <t>Sarshatali Coal  Washery</t>
  </si>
  <si>
    <t>CESC Ltd.</t>
  </si>
  <si>
    <t xml:space="preserve">Total </t>
  </si>
  <si>
    <t xml:space="preserve">                     Source: Ministry of Coal                                                                                                                                    </t>
  </si>
  <si>
    <t>Table 2.2: Installed Capacity and Utilization of Refineries of Crude Oil</t>
  </si>
  <si>
    <t xml:space="preserve">Sl. No. </t>
  </si>
  <si>
    <t>Refinery</t>
  </si>
  <si>
    <t>Refinery Capacity (TMTPA)</t>
  </si>
  <si>
    <t>Crude Oil Processed (TMT)</t>
  </si>
  <si>
    <t>Capacity Utilisation (%)</t>
  </si>
  <si>
    <t>31.03.2021</t>
  </si>
  <si>
    <t>31.03.2022</t>
  </si>
  <si>
    <t>31.03.2023</t>
  </si>
  <si>
    <t>2021-22</t>
  </si>
  <si>
    <t>2022-23(P)</t>
  </si>
  <si>
    <t>Change in 
Utilisation</t>
  </si>
  <si>
    <t xml:space="preserve">(a) </t>
  </si>
  <si>
    <t>PUBLIC SECTOR</t>
  </si>
  <si>
    <t>IOCL, Guwahati, Assam</t>
  </si>
  <si>
    <t>IOCL, Barauni, Bihar</t>
  </si>
  <si>
    <t>IOCL, Koyali, Gujarat</t>
  </si>
  <si>
    <t>IOCL, Haldia, West Bengal</t>
  </si>
  <si>
    <t>IOCL, Mathura, Uttar Pradesh</t>
  </si>
  <si>
    <t>IOCL, Digboi, Assam</t>
  </si>
  <si>
    <t>IOCL, Panipat, Haryana</t>
  </si>
  <si>
    <t>IOCL, Bongaigaon, Assam</t>
  </si>
  <si>
    <t>IOCL, Paradip, Odisha</t>
  </si>
  <si>
    <t>Total IOC</t>
  </si>
  <si>
    <t>BPCL, Mumbai, Maharashtra</t>
  </si>
  <si>
    <t>BPCL, Kochi, Kerala</t>
  </si>
  <si>
    <t>BPCL, Bina, Madhya Pradesh</t>
  </si>
  <si>
    <t>Total BPCL</t>
  </si>
  <si>
    <t>HPCL, Mumbai, Maharashtra</t>
  </si>
  <si>
    <t>HPCL, Visakh, Andhra Pradesh</t>
  </si>
  <si>
    <t>Total HPCL</t>
  </si>
  <si>
    <t>CPCL, Manali, Tamil Nadu</t>
  </si>
  <si>
    <t>CPCL, Narimanam, Tamil Nadu</t>
  </si>
  <si>
    <t>-</t>
  </si>
  <si>
    <t>Total CPCL</t>
  </si>
  <si>
    <t>NRL, Numaligarh, Assam</t>
  </si>
  <si>
    <t>MRPL, Mangalore, Karnataka</t>
  </si>
  <si>
    <t>ONGC, Tatipaka, Andhra Pradesh</t>
  </si>
  <si>
    <t xml:space="preserve">(b) </t>
  </si>
  <si>
    <t>PRIVATE SECTOR &amp; JVs SECTOR</t>
  </si>
  <si>
    <t>RIL, Jamnagar, Gujarat</t>
  </si>
  <si>
    <t>RIL, SEZ-Jamnagar, Gujarat</t>
  </si>
  <si>
    <t>Nyara Energy Ltd. Vadinar</t>
  </si>
  <si>
    <t>HMEL, GGS, Bathinda, Punjab</t>
  </si>
  <si>
    <t>Total (a+b)</t>
  </si>
  <si>
    <t xml:space="preserve"> 1.Total may not tally due to rounding off</t>
  </si>
  <si>
    <t>(P): Provisional</t>
  </si>
  <si>
    <t xml:space="preserve"> 2. Crude throughput in terms of crude oil processed.</t>
  </si>
  <si>
    <t xml:space="preserve"> 3. Capacity utilisation is equal to crude oil processsed in current year divided by refineing capacity at the end of previous year*100</t>
  </si>
  <si>
    <t>Source: M/o Petroleum &amp; Natural Gas</t>
  </si>
  <si>
    <t xml:space="preserve">Table  2.3 (A) : Yearwise Installed Capacity of Electicity Generation in Utilities and Non-utilities </t>
  </si>
  <si>
    <r>
      <t>(in Mega Watt = 10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 Kilo Watt )</t>
    </r>
  </si>
  <si>
    <t>Utilities</t>
  </si>
  <si>
    <t>Thermal</t>
  </si>
  <si>
    <t>Hydro</t>
  </si>
  <si>
    <t>Nuclear</t>
  </si>
  <si>
    <t>RES*</t>
  </si>
  <si>
    <t>Total</t>
  </si>
  <si>
    <t>As on</t>
  </si>
  <si>
    <t>Steam</t>
  </si>
  <si>
    <t>Diesel</t>
  </si>
  <si>
    <t>Gas</t>
  </si>
  <si>
    <t>31.03.2012</t>
  </si>
  <si>
    <t>31.03.2013</t>
  </si>
  <si>
    <t>31.03.2014</t>
  </si>
  <si>
    <t>31.03.2015</t>
  </si>
  <si>
    <t>31.03.2016</t>
  </si>
  <si>
    <t>31.03.2017</t>
  </si>
  <si>
    <t>31.03.2018</t>
  </si>
  <si>
    <t>31.03.2019</t>
  </si>
  <si>
    <t xml:space="preserve">31.03.2020 </t>
  </si>
  <si>
    <t>31.03.2023 (P)</t>
  </si>
  <si>
    <t>Growth rate of 2022-23 over 2021-22(%)</t>
  </si>
  <si>
    <t>CAGR 2013-14 to 2022-23(%)</t>
  </si>
  <si>
    <t xml:space="preserve">*  RES= Renewable Energy Sources excluding  Hydro </t>
  </si>
  <si>
    <t xml:space="preserve">(P): Provisional </t>
  </si>
  <si>
    <t>Capacity in respect of Self Generating Industries includes units of capacity 1 MW and above.</t>
  </si>
  <si>
    <t>CAGR: Compound Annual Growth Rate =((Current Value/Base Value)^(1/nos. of years)-1)*100</t>
  </si>
  <si>
    <t>Source : Central Electricity Authority.</t>
  </si>
  <si>
    <t xml:space="preserve">Table  2.3 (B) : Yearwise Installed Capacity of Electicity Generation in Utilities and Non-utilities </t>
  </si>
  <si>
    <r>
      <t>(in Mega Watt = 10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x Kilo Watt )</t>
    </r>
  </si>
  <si>
    <t>Non-Utilities</t>
  </si>
  <si>
    <t>Grand Total (Utility + Non-Utility)</t>
  </si>
  <si>
    <t>17= 9+16</t>
  </si>
  <si>
    <t xml:space="preserve">31.03.2022 </t>
  </si>
  <si>
    <t>*  RES= Renewable Energy Sources excluding Hydro</t>
  </si>
  <si>
    <t xml:space="preserve"> Capacity in respect of Self Generating Industries includes units of capacity 1 MW and above.</t>
  </si>
  <si>
    <t>CAGR: Compound Annual Growth Rate =((Current Value/Base Value)^(1/nos. of years)-1))*100</t>
  </si>
  <si>
    <t xml:space="preserve">Table 2.4 : Regionwise and Statewise Installed Capacity of Electricity Generation (Utilities)    </t>
  </si>
  <si>
    <t>(in GW)</t>
  </si>
  <si>
    <t>States/UTs</t>
  </si>
  <si>
    <t>Growth Rate ( 2021-22 to 2022-23) (%)</t>
  </si>
  <si>
    <t xml:space="preserve"> </t>
  </si>
  <si>
    <t xml:space="preserve"> Chandigarh</t>
  </si>
  <si>
    <t xml:space="preserve"> Delhi</t>
  </si>
  <si>
    <t xml:space="preserve"> Haryana</t>
  </si>
  <si>
    <t xml:space="preserve"> Himachal Pradesh</t>
  </si>
  <si>
    <t xml:space="preserve"> Jammu &amp; Kashmir</t>
  </si>
  <si>
    <t xml:space="preserve"> Punjab</t>
  </si>
  <si>
    <t xml:space="preserve"> Rajasthan</t>
  </si>
  <si>
    <t xml:space="preserve"> Uttar Pradesh</t>
  </si>
  <si>
    <t xml:space="preserve"> Uttarakhand</t>
  </si>
  <si>
    <t xml:space="preserve"> Central Sector NR</t>
  </si>
  <si>
    <t xml:space="preserve"> Sub-Total (NR)</t>
  </si>
  <si>
    <t xml:space="preserve"> Chhattisgarh</t>
  </si>
  <si>
    <t xml:space="preserve"> Gujarat</t>
  </si>
  <si>
    <t xml:space="preserve"> Madhya Pradesh</t>
  </si>
  <si>
    <t xml:space="preserve"> Maharashtra</t>
  </si>
  <si>
    <t xml:space="preserve"> Daman &amp; Diu</t>
  </si>
  <si>
    <t xml:space="preserve"> D. &amp; N. Haveli</t>
  </si>
  <si>
    <t xml:space="preserve"> Goa</t>
  </si>
  <si>
    <t xml:space="preserve"> Central Sector WR</t>
  </si>
  <si>
    <t xml:space="preserve"> Sub-Total (WR)</t>
  </si>
  <si>
    <t xml:space="preserve"> Sub-Total (SR)</t>
  </si>
  <si>
    <t xml:space="preserve"> Andhra Pradesh</t>
  </si>
  <si>
    <t xml:space="preserve"> Sub-Total (ER)</t>
  </si>
  <si>
    <t xml:space="preserve"> Telangana</t>
  </si>
  <si>
    <t xml:space="preserve"> Sub-Total (NER)</t>
  </si>
  <si>
    <t xml:space="preserve"> Karnataka</t>
  </si>
  <si>
    <t xml:space="preserve"> Kerala</t>
  </si>
  <si>
    <t xml:space="preserve"> Tamil Nadu</t>
  </si>
  <si>
    <t xml:space="preserve"> Puducherry</t>
  </si>
  <si>
    <t xml:space="preserve"> Lakshadweep</t>
  </si>
  <si>
    <r>
      <t>Central Sector SR</t>
    </r>
    <r>
      <rPr>
        <b/>
        <sz val="9"/>
        <rFont val="Times New Roman"/>
        <family val="1"/>
      </rPr>
      <t xml:space="preserve"> #</t>
    </r>
  </si>
  <si>
    <t xml:space="preserve"> Bihar</t>
  </si>
  <si>
    <t>% Distribution</t>
  </si>
  <si>
    <t xml:space="preserve"> Jharkhand</t>
  </si>
  <si>
    <t xml:space="preserve"> Odisha</t>
  </si>
  <si>
    <t xml:space="preserve"> West Bengal</t>
  </si>
  <si>
    <t xml:space="preserve"> Sikkim</t>
  </si>
  <si>
    <t xml:space="preserve"> A. &amp; N. Islands</t>
  </si>
  <si>
    <t xml:space="preserve"> Central Sector ER $</t>
  </si>
  <si>
    <t xml:space="preserve"> Arunachal Pradesh</t>
  </si>
  <si>
    <t xml:space="preserve"> Assam  </t>
  </si>
  <si>
    <t xml:space="preserve"> Manipur  </t>
  </si>
  <si>
    <t xml:space="preserve"> Meghalaya  </t>
  </si>
  <si>
    <t xml:space="preserve"> Mizoram  </t>
  </si>
  <si>
    <t xml:space="preserve"> Nagaland  </t>
  </si>
  <si>
    <t xml:space="preserve"> Tripura  </t>
  </si>
  <si>
    <t xml:space="preserve"> Central Sector NER</t>
  </si>
  <si>
    <t xml:space="preserve"> Total States </t>
  </si>
  <si>
    <t xml:space="preserve"> Total Central  </t>
  </si>
  <si>
    <t xml:space="preserve"> Total All India</t>
  </si>
  <si>
    <t>$ Damodar Valley Corporation (DVC) installed capacity is considered under central sector(ER)</t>
  </si>
  <si>
    <t>* RES: Renewable Energy Sources excluding hydro</t>
  </si>
  <si>
    <t>#  Includes NLC-Central capacity also</t>
  </si>
  <si>
    <t>Sub-totals/Totals may not tally due to conversion to GW and  rounding off.</t>
  </si>
  <si>
    <t>Table 2.5: State-wise cumulative Installed Capacity of  Renewable Power as on 31st March</t>
  </si>
  <si>
    <t>S. No.</t>
  </si>
  <si>
    <t>STATES / UTs</t>
  </si>
  <si>
    <t>Small Hydro Power</t>
  </si>
  <si>
    <t>Wind Power</t>
  </si>
  <si>
    <t>Bio-Power-BM Power/Cogen</t>
  </si>
  <si>
    <t>Waste to Energy</t>
  </si>
  <si>
    <t>Solar Power</t>
  </si>
  <si>
    <t>Total Capacity</t>
  </si>
  <si>
    <t>Growth Rate(2021-22 to 2022-23)</t>
  </si>
  <si>
    <t>(MW)</t>
  </si>
  <si>
    <t>2022-23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</si>
  <si>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</si>
  <si>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</si>
  <si>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</si>
  <si>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</si>
  <si>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</si>
  <si>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</si>
  <si>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</si>
  <si>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</si>
  <si>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</si>
  <si>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</si>
  <si>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</si>
  <si>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</si>
  <si>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Ladakh</t>
  </si>
  <si>
    <t xml:space="preserve">Madhya Pradesh 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</si>
  <si>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</si>
  <si>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</si>
  <si>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</si>
  <si>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</si>
  <si>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</si>
  <si>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</si>
  <si>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</si>
  <si>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</si>
  <si>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</si>
  <si>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</si>
  <si>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</si>
  <si>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</si>
  <si>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</si>
  <si>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</si>
  <si>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</si>
  <si>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</si>
  <si>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</si>
  <si>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Puducherry</t>
  </si>
  <si>
    <t>Others</t>
  </si>
  <si>
    <t>Total  (MW)</t>
  </si>
  <si>
    <t>Source: Ministry of New and Renewable Energy</t>
  </si>
  <si>
    <t xml:space="preserve">Table 2.6 : Installation of Off-grid / Decentralised Renewable Energy Systems/ Devices as on 31.03.2023       </t>
  </si>
  <si>
    <t>Sl. No.</t>
  </si>
  <si>
    <t>State/UT</t>
  </si>
  <si>
    <t>Biogas Plants
(Nos)</t>
  </si>
  <si>
    <t>SPV Pumps</t>
  </si>
  <si>
    <t>Solar Photovoltaic (SPV)  Systems</t>
  </si>
  <si>
    <t>Waste to Energy (MW)</t>
  </si>
  <si>
    <t>SLS</t>
  </si>
  <si>
    <t>HLS</t>
  </si>
  <si>
    <t>SL</t>
  </si>
  <si>
    <t>PP</t>
  </si>
  <si>
    <t>(Nos.)</t>
  </si>
  <si>
    <t>(KWP)</t>
  </si>
  <si>
    <t>Bihar</t>
  </si>
  <si>
    <t>Lakshadweep</t>
  </si>
  <si>
    <t>Others*</t>
  </si>
  <si>
    <t>* Others includes installations through NGOs/IREDA in different states</t>
  </si>
  <si>
    <t xml:space="preserve">SLS = Street Lighting System; HLS = Home Lighting System; SL = Solar Lantern; PP = Power Plants; SPV = Solar Photovoltaic;  </t>
  </si>
  <si>
    <t>MW = Mega Watt; KWP = Kilowatt peak</t>
  </si>
  <si>
    <t>Source : Ministry of New and 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</si>
</sst>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_)"/>
    <numFmt numFmtId="165" formatCode="0.0"/>
    <numFmt numFmtId="166" formatCode="0.0%"/>
    <numFmt numFmtId="167" formatCode="#,##0_ ;\-#,##0\ "/>
    <numFmt numFmtId="168" formatCode="_ * #,##0.00_ ;_ * \-#,##0.00_ ;_ * &quot;-&quot;??_ ;_ @_ "/>
    <numFmt numFmtId="169" formatCode="0.00000"/>
    <numFmt numFmtId="170" formatCode="#,##0.0000_ ;\-#,##0.0000\ "/>
    <numFmt numFmtId="171" formatCode="0.0000"/>
    <numFmt numFmtId="172" formatCode="#,##0.000_ ;\-#,##0.000\ "/>
    <numFmt numFmtId="173" formatCode="_(* #,##0_);_(* \(#,##0\);_(* &quot;-&quot;??_);_(@_)"/>
    <numFmt numFmtId="174" formatCode="_(* #,##0.0_);_(* \(#,##0.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New times roman"/>
    </font>
    <font>
      <sz val="10"/>
      <name val="New times roman"/>
    </font>
    <font>
      <sz val="9"/>
      <name val="New times roman"/>
    </font>
    <font>
      <i/>
      <sz val="9"/>
      <color theme="1"/>
      <name val="Times New Roman"/>
      <family val="1"/>
    </font>
    <font>
      <sz val="10"/>
      <name val="Arial Narrow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Courier"/>
      <family val="3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name val="Times New Roman"/>
      <family val="1"/>
    </font>
    <font>
      <sz val="9"/>
      <color theme="1"/>
      <name val="New times roman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16"/>
      <name val="Times New Roman"/>
      <family val="1"/>
    </font>
    <font>
      <sz val="9"/>
      <color rgb="FF00B050"/>
      <name val="Times New Roman"/>
      <family val="1"/>
    </font>
    <font>
      <sz val="11"/>
      <name val="Calibri"/>
      <family val="2"/>
      <scheme val="minor"/>
    </font>
    <font>
      <b/>
      <i/>
      <sz val="9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2" fontId="5" fillId="3" borderId="4" xfId="2" applyNumberFormat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/>
    </xf>
    <xf numFmtId="0" fontId="5" fillId="3" borderId="6" xfId="3" quotePrefix="1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quotePrefix="1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left" vertical="center" wrapText="1"/>
    </xf>
    <xf numFmtId="0" fontId="7" fillId="4" borderId="1" xfId="4" applyFont="1" applyFill="1" applyBorder="1" applyAlignment="1">
      <alignment horizontal="center" vertical="center"/>
    </xf>
    <xf numFmtId="2" fontId="7" fillId="4" borderId="1" xfId="4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left" vertical="center" wrapText="1"/>
    </xf>
    <xf numFmtId="164" fontId="7" fillId="4" borderId="1" xfId="2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0" fillId="0" borderId="0" xfId="0" applyNumberFormat="1"/>
    <xf numFmtId="2" fontId="0" fillId="0" borderId="0" xfId="0" applyNumberFormat="1"/>
    <xf numFmtId="2" fontId="5" fillId="3" borderId="1" xfId="2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0" fontId="5" fillId="3" borderId="1" xfId="3" quotePrefix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2" fontId="7" fillId="4" borderId="1" xfId="3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 wrapText="1"/>
    </xf>
    <xf numFmtId="0" fontId="5" fillId="4" borderId="9" xfId="4" applyFont="1" applyFill="1" applyBorder="1" applyAlignment="1">
      <alignment horizontal="center" vertical="center" wrapText="1"/>
    </xf>
    <xf numFmtId="0" fontId="5" fillId="4" borderId="9" xfId="4" applyFont="1" applyFill="1" applyBorder="1" applyAlignment="1">
      <alignment vertical="center" wrapText="1"/>
    </xf>
    <xf numFmtId="2" fontId="5" fillId="4" borderId="3" xfId="4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6" xfId="0" applyFont="1" applyFill="1" applyBorder="1"/>
    <xf numFmtId="3" fontId="13" fillId="4" borderId="1" xfId="0" applyNumberFormat="1" applyFont="1" applyFill="1" applyBorder="1" applyAlignment="1">
      <alignment horizontal="center" vertical="center"/>
    </xf>
    <xf numFmtId="2" fontId="13" fillId="4" borderId="1" xfId="5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6" xfId="0" quotePrefix="1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/>
    </xf>
    <xf numFmtId="3" fontId="19" fillId="4" borderId="1" xfId="6" applyNumberFormat="1" applyFont="1" applyFill="1" applyBorder="1" applyAlignment="1">
      <alignment horizontal="center"/>
    </xf>
    <xf numFmtId="166" fontId="0" fillId="0" borderId="0" xfId="1" applyNumberFormat="1" applyFont="1" applyBorder="1"/>
    <xf numFmtId="0" fontId="16" fillId="4" borderId="16" xfId="0" applyFont="1" applyFill="1" applyBorder="1" applyAlignment="1">
      <alignment horizontal="left"/>
    </xf>
    <xf numFmtId="3" fontId="17" fillId="4" borderId="7" xfId="0" applyNumberFormat="1" applyFont="1" applyFill="1" applyBorder="1" applyAlignment="1">
      <alignment horizontal="center"/>
    </xf>
    <xf numFmtId="3" fontId="19" fillId="4" borderId="7" xfId="6" quotePrefix="1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7" fillId="4" borderId="17" xfId="0" applyNumberFormat="1" applyFont="1" applyFill="1" applyBorder="1" applyAlignment="1">
      <alignment horizontal="center"/>
    </xf>
    <xf numFmtId="3" fontId="19" fillId="4" borderId="17" xfId="6" applyNumberFormat="1" applyFont="1" applyFill="1" applyBorder="1" applyAlignment="1">
      <alignment horizontal="center"/>
    </xf>
    <xf numFmtId="3" fontId="19" fillId="4" borderId="7" xfId="6" applyNumberFormat="1" applyFont="1" applyFill="1" applyBorder="1" applyAlignment="1">
      <alignment horizontal="center"/>
    </xf>
    <xf numFmtId="0" fontId="16" fillId="4" borderId="1" xfId="0" quotePrefix="1" applyFont="1" applyFill="1" applyBorder="1" applyAlignment="1">
      <alignment horizontal="left"/>
    </xf>
    <xf numFmtId="3" fontId="17" fillId="4" borderId="1" xfId="0" quotePrefix="1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/>
    </xf>
    <xf numFmtId="2" fontId="13" fillId="4" borderId="1" xfId="5" quotePrefix="1" applyNumberFormat="1" applyFont="1" applyFill="1" applyBorder="1" applyAlignment="1">
      <alignment horizontal="center"/>
    </xf>
    <xf numFmtId="0" fontId="11" fillId="4" borderId="1" xfId="0" applyFont="1" applyFill="1" applyBorder="1"/>
    <xf numFmtId="0" fontId="20" fillId="4" borderId="1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2" fontId="13" fillId="4" borderId="1" xfId="5" applyNumberFormat="1" applyFont="1" applyFill="1" applyBorder="1" applyAlignment="1">
      <alignment horizontal="center" vertical="center"/>
    </xf>
    <xf numFmtId="10" fontId="0" fillId="0" borderId="0" xfId="1" applyNumberFormat="1" applyFont="1" applyBorder="1"/>
    <xf numFmtId="1" fontId="0" fillId="0" borderId="0" xfId="0" applyNumberFormat="1"/>
    <xf numFmtId="0" fontId="19" fillId="2" borderId="15" xfId="0" applyFont="1" applyFill="1" applyBorder="1" applyAlignment="1">
      <alignment horizontal="left" vertical="center"/>
    </xf>
    <xf numFmtId="0" fontId="17" fillId="2" borderId="15" xfId="0" applyFont="1" applyFill="1" applyBorder="1" applyAlignment="1"/>
    <xf numFmtId="0" fontId="17" fillId="2" borderId="15" xfId="0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/>
    <xf numFmtId="0" fontId="17" fillId="2" borderId="15" xfId="0" applyFont="1" applyFill="1" applyBorder="1"/>
    <xf numFmtId="165" fontId="13" fillId="2" borderId="6" xfId="0" applyNumberFormat="1" applyFont="1" applyFill="1" applyBorder="1"/>
    <xf numFmtId="0" fontId="19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/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22" fillId="2" borderId="11" xfId="0" applyFont="1" applyFill="1" applyBorder="1" applyAlignment="1">
      <alignment vertical="top"/>
    </xf>
    <xf numFmtId="0" fontId="23" fillId="2" borderId="11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0" fontId="24" fillId="2" borderId="0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2" borderId="11" xfId="0" applyFont="1" applyFill="1" applyBorder="1" applyAlignment="1">
      <alignment horizontal="center" wrapText="1"/>
    </xf>
    <xf numFmtId="0" fontId="26" fillId="2" borderId="11" xfId="0" applyFont="1" applyFill="1" applyBorder="1" applyAlignment="1">
      <alignment horizontal="right"/>
    </xf>
    <xf numFmtId="0" fontId="26" fillId="2" borderId="12" xfId="0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4" borderId="14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167" fontId="0" fillId="0" borderId="0" xfId="0" applyNumberFormat="1" applyBorder="1"/>
    <xf numFmtId="0" fontId="29" fillId="4" borderId="1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left"/>
    </xf>
    <xf numFmtId="167" fontId="31" fillId="4" borderId="16" xfId="7" applyNumberFormat="1" applyFont="1" applyFill="1" applyBorder="1" applyAlignment="1">
      <alignment horizontal="center"/>
    </xf>
    <xf numFmtId="0" fontId="30" fillId="5" borderId="0" xfId="0" applyFont="1" applyFill="1" applyBorder="1"/>
    <xf numFmtId="1" fontId="0" fillId="0" borderId="0" xfId="0" applyNumberFormat="1" applyBorder="1"/>
    <xf numFmtId="167" fontId="19" fillId="4" borderId="16" xfId="7" applyNumberFormat="1" applyFont="1" applyFill="1" applyBorder="1" applyAlignment="1">
      <alignment horizontal="center"/>
    </xf>
    <xf numFmtId="166" fontId="0" fillId="0" borderId="0" xfId="1" applyNumberFormat="1" applyFont="1"/>
    <xf numFmtId="0" fontId="29" fillId="4" borderId="1" xfId="0" applyFont="1" applyFill="1" applyBorder="1" applyAlignment="1">
      <alignment horizontal="left" vertical="center" wrapText="1"/>
    </xf>
    <xf numFmtId="2" fontId="29" fillId="4" borderId="1" xfId="1" applyNumberFormat="1" applyFont="1" applyFill="1" applyBorder="1" applyAlignment="1">
      <alignment horizontal="center" vertical="center"/>
    </xf>
    <xf numFmtId="169" fontId="29" fillId="0" borderId="0" xfId="7" applyNumberFormat="1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left" vertical="center" wrapText="1"/>
    </xf>
    <xf numFmtId="2" fontId="29" fillId="5" borderId="0" xfId="7" applyNumberFormat="1" applyFont="1" applyFill="1" applyBorder="1" applyAlignment="1">
      <alignment horizontal="center" vertical="center"/>
    </xf>
    <xf numFmtId="0" fontId="32" fillId="5" borderId="0" xfId="0" applyFont="1" applyFill="1" applyBorder="1"/>
    <xf numFmtId="0" fontId="31" fillId="2" borderId="15" xfId="0" applyFont="1" applyFill="1" applyBorder="1"/>
    <xf numFmtId="0" fontId="21" fillId="2" borderId="15" xfId="0" applyFont="1" applyFill="1" applyBorder="1"/>
    <xf numFmtId="0" fontId="30" fillId="2" borderId="15" xfId="0" applyFont="1" applyFill="1" applyBorder="1"/>
    <xf numFmtId="0" fontId="31" fillId="2" borderId="6" xfId="0" applyFont="1" applyFill="1" applyBorder="1"/>
    <xf numFmtId="167" fontId="0" fillId="0" borderId="0" xfId="0" applyNumberFormat="1" applyBorder="1" applyAlignment="1">
      <alignment wrapText="1"/>
    </xf>
    <xf numFmtId="0" fontId="31" fillId="2" borderId="0" xfId="0" applyFont="1" applyFill="1" applyBorder="1"/>
    <xf numFmtId="0" fontId="30" fillId="2" borderId="0" xfId="0" applyFont="1" applyFill="1" applyBorder="1"/>
    <xf numFmtId="0" fontId="33" fillId="2" borderId="11" xfId="0" applyFont="1" applyFill="1" applyBorder="1" applyAlignment="1">
      <alignment vertical="center"/>
    </xf>
    <xf numFmtId="0" fontId="21" fillId="2" borderId="11" xfId="0" applyFont="1" applyFill="1" applyBorder="1"/>
    <xf numFmtId="0" fontId="31" fillId="2" borderId="11" xfId="0" applyFont="1" applyFill="1" applyBorder="1"/>
    <xf numFmtId="0" fontId="30" fillId="2" borderId="11" xfId="0" applyFont="1" applyFill="1" applyBorder="1"/>
    <xf numFmtId="0" fontId="33" fillId="2" borderId="0" xfId="0" applyFont="1" applyFill="1" applyBorder="1"/>
    <xf numFmtId="0" fontId="24" fillId="2" borderId="15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167" fontId="0" fillId="0" borderId="0" xfId="0" applyNumberFormat="1"/>
    <xf numFmtId="0" fontId="29" fillId="0" borderId="0" xfId="0" applyFont="1" applyBorder="1" applyAlignment="1"/>
    <xf numFmtId="0" fontId="29" fillId="4" borderId="7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wrapText="1"/>
    </xf>
    <xf numFmtId="0" fontId="29" fillId="0" borderId="18" xfId="0" applyFont="1" applyBorder="1" applyAlignment="1">
      <alignment horizont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1" xfId="0" applyFont="1" applyFill="1" applyBorder="1" applyAlignment="1"/>
    <xf numFmtId="0" fontId="30" fillId="0" borderId="18" xfId="0" applyFont="1" applyBorder="1" applyAlignment="1">
      <alignment horizontal="center"/>
    </xf>
    <xf numFmtId="0" fontId="30" fillId="4" borderId="18" xfId="0" applyFont="1" applyFill="1" applyBorder="1"/>
    <xf numFmtId="167" fontId="31" fillId="4" borderId="18" xfId="7" applyNumberFormat="1" applyFont="1" applyFill="1" applyBorder="1" applyAlignment="1">
      <alignment horizontal="center"/>
    </xf>
    <xf numFmtId="167" fontId="30" fillId="0" borderId="18" xfId="7" applyNumberFormat="1" applyFont="1" applyBorder="1" applyAlignment="1">
      <alignment horizontal="right"/>
    </xf>
    <xf numFmtId="14" fontId="30" fillId="0" borderId="0" xfId="0" applyNumberFormat="1" applyFont="1" applyBorder="1"/>
    <xf numFmtId="167" fontId="30" fillId="0" borderId="0" xfId="7" applyNumberFormat="1" applyFont="1" applyBorder="1" applyAlignment="1">
      <alignment horizontal="right"/>
    </xf>
    <xf numFmtId="167" fontId="30" fillId="5" borderId="0" xfId="7" applyNumberFormat="1" applyFont="1" applyFill="1" applyBorder="1" applyAlignment="1">
      <alignment horizontal="right"/>
    </xf>
    <xf numFmtId="167" fontId="17" fillId="4" borderId="18" xfId="7" applyNumberFormat="1" applyFont="1" applyFill="1" applyBorder="1" applyAlignment="1">
      <alignment horizontal="center"/>
    </xf>
    <xf numFmtId="167" fontId="17" fillId="4" borderId="16" xfId="7" applyNumberFormat="1" applyFont="1" applyFill="1" applyBorder="1" applyAlignment="1">
      <alignment horizontal="center"/>
    </xf>
    <xf numFmtId="167" fontId="17" fillId="4" borderId="10" xfId="7" applyNumberFormat="1" applyFont="1" applyFill="1" applyBorder="1" applyAlignment="1">
      <alignment horizontal="center"/>
    </xf>
    <xf numFmtId="165" fontId="0" fillId="0" borderId="0" xfId="0" applyNumberFormat="1"/>
    <xf numFmtId="167" fontId="16" fillId="0" borderId="0" xfId="7" applyNumberFormat="1" applyFont="1" applyFill="1" applyBorder="1" applyAlignment="1">
      <alignment horizontal="right"/>
    </xf>
    <xf numFmtId="170" fontId="30" fillId="0" borderId="18" xfId="7" applyNumberFormat="1" applyFont="1" applyBorder="1" applyAlignment="1">
      <alignment horizontal="right"/>
    </xf>
    <xf numFmtId="2" fontId="29" fillId="0" borderId="18" xfId="7" applyNumberFormat="1" applyFont="1" applyBorder="1" applyAlignment="1">
      <alignment horizontal="center" vertical="center"/>
    </xf>
    <xf numFmtId="2" fontId="29" fillId="0" borderId="0" xfId="7" applyNumberFormat="1" applyFont="1" applyFill="1" applyBorder="1" applyAlignment="1">
      <alignment horizontal="center" vertical="center"/>
    </xf>
    <xf numFmtId="171" fontId="29" fillId="0" borderId="0" xfId="7" applyNumberFormat="1" applyFont="1" applyFill="1" applyBorder="1" applyAlignment="1">
      <alignment horizontal="center" vertical="center"/>
    </xf>
    <xf numFmtId="2" fontId="29" fillId="4" borderId="12" xfId="1" applyNumberFormat="1" applyFont="1" applyFill="1" applyBorder="1" applyAlignment="1">
      <alignment horizontal="center" vertical="center"/>
    </xf>
    <xf numFmtId="2" fontId="29" fillId="5" borderId="18" xfId="7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/>
    <xf numFmtId="0" fontId="0" fillId="2" borderId="15" xfId="0" applyFill="1" applyBorder="1"/>
    <xf numFmtId="0" fontId="0" fillId="0" borderId="0" xfId="0" applyAlignment="1">
      <alignment horizontal="center"/>
    </xf>
    <xf numFmtId="0" fontId="31" fillId="2" borderId="0" xfId="0" applyFont="1" applyFill="1" applyBorder="1" applyAlignment="1"/>
    <xf numFmtId="0" fontId="30" fillId="0" borderId="0" xfId="0" applyFont="1"/>
    <xf numFmtId="172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left" vertical="center" wrapText="1"/>
    </xf>
    <xf numFmtId="1" fontId="29" fillId="4" borderId="3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wrapText="1"/>
    </xf>
    <xf numFmtId="2" fontId="19" fillId="4" borderId="16" xfId="0" applyNumberFormat="1" applyFont="1" applyFill="1" applyBorder="1" applyAlignment="1">
      <alignment horizontal="center" wrapText="1"/>
    </xf>
    <xf numFmtId="2" fontId="14" fillId="4" borderId="16" xfId="0" applyNumberFormat="1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/>
    <xf numFmtId="2" fontId="17" fillId="0" borderId="0" xfId="0" applyNumberFormat="1" applyFont="1" applyFill="1" applyBorder="1"/>
    <xf numFmtId="0" fontId="14" fillId="4" borderId="1" xfId="0" applyFont="1" applyFill="1" applyBorder="1" applyAlignment="1">
      <alignment horizontal="left" wrapText="1"/>
    </xf>
    <xf numFmtId="2" fontId="14" fillId="4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12" fillId="4" borderId="1" xfId="0" applyFont="1" applyFill="1" applyBorder="1" applyAlignment="1">
      <alignment horizontal="left" wrapText="1"/>
    </xf>
    <xf numFmtId="2" fontId="12" fillId="4" borderId="1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19" fillId="2" borderId="0" xfId="0" applyFont="1" applyFill="1" applyBorder="1" applyAlignment="1">
      <alignment horizontal="right" wrapText="1"/>
    </xf>
    <xf numFmtId="0" fontId="19" fillId="2" borderId="1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2" fillId="2" borderId="11" xfId="0" applyFont="1" applyFill="1" applyBorder="1" applyAlignment="1">
      <alignment vertical="center"/>
    </xf>
    <xf numFmtId="0" fontId="19" fillId="2" borderId="11" xfId="0" applyFont="1" applyFill="1" applyBorder="1" applyAlignment="1"/>
    <xf numFmtId="0" fontId="21" fillId="2" borderId="11" xfId="0" applyFont="1" applyFill="1" applyBorder="1" applyAlignment="1">
      <alignment horizontal="right" wrapText="1"/>
    </xf>
    <xf numFmtId="0" fontId="21" fillId="2" borderId="12" xfId="0" applyFont="1" applyFill="1" applyBorder="1" applyAlignment="1">
      <alignment horizontal="right" wrapText="1"/>
    </xf>
    <xf numFmtId="0" fontId="36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6" fillId="4" borderId="16" xfId="0" applyFont="1" applyFill="1" applyBorder="1" applyAlignment="1">
      <alignment horizontal="center" vertical="top" wrapText="1"/>
    </xf>
    <xf numFmtId="0" fontId="26" fillId="4" borderId="17" xfId="0" applyFont="1" applyFill="1" applyBorder="1" applyAlignment="1">
      <alignment horizontal="center" vertical="top" wrapText="1"/>
    </xf>
    <xf numFmtId="0" fontId="32" fillId="4" borderId="18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left" vertical="center"/>
    </xf>
    <xf numFmtId="2" fontId="17" fillId="4" borderId="18" xfId="0" applyNumberFormat="1" applyFont="1" applyFill="1" applyBorder="1" applyAlignment="1">
      <alignment horizontal="center"/>
    </xf>
    <xf numFmtId="1" fontId="13" fillId="4" borderId="18" xfId="0" applyNumberFormat="1" applyFont="1" applyFill="1" applyBorder="1" applyAlignment="1">
      <alignment horizontal="center"/>
    </xf>
    <xf numFmtId="2" fontId="11" fillId="4" borderId="16" xfId="0" applyNumberFormat="1" applyFont="1" applyFill="1" applyBorder="1" applyAlignment="1">
      <alignment horizontal="center"/>
    </xf>
    <xf numFmtId="10" fontId="0" fillId="0" borderId="0" xfId="1" applyNumberFormat="1" applyFont="1"/>
    <xf numFmtId="10" fontId="11" fillId="4" borderId="16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166" fontId="14" fillId="4" borderId="1" xfId="1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right"/>
    </xf>
    <xf numFmtId="0" fontId="0" fillId="2" borderId="9" xfId="0" applyFill="1" applyBorder="1"/>
    <xf numFmtId="165" fontId="0" fillId="2" borderId="9" xfId="0" applyNumberFormat="1" applyFill="1" applyBorder="1"/>
    <xf numFmtId="165" fontId="16" fillId="2" borderId="9" xfId="0" applyNumberFormat="1" applyFont="1" applyFill="1" applyBorder="1"/>
    <xf numFmtId="165" fontId="16" fillId="2" borderId="3" xfId="0" applyNumberFormat="1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left"/>
    </xf>
    <xf numFmtId="0" fontId="38" fillId="4" borderId="7" xfId="0" applyFont="1" applyFill="1" applyBorder="1" applyAlignment="1">
      <alignment horizontal="center" vertical="center" wrapText="1"/>
    </xf>
    <xf numFmtId="173" fontId="19" fillId="4" borderId="10" xfId="8" applyNumberFormat="1" applyFont="1" applyFill="1" applyBorder="1" applyAlignment="1">
      <alignment horizontal="left" vertical="center"/>
    </xf>
    <xf numFmtId="173" fontId="19" fillId="4" borderId="16" xfId="8" applyNumberFormat="1" applyFont="1" applyFill="1" applyBorder="1" applyAlignment="1">
      <alignment horizontal="center" vertical="top"/>
    </xf>
    <xf numFmtId="173" fontId="19" fillId="4" borderId="18" xfId="8" applyNumberFormat="1" applyFont="1" applyFill="1" applyBorder="1" applyAlignment="1">
      <alignment horizontal="center" vertical="top"/>
    </xf>
    <xf numFmtId="2" fontId="39" fillId="4" borderId="7" xfId="0" applyNumberFormat="1" applyFont="1" applyFill="1" applyBorder="1" applyAlignment="1">
      <alignment horizontal="center" vertical="top" shrinkToFit="1"/>
    </xf>
    <xf numFmtId="0" fontId="40" fillId="0" borderId="0" xfId="0" applyNumberFormat="1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wrapText="1"/>
    </xf>
    <xf numFmtId="0" fontId="41" fillId="0" borderId="0" xfId="0" applyNumberFormat="1" applyFont="1" applyFill="1" applyBorder="1" applyAlignment="1">
      <alignment horizontal="center" vertical="center"/>
    </xf>
    <xf numFmtId="2" fontId="39" fillId="4" borderId="16" xfId="0" applyNumberFormat="1" applyFont="1" applyFill="1" applyBorder="1" applyAlignment="1">
      <alignment horizontal="center" vertical="top" shrinkToFit="1"/>
    </xf>
    <xf numFmtId="174" fontId="19" fillId="4" borderId="16" xfId="8" quotePrefix="1" applyNumberFormat="1" applyFont="1" applyFill="1" applyBorder="1" applyAlignment="1">
      <alignment horizontal="center" vertical="top"/>
    </xf>
    <xf numFmtId="174" fontId="19" fillId="4" borderId="18" xfId="8" quotePrefix="1" applyNumberFormat="1" applyFont="1" applyFill="1" applyBorder="1" applyAlignment="1">
      <alignment horizontal="center" vertical="top"/>
    </xf>
    <xf numFmtId="174" fontId="19" fillId="4" borderId="10" xfId="8" quotePrefix="1" applyNumberFormat="1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173" fontId="12" fillId="4" borderId="1" xfId="7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0" fontId="41" fillId="2" borderId="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1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left" vertical="center"/>
    </xf>
    <xf numFmtId="0" fontId="14" fillId="2" borderId="11" xfId="0" applyFont="1" applyFill="1" applyBorder="1"/>
    <xf numFmtId="0" fontId="14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Comma 2" xfId="7" xr:uid="{D408F2B5-6358-446E-8FF6-346B63A5C1F6}"/>
    <cellStyle name="Comma 3 2" xfId="8" xr:uid="{FF210B82-6BBD-4188-B949-A4E5AC0796D7}"/>
    <cellStyle name="Normal" xfId="0" builtinId="0"/>
    <cellStyle name="Normal 2 10" xfId="2" xr:uid="{10B60695-01AE-4159-8CDF-C7F089994DCE}"/>
    <cellStyle name="Normal 20" xfId="3" xr:uid="{6BB7CDEF-6C58-4171-B1EA-7717D3A511E9}"/>
    <cellStyle name="Normal 3 2 3" xfId="4" xr:uid="{B7E4F900-451C-4166-A5F8-D0CBFAC57805}"/>
    <cellStyle name="Normal_2.2" xfId="5" xr:uid="{5F61B515-F2E7-427F-845A-AC89D47BB15E}"/>
    <cellStyle name="Normal_V.3 2" xfId="6" xr:uid="{FFD5C15A-FD6D-4536-A64C-61948C8C101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44823</xdr:colOff>
      <xdr:row>21</xdr:row>
      <xdr:rowOff>112058</xdr:rowOff>
    </xdr:from>
    <xdr:to>
      <xdr:col>24</xdr:col>
      <xdr:colOff>336175</xdr:colOff>
      <xdr:row>24</xdr:row>
      <xdr:rowOff>44823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E26B61-17BB-4849-823A-0ADDD884E59F}"/>
            </a:ext>
          </a:extLst>
        </xdr:cNvPr>
        <xdr:cNvSpPr txBox="1"/>
      </xdr:nvSpPr>
      <xdr:spPr>
        <a:xfrm>
          <a:off x="13913223" y="4722158"/>
          <a:ext cx="2729752" cy="504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ES%20Publication_Improvements_Dated%2026.02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 old"/>
      <sheetName val="2.1 conti. old"/>
      <sheetName val="2.1"/>
      <sheetName val="2.1 Cont. "/>
      <sheetName val="2.2"/>
      <sheetName val="2.3"/>
      <sheetName val="2.4"/>
      <sheetName val="2.5"/>
      <sheetName val="2.6"/>
      <sheetName val="Production"/>
      <sheetName val="3.1"/>
      <sheetName val="3.2"/>
      <sheetName val="3.3"/>
      <sheetName val="3.3 (A&amp;B)-Old"/>
      <sheetName val="3.3 (A&amp;B)"/>
      <sheetName val="3.4 old"/>
      <sheetName val=" 3.4"/>
      <sheetName val="3.5"/>
      <sheetName val="3.6"/>
      <sheetName val="Foreign Trade"/>
      <sheetName val="4.1"/>
      <sheetName val="4.3 Base Table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-old"/>
      <sheetName val="6.5-old (Contd.)"/>
      <sheetName val="6.5"/>
      <sheetName val="6.6"/>
      <sheetName val="6.6 conti"/>
      <sheetName val="6.6 conti 1"/>
      <sheetName val="Base Tables for 6.6"/>
      <sheetName val="6.7"/>
      <sheetName val="6.8"/>
      <sheetName val="6.9"/>
      <sheetName val="Energy Balance_2021-22"/>
      <sheetName val="7.1_FY-2021-22(F) old"/>
      <sheetName val="7.1_FY-2021-22(F) "/>
      <sheetName val="Data in physical units_1"/>
      <sheetName val="Conversion factors_1"/>
      <sheetName val="Disaggregated Balance_1"/>
      <sheetName val="Aggregated Balance_1"/>
      <sheetName val="7.2_FY-2021-22(F) old"/>
      <sheetName val="7.2_FY-2021-22(F)"/>
      <sheetName val="7.2_FY-2021-22(F) All Commodity"/>
      <sheetName val="7.3_FY-2021-22(F) "/>
      <sheetName val="Sankey Diagram(2021-22(F))"/>
      <sheetName val="Energy Balance_2022-23"/>
      <sheetName val="7.3_FY-2022-23(P) old"/>
      <sheetName val="7.1_FY-2022-23(P)"/>
      <sheetName val="Data in physical units_2"/>
      <sheetName val="Conversion factors_2"/>
      <sheetName val="Disaggregated Balance_2"/>
      <sheetName val="Aggregated Balance_2"/>
      <sheetName val="7.2_FY-2022-23(P) old"/>
      <sheetName val="Table 7.5 unused"/>
      <sheetName val="7.4_FY-2022-23(P)"/>
      <sheetName val="7.4_FY-2022-23(P) All Comodity"/>
      <sheetName val="7.3_FY-2022-23(P)"/>
      <sheetName val="Sankey Diagram(2022-23(P))"/>
      <sheetName val="Sustainability and Energy"/>
      <sheetName val="2.7"/>
      <sheetName val=" 8.1"/>
      <sheetName val=" 8.2"/>
      <sheetName val="8.3"/>
      <sheetName val="8.4"/>
      <sheetName val="Supporting Tables(Ch-8)"/>
      <sheetName val="Annexure I"/>
      <sheetName val="Annexure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E4">
            <v>7.5</v>
          </cell>
        </row>
        <row r="5">
          <cell r="E5">
            <v>14</v>
          </cell>
        </row>
        <row r="6">
          <cell r="E6">
            <v>6.25</v>
          </cell>
        </row>
        <row r="7">
          <cell r="E7">
            <v>6.6</v>
          </cell>
        </row>
        <row r="8">
          <cell r="E8">
            <v>11</v>
          </cell>
        </row>
        <row r="9">
          <cell r="E9">
            <v>4.8</v>
          </cell>
        </row>
        <row r="10">
          <cell r="E10">
            <v>2.5</v>
          </cell>
        </row>
        <row r="11">
          <cell r="E11">
            <v>1.25</v>
          </cell>
        </row>
        <row r="12">
          <cell r="E12">
            <v>0.96</v>
          </cell>
        </row>
        <row r="13">
          <cell r="E13">
            <v>0.96</v>
          </cell>
        </row>
        <row r="14">
          <cell r="E14">
            <v>3.6</v>
          </cell>
        </row>
        <row r="15">
          <cell r="E15">
            <v>0.96</v>
          </cell>
        </row>
        <row r="16">
          <cell r="E16">
            <v>0.9</v>
          </cell>
        </row>
        <row r="17">
          <cell r="E17">
            <v>0.96</v>
          </cell>
        </row>
        <row r="18">
          <cell r="E18">
            <v>2.5</v>
          </cell>
        </row>
        <row r="19">
          <cell r="E19">
            <v>4.75</v>
          </cell>
        </row>
        <row r="20">
          <cell r="E20">
            <v>3.2</v>
          </cell>
        </row>
        <row r="21">
          <cell r="E21">
            <v>3.6</v>
          </cell>
        </row>
        <row r="22">
          <cell r="E22">
            <v>0.9</v>
          </cell>
        </row>
        <row r="23">
          <cell r="E23">
            <v>0.9</v>
          </cell>
        </row>
        <row r="24">
          <cell r="E24">
            <v>4.0999999999999996</v>
          </cell>
        </row>
        <row r="25">
          <cell r="E25">
            <v>0.9</v>
          </cell>
        </row>
        <row r="26">
          <cell r="E26">
            <v>0.95</v>
          </cell>
        </row>
        <row r="27">
          <cell r="E27">
            <v>0.96</v>
          </cell>
        </row>
        <row r="28">
          <cell r="E28">
            <v>0.95</v>
          </cell>
        </row>
        <row r="29">
          <cell r="E29">
            <v>0.96</v>
          </cell>
        </row>
        <row r="30">
          <cell r="E30">
            <v>2.5</v>
          </cell>
        </row>
        <row r="31">
          <cell r="E31">
            <v>2.5</v>
          </cell>
        </row>
        <row r="32">
          <cell r="E32">
            <v>0.9</v>
          </cell>
        </row>
        <row r="33">
          <cell r="E33">
            <v>15</v>
          </cell>
        </row>
        <row r="34">
          <cell r="E34">
            <v>0.96</v>
          </cell>
        </row>
        <row r="35">
          <cell r="E35">
            <v>2</v>
          </cell>
        </row>
        <row r="36">
          <cell r="E36">
            <v>1.6</v>
          </cell>
        </row>
        <row r="37">
          <cell r="E37">
            <v>1.6</v>
          </cell>
        </row>
        <row r="38">
          <cell r="E38">
            <v>0.63</v>
          </cell>
        </row>
        <row r="39">
          <cell r="E39">
            <v>2.5</v>
          </cell>
        </row>
      </sheetData>
      <sheetData sheetId="9"/>
      <sheetData sheetId="10"/>
      <sheetData sheetId="11">
        <row r="4">
          <cell r="B4" t="str">
            <v>Utilities</v>
          </cell>
        </row>
        <row r="5">
          <cell r="B5" t="str">
            <v>Thermal</v>
          </cell>
          <cell r="F5" t="str">
            <v>Hydro</v>
          </cell>
          <cell r="G5" t="str">
            <v>Nuclear</v>
          </cell>
          <cell r="H5" t="str">
            <v>RES*</v>
          </cell>
        </row>
        <row r="9">
          <cell r="A9" t="str">
            <v>31.03.2013</v>
          </cell>
          <cell r="E9">
            <v>151530.47</v>
          </cell>
          <cell r="F9">
            <v>39491.4</v>
          </cell>
          <cell r="G9">
            <v>4780</v>
          </cell>
          <cell r="H9">
            <v>27541.7</v>
          </cell>
          <cell r="I9">
            <v>223343.57</v>
          </cell>
        </row>
        <row r="10">
          <cell r="A10" t="str">
            <v>31.03.2014</v>
          </cell>
          <cell r="E10">
            <v>168254.98500000002</v>
          </cell>
          <cell r="F10">
            <v>40531.410000000003</v>
          </cell>
          <cell r="G10">
            <v>4780</v>
          </cell>
          <cell r="H10">
            <v>34987.995999999999</v>
          </cell>
          <cell r="I10">
            <v>248554.391</v>
          </cell>
        </row>
        <row r="11">
          <cell r="A11" t="str">
            <v>31.03.2015</v>
          </cell>
          <cell r="E11">
            <v>188897.7836</v>
          </cell>
          <cell r="F11">
            <v>41267.43</v>
          </cell>
          <cell r="G11">
            <v>5780</v>
          </cell>
          <cell r="H11">
            <v>38959.159999999989</v>
          </cell>
          <cell r="I11">
            <v>274904.37359999999</v>
          </cell>
        </row>
        <row r="12">
          <cell r="A12" t="str">
            <v>31.03.2016</v>
          </cell>
          <cell r="E12">
            <v>210675.03900000002</v>
          </cell>
          <cell r="F12">
            <v>42783.420000000006</v>
          </cell>
          <cell r="G12">
            <v>5780</v>
          </cell>
          <cell r="H12">
            <v>45924.04</v>
          </cell>
          <cell r="I12">
            <v>305162.49900000001</v>
          </cell>
        </row>
        <row r="13">
          <cell r="A13" t="str">
            <v>31.03.2017</v>
          </cell>
          <cell r="E13">
            <v>218329.88399999999</v>
          </cell>
          <cell r="F13">
            <v>44478.420000000006</v>
          </cell>
          <cell r="G13">
            <v>6780</v>
          </cell>
          <cell r="H13">
            <v>57244.229999999981</v>
          </cell>
          <cell r="I13">
            <v>326832.53399999999</v>
          </cell>
        </row>
        <row r="14">
          <cell r="A14" t="str">
            <v>31.03.2018</v>
          </cell>
          <cell r="E14">
            <v>222906.58899999998</v>
          </cell>
          <cell r="F14">
            <v>45293.42</v>
          </cell>
          <cell r="G14">
            <v>6780</v>
          </cell>
          <cell r="H14">
            <v>69022.385000000009</v>
          </cell>
          <cell r="I14">
            <v>344002.39399999997</v>
          </cell>
        </row>
        <row r="15">
          <cell r="A15" t="str">
            <v>31.03.2019</v>
          </cell>
          <cell r="E15">
            <v>226279.34399999998</v>
          </cell>
          <cell r="F15">
            <v>45399.22</v>
          </cell>
          <cell r="G15">
            <v>6780</v>
          </cell>
          <cell r="H15">
            <v>77641.625</v>
          </cell>
          <cell r="I15">
            <v>356100.18900000001</v>
          </cell>
        </row>
        <row r="16">
          <cell r="A16" t="str">
            <v xml:space="preserve">31.03.2020 </v>
          </cell>
          <cell r="E16">
            <v>230599.568</v>
          </cell>
          <cell r="F16">
            <v>45699.22</v>
          </cell>
          <cell r="G16">
            <v>6780</v>
          </cell>
          <cell r="H16">
            <v>87027.675000000003</v>
          </cell>
          <cell r="I16">
            <v>370106.46299999999</v>
          </cell>
        </row>
        <row r="17">
          <cell r="A17" t="str">
            <v>31.03.2021</v>
          </cell>
          <cell r="E17">
            <v>234728.21799999999</v>
          </cell>
          <cell r="F17">
            <v>46209.22</v>
          </cell>
          <cell r="G17">
            <v>6780</v>
          </cell>
          <cell r="H17">
            <v>94433.785000000003</v>
          </cell>
          <cell r="I17">
            <v>382151.223</v>
          </cell>
        </row>
        <row r="18">
          <cell r="A18" t="str">
            <v>31.03.2022</v>
          </cell>
          <cell r="E18">
            <v>236108.71799999999</v>
          </cell>
          <cell r="F18">
            <v>46722.520000000004</v>
          </cell>
          <cell r="G18">
            <v>6780</v>
          </cell>
          <cell r="H18">
            <v>109885.37500000001</v>
          </cell>
          <cell r="I18">
            <v>399496.61300000001</v>
          </cell>
        </row>
        <row r="30">
          <cell r="B30" t="str">
            <v>Non-Utilities</v>
          </cell>
          <cell r="I30" t="str">
            <v>Grand Total (Utility + Non-Utility)</v>
          </cell>
        </row>
        <row r="35">
          <cell r="A35" t="str">
            <v>31.03.2013</v>
          </cell>
          <cell r="H35">
            <v>40726.390000000007</v>
          </cell>
          <cell r="I35">
            <v>264069.96000000002</v>
          </cell>
        </row>
        <row r="36">
          <cell r="A36" t="str">
            <v>31.03.2014</v>
          </cell>
          <cell r="H36">
            <v>42257.869999999995</v>
          </cell>
          <cell r="I36">
            <v>290812.261</v>
          </cell>
        </row>
        <row r="37">
          <cell r="A37" t="str">
            <v>31.03.2015</v>
          </cell>
          <cell r="H37">
            <v>44656.847999999998</v>
          </cell>
          <cell r="I37">
            <v>319561.22159999999</v>
          </cell>
        </row>
        <row r="38">
          <cell r="A38" t="str">
            <v>31.03.2016</v>
          </cell>
          <cell r="H38">
            <v>48279.484058699993</v>
          </cell>
          <cell r="I38">
            <v>353441.98305869999</v>
          </cell>
        </row>
        <row r="39">
          <cell r="A39" t="str">
            <v>31.03.2017</v>
          </cell>
          <cell r="H39">
            <v>51529.194735699995</v>
          </cell>
          <cell r="I39">
            <v>378361.72873569996</v>
          </cell>
        </row>
        <row r="40">
          <cell r="A40" t="str">
            <v>31.03.2018</v>
          </cell>
          <cell r="H40">
            <v>54932.511398199997</v>
          </cell>
          <cell r="I40">
            <v>398934.90539819998</v>
          </cell>
        </row>
        <row r="41">
          <cell r="A41" t="str">
            <v>31.03.2019</v>
          </cell>
          <cell r="H41">
            <v>75207.125733199995</v>
          </cell>
          <cell r="I41">
            <v>431307.31473320001</v>
          </cell>
        </row>
        <row r="42">
          <cell r="A42" t="str">
            <v xml:space="preserve">31.03.2020 </v>
          </cell>
          <cell r="H42">
            <v>76239.358125000013</v>
          </cell>
          <cell r="I42">
            <v>446345.82112500002</v>
          </cell>
        </row>
        <row r="43">
          <cell r="A43" t="str">
            <v>31.03.2021</v>
          </cell>
          <cell r="H43">
            <v>78507.96879720001</v>
          </cell>
          <cell r="I43">
            <v>460659.19179720001</v>
          </cell>
        </row>
        <row r="44">
          <cell r="A44" t="str">
            <v xml:space="preserve">31.03.2022 </v>
          </cell>
          <cell r="H44">
            <v>76732.440000000017</v>
          </cell>
          <cell r="I44">
            <v>476229.05300000001</v>
          </cell>
        </row>
      </sheetData>
      <sheetData sheetId="12">
        <row r="35">
          <cell r="N35" t="str">
            <v>Northern Region</v>
          </cell>
          <cell r="P35">
            <v>110.4556</v>
          </cell>
        </row>
        <row r="36">
          <cell r="N36" t="str">
            <v>Western Region</v>
          </cell>
          <cell r="P36">
            <v>141.37658999999999</v>
          </cell>
        </row>
        <row r="37">
          <cell r="N37" t="str">
            <v>Southern Region</v>
          </cell>
          <cell r="P37">
            <v>115.78346500000001</v>
          </cell>
        </row>
        <row r="38">
          <cell r="N38" t="str">
            <v>Eastern Region</v>
          </cell>
          <cell r="P38">
            <v>43.425472999999997</v>
          </cell>
        </row>
        <row r="39">
          <cell r="N39" t="str">
            <v>North-Eastern Region</v>
          </cell>
          <cell r="P39">
            <v>5.01776</v>
          </cell>
        </row>
      </sheetData>
      <sheetData sheetId="13">
        <row r="49">
          <cell r="C49" t="str">
            <v>2020-21</v>
          </cell>
          <cell r="E49" t="str">
            <v>2021-22</v>
          </cell>
        </row>
        <row r="51">
          <cell r="B51" t="str">
            <v>Small Hydro Power</v>
          </cell>
          <cell r="C51">
            <v>4848.8950000000004</v>
          </cell>
          <cell r="E51">
            <v>4944.3</v>
          </cell>
          <cell r="F51">
            <v>3.9503895060243384E-2</v>
          </cell>
        </row>
        <row r="52">
          <cell r="B52" t="str">
            <v>Wind Power</v>
          </cell>
          <cell r="C52">
            <v>40357.58</v>
          </cell>
          <cell r="E52">
            <v>42633.13</v>
          </cell>
          <cell r="F52">
            <v>0.34062955193044797</v>
          </cell>
        </row>
        <row r="53">
          <cell r="B53" t="str">
            <v>Bio Power &amp; Waste to Energy</v>
          </cell>
          <cell r="C53">
            <v>10682.36</v>
          </cell>
          <cell r="E53">
            <v>10802.04</v>
          </cell>
          <cell r="F53">
            <v>8.6305979531288851E-2</v>
          </cell>
        </row>
        <row r="54">
          <cell r="B54" t="str">
            <v>Solar Power</v>
          </cell>
          <cell r="C54">
            <v>53996.540000000015</v>
          </cell>
          <cell r="E54">
            <v>66780.34</v>
          </cell>
          <cell r="F54">
            <v>0.53356057347801977</v>
          </cell>
        </row>
      </sheetData>
      <sheetData sheetId="14">
        <row r="52">
          <cell r="D52" t="str">
            <v>SPV Pumps
(Nos)</v>
          </cell>
          <cell r="E52" t="str">
            <v>Street Lighting System
(Nos)</v>
          </cell>
          <cell r="F52" t="str">
            <v>Home Lighting System
(Nos)</v>
          </cell>
          <cell r="G52" t="str">
            <v>Solar Lantern
(Nos)</v>
          </cell>
        </row>
        <row r="53">
          <cell r="B53" t="str">
            <v>2021-22</v>
          </cell>
          <cell r="D53">
            <v>526859</v>
          </cell>
          <cell r="E53">
            <v>944802</v>
          </cell>
          <cell r="F53">
            <v>1723479</v>
          </cell>
          <cell r="G53">
            <v>8459119</v>
          </cell>
        </row>
        <row r="54">
          <cell r="B54" t="str">
            <v>2020-21</v>
          </cell>
          <cell r="D54">
            <v>286830</v>
          </cell>
          <cell r="E54">
            <v>830373</v>
          </cell>
          <cell r="F54">
            <v>1723479</v>
          </cell>
          <cell r="G54">
            <v>7948219</v>
          </cell>
        </row>
        <row r="55">
          <cell r="B55" t="str">
            <v>2019-20</v>
          </cell>
          <cell r="D55">
            <v>256156</v>
          </cell>
          <cell r="E55">
            <v>715029</v>
          </cell>
          <cell r="F55">
            <v>1721343</v>
          </cell>
          <cell r="G55">
            <v>7529365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778210</v>
          </cell>
          <cell r="E5">
            <v>0</v>
          </cell>
          <cell r="F5">
            <v>0</v>
          </cell>
          <cell r="G5">
            <v>47492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29690.724240322001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107979.80900000001</v>
          </cell>
          <cell r="AG5">
            <v>8327.2630000000008</v>
          </cell>
          <cell r="AH5">
            <v>19994.026999999998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</v>
          </cell>
          <cell r="AN5">
            <v>31525.498000000029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1484462.9000000001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209310.7682846518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208626.86034500002</v>
          </cell>
          <cell r="E11">
            <v>0</v>
          </cell>
          <cell r="F11">
            <v>0</v>
          </cell>
          <cell r="G11">
            <v>11.285396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212381.62243623962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17043.353519</v>
          </cell>
          <cell r="AA11">
            <v>670.88256899999999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43.433359999999979</v>
          </cell>
          <cell r="AG11">
            <v>8980.4641840000004</v>
          </cell>
          <cell r="AH11">
            <v>236.937186</v>
          </cell>
          <cell r="AI11">
            <v>0</v>
          </cell>
          <cell r="AJ11">
            <v>3058.341883999999</v>
          </cell>
          <cell r="AK11">
            <v>2580.5265740000004</v>
          </cell>
          <cell r="AL11">
            <v>0</v>
          </cell>
          <cell r="AM11">
            <v>4213.3641150000003</v>
          </cell>
          <cell r="AN11">
            <v>2189.3779549999995</v>
          </cell>
          <cell r="AO11">
            <v>1201869.58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7974.0061487499997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-1315.8276019999996</v>
          </cell>
          <cell r="E12">
            <v>0</v>
          </cell>
          <cell r="F12">
            <v>0</v>
          </cell>
          <cell r="G12">
            <v>-17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-13482.484091669701</v>
          </cell>
          <cell r="AB12">
            <v>0</v>
          </cell>
          <cell r="AC12">
            <v>0</v>
          </cell>
          <cell r="AD12">
            <v>-5185.5130148012431</v>
          </cell>
          <cell r="AE12">
            <v>-14.320833007124403</v>
          </cell>
          <cell r="AF12">
            <v>-32407.191152460087</v>
          </cell>
          <cell r="AG12">
            <v>-1757.3214520000001</v>
          </cell>
          <cell r="AH12">
            <v>-6861.1196429999982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-187.03931000000003</v>
          </cell>
          <cell r="AN12">
            <v>-2330.1597671470004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-9249.3917732800001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-40158.584713999997</v>
          </cell>
          <cell r="E15">
            <v>0</v>
          </cell>
          <cell r="F15">
            <v>0</v>
          </cell>
          <cell r="G15">
            <v>-1592.0375899999995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945362.44802900008</v>
          </cell>
          <cell r="E16">
            <v>0</v>
          </cell>
          <cell r="F16">
            <v>0</v>
          </cell>
          <cell r="G16">
            <v>45894.247805999999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242072.34667656163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28768.878399999998</v>
          </cell>
          <cell r="AA16">
            <v>27426.329477330299</v>
          </cell>
          <cell r="AB16">
            <v>0</v>
          </cell>
          <cell r="AC16">
            <v>0</v>
          </cell>
          <cell r="AD16">
            <v>5108.2269851987567</v>
          </cell>
          <cell r="AE16">
            <v>1901.8731669928757</v>
          </cell>
          <cell r="AF16">
            <v>75616.051207539917</v>
          </cell>
          <cell r="AG16">
            <v>15550.405732000003</v>
          </cell>
          <cell r="AH16">
            <v>13369.844542999999</v>
          </cell>
          <cell r="AI16">
            <v>0</v>
          </cell>
          <cell r="AJ16">
            <v>4221.2639439999994</v>
          </cell>
          <cell r="AK16">
            <v>7685.1956140000002</v>
          </cell>
          <cell r="AL16">
            <v>0</v>
          </cell>
          <cell r="AM16">
            <v>19534.774805000001</v>
          </cell>
          <cell r="AN16">
            <v>31384.716187853024</v>
          </cell>
          <cell r="AO16">
            <v>2519770.6296642823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1692498.2826601218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82669.366970999865</v>
          </cell>
          <cell r="E18">
            <v>0</v>
          </cell>
          <cell r="F18">
            <v>0</v>
          </cell>
          <cell r="G18">
            <v>3190.7073149999997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23972.24948705174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-518.86828320734276</v>
          </cell>
          <cell r="AA18">
            <v>3422.6705226697013</v>
          </cell>
          <cell r="AB18">
            <v>0</v>
          </cell>
          <cell r="AC18">
            <v>0</v>
          </cell>
          <cell r="AD18">
            <v>-100.22698519875667</v>
          </cell>
          <cell r="AE18">
            <v>-408.50191225668664</v>
          </cell>
          <cell r="AF18">
            <v>2060.163575755083</v>
          </cell>
          <cell r="AG18">
            <v>-9289.018474618013</v>
          </cell>
          <cell r="AH18">
            <v>-124.25361902000077</v>
          </cell>
          <cell r="AI18">
            <v>0</v>
          </cell>
          <cell r="AJ18">
            <v>319.03605600000083</v>
          </cell>
          <cell r="AK18">
            <v>131.10438599999998</v>
          </cell>
          <cell r="AL18">
            <v>0</v>
          </cell>
          <cell r="AM18">
            <v>-5279.3748050000013</v>
          </cell>
          <cell r="AN18">
            <v>-19087.51618785302</v>
          </cell>
          <cell r="AO18">
            <v>89129.711964251474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-16558.869493756909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710049.47973000002</v>
          </cell>
          <cell r="E19">
            <v>0</v>
          </cell>
          <cell r="F19">
            <v>0</v>
          </cell>
          <cell r="G19">
            <v>38756.917999999998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241703.63913593607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501.97170498895883</v>
          </cell>
          <cell r="AG19">
            <v>341.19982954528007</v>
          </cell>
          <cell r="AH19">
            <v>6.0684400000000007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710049.47973000002</v>
          </cell>
          <cell r="E20">
            <v>0</v>
          </cell>
          <cell r="F20">
            <v>0</v>
          </cell>
          <cell r="G20">
            <v>38756.917999999998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501.97170498895883</v>
          </cell>
          <cell r="AG20">
            <v>341.19982954528007</v>
          </cell>
          <cell r="AH20">
            <v>6.0684400000000007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241703.63913593607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786619.06849258847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86756.242708724079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223382.5938642869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86756.242708724079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24340.957027677283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3663.8627642469887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272418.39858748694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317982.33526999998</v>
          </cell>
          <cell r="E60">
            <v>0</v>
          </cell>
          <cell r="F60">
            <v>0</v>
          </cell>
          <cell r="G60">
            <v>10328.037121000001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28249.603826792656</v>
          </cell>
          <cell r="AA60">
            <v>30849</v>
          </cell>
          <cell r="AB60">
            <v>0</v>
          </cell>
          <cell r="AC60">
            <v>0</v>
          </cell>
          <cell r="AD60">
            <v>5008</v>
          </cell>
          <cell r="AE60">
            <v>1493.371254736189</v>
          </cell>
          <cell r="AF60">
            <v>77174.243078306041</v>
          </cell>
          <cell r="AG60">
            <v>5920.1874278367104</v>
          </cell>
          <cell r="AH60">
            <v>13239.522483979999</v>
          </cell>
          <cell r="AI60">
            <v>0</v>
          </cell>
          <cell r="AJ60">
            <v>4540.3</v>
          </cell>
          <cell r="AK60">
            <v>7816.3</v>
          </cell>
          <cell r="AL60">
            <v>0</v>
          </cell>
          <cell r="AM60">
            <v>14255.4</v>
          </cell>
          <cell r="AN60">
            <v>12297.200000000004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1316764.771870154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317982.33526999998</v>
          </cell>
          <cell r="E61">
            <v>0</v>
          </cell>
          <cell r="F61">
            <v>0</v>
          </cell>
          <cell r="G61">
            <v>10328.037121000001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2418.8558442660255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3138.1531383925294</v>
          </cell>
          <cell r="AG61">
            <v>2410.4753150452789</v>
          </cell>
          <cell r="AH61">
            <v>13239.522483979999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14255.4</v>
          </cell>
          <cell r="AN61">
            <v>12297.200000000004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556481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75305.341603999987</v>
          </cell>
          <cell r="E62">
            <v>0</v>
          </cell>
          <cell r="F62">
            <v>0</v>
          </cell>
          <cell r="G62">
            <v>261.66359999999997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228.10850635770009</v>
          </cell>
          <cell r="AG62">
            <v>913.49285277532408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1306.5981400000001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135.70636413202087</v>
          </cell>
          <cell r="AG63">
            <v>581.10408201170389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139.58923676692589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1550.7142860914537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1244</v>
          </cell>
          <cell r="E70">
            <v>0</v>
          </cell>
          <cell r="F70">
            <v>0</v>
          </cell>
          <cell r="G70">
            <v>2105.54018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7329.0810200000005</v>
          </cell>
          <cell r="E72">
            <v>0</v>
          </cell>
          <cell r="F72">
            <v>0</v>
          </cell>
          <cell r="G72">
            <v>2684.1431149999999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757.81384318299115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2079.7923800000003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238.64713418149475</v>
          </cell>
          <cell r="AG73">
            <v>33.383582745587105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232717.314506</v>
          </cell>
          <cell r="E74">
            <v>0</v>
          </cell>
          <cell r="F74">
            <v>0</v>
          </cell>
          <cell r="G74">
            <v>3196.8978460000008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2418.8558442660255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60.319749956505731</v>
          </cell>
          <cell r="AG74">
            <v>161.72001811703765</v>
          </cell>
          <cell r="AH74">
            <v>1335.8158130000002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14255.4</v>
          </cell>
          <cell r="AN74">
            <v>12297.200000000004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556481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122.98970608400005</v>
          </cell>
          <cell r="AA75">
            <v>30849</v>
          </cell>
          <cell r="AB75">
            <v>0</v>
          </cell>
          <cell r="AC75">
            <v>0</v>
          </cell>
          <cell r="AD75">
            <v>5008</v>
          </cell>
          <cell r="AE75">
            <v>0</v>
          </cell>
          <cell r="AF75">
            <v>4094.986900971815</v>
          </cell>
          <cell r="AG75">
            <v>1208.5662724311101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21934.82167679998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122.98970608400005</v>
          </cell>
          <cell r="AA76">
            <v>30849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1695.7288928566518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</v>
          </cell>
          <cell r="AE77">
            <v>0</v>
          </cell>
          <cell r="AF77">
            <v>2.6500151404958663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1748.6640684383519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21934.82167679998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647.94392453631542</v>
          </cell>
          <cell r="AG80">
            <v>1036.175701239629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25707.75827644263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1493.371254736189</v>
          </cell>
          <cell r="AF82">
            <v>69941.103038941699</v>
          </cell>
          <cell r="AG82">
            <v>2301.1458403603215</v>
          </cell>
          <cell r="AH82">
            <v>0</v>
          </cell>
          <cell r="AI82">
            <v>0</v>
          </cell>
          <cell r="AJ82">
            <v>4540.3</v>
          </cell>
          <cell r="AK82">
            <v>7816.3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738348.95019335393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25501.59364544263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1291.7534096887184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339780.47244292346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63.755420459922078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97121.342390451391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548.17399222520112</v>
          </cell>
          <cell r="AG85">
            <v>71.292018090944055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228451.46535997899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176.59683299999995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137.86242458754856</v>
          </cell>
          <cell r="AF87">
            <v>69392.929046716497</v>
          </cell>
          <cell r="AG87">
            <v>2229.8538222693774</v>
          </cell>
          <cell r="AH87">
            <v>0</v>
          </cell>
          <cell r="AI87">
            <v>0</v>
          </cell>
          <cell r="AJ87">
            <v>4540.3</v>
          </cell>
          <cell r="AK87">
            <v>7816.3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72995.67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151983.98820599998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177725.28002457001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1693773.6682846518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1484462.9000000001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356.65820599999995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6812.9800245700189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209310.7682846518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3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893189.99999999988</v>
          </cell>
          <cell r="E5">
            <v>0</v>
          </cell>
          <cell r="F5">
            <v>0</v>
          </cell>
          <cell r="G5">
            <v>44989.999999999993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29178.881666621004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12831.509</v>
          </cell>
          <cell r="AA5">
            <v>42816.879000000001</v>
          </cell>
          <cell r="AB5">
            <v>0</v>
          </cell>
          <cell r="AC5">
            <v>0</v>
          </cell>
          <cell r="AD5">
            <v>15000.24</v>
          </cell>
          <cell r="AE5">
            <v>947.91499999999996</v>
          </cell>
          <cell r="AF5">
            <v>114421.23700000001</v>
          </cell>
          <cell r="AG5">
            <v>9242.4830000000002</v>
          </cell>
          <cell r="AH5">
            <v>17036.361000000001</v>
          </cell>
          <cell r="AI5">
            <v>0</v>
          </cell>
          <cell r="AJ5">
            <v>1301.1790000000001</v>
          </cell>
          <cell r="AK5">
            <v>5144.1450000000004</v>
          </cell>
          <cell r="AL5">
            <v>0</v>
          </cell>
          <cell r="AM5">
            <v>16044.149000000001</v>
          </cell>
          <cell r="AN5">
            <v>31755.569500000034</v>
          </cell>
          <cell r="AO5">
            <v>1334431.3977084896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1617813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226000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237667.90840099996</v>
          </cell>
          <cell r="E11">
            <v>0</v>
          </cell>
          <cell r="F11">
            <v>0</v>
          </cell>
          <cell r="G11">
            <v>22.898938999999999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232732.35973082605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18309.373164000008</v>
          </cell>
          <cell r="AA11">
            <v>1068.7169193589168</v>
          </cell>
          <cell r="AB11">
            <v>0</v>
          </cell>
          <cell r="AC11">
            <v>0</v>
          </cell>
          <cell r="AD11">
            <v>3.0000000000000001E-6</v>
          </cell>
          <cell r="AE11">
            <v>0</v>
          </cell>
          <cell r="AF11">
            <v>328.36326599999995</v>
          </cell>
          <cell r="AG11">
            <v>8562.5943420000003</v>
          </cell>
          <cell r="AH11">
            <v>896.52557200000001</v>
          </cell>
          <cell r="AI11">
            <v>0</v>
          </cell>
          <cell r="AJ11">
            <v>2152.228173</v>
          </cell>
          <cell r="AK11">
            <v>2786.8345889999996</v>
          </cell>
          <cell r="AL11">
            <v>0</v>
          </cell>
          <cell r="AM11">
            <v>8663.679247</v>
          </cell>
          <cell r="AN11">
            <v>1773.5967529999998</v>
          </cell>
          <cell r="AO11">
            <v>1018885.44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7842.53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-1162.7601970000001</v>
          </cell>
          <cell r="E12">
            <v>0</v>
          </cell>
          <cell r="F12">
            <v>0</v>
          </cell>
          <cell r="G12">
            <v>-1.5031829999999999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-533.93704999999977</v>
          </cell>
          <cell r="AA12">
            <v>-13117.823884853175</v>
          </cell>
          <cell r="AB12">
            <v>0</v>
          </cell>
          <cell r="AC12">
            <v>0</v>
          </cell>
          <cell r="AD12">
            <v>-7263.5639105217369</v>
          </cell>
          <cell r="AE12">
            <v>-10.833260549596805</v>
          </cell>
          <cell r="AF12">
            <v>-28536.047729639737</v>
          </cell>
          <cell r="AG12">
            <v>-1840.9374050000001</v>
          </cell>
          <cell r="AH12">
            <v>-5714.1039689999989</v>
          </cell>
          <cell r="AI12">
            <v>0</v>
          </cell>
          <cell r="AJ12">
            <v>-12.420452951239142</v>
          </cell>
          <cell r="AK12">
            <v>-8.7877969999999994</v>
          </cell>
          <cell r="AL12">
            <v>0</v>
          </cell>
          <cell r="AM12">
            <v>-284.08826499999998</v>
          </cell>
          <cell r="AN12">
            <v>-3716.5130437890002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-10252.769999999999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15572.441714000008</v>
          </cell>
          <cell r="E15">
            <v>0</v>
          </cell>
          <cell r="F15">
            <v>0</v>
          </cell>
          <cell r="G15">
            <v>-1832.9624100000003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1145267.5899179997</v>
          </cell>
          <cell r="E16">
            <v>0</v>
          </cell>
          <cell r="F16">
            <v>0</v>
          </cell>
          <cell r="G16">
            <v>43178.433345999991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261911.24139744707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30606.945114000009</v>
          </cell>
          <cell r="AA16">
            <v>30767.772034505739</v>
          </cell>
          <cell r="AB16">
            <v>0</v>
          </cell>
          <cell r="AC16">
            <v>0</v>
          </cell>
          <cell r="AD16">
            <v>7736.676092478262</v>
          </cell>
          <cell r="AE16">
            <v>937.08173945040312</v>
          </cell>
          <cell r="AF16">
            <v>86213.552536360279</v>
          </cell>
          <cell r="AG16">
            <v>15964.139937</v>
          </cell>
          <cell r="AH16">
            <v>12218.782603</v>
          </cell>
          <cell r="AI16">
            <v>0</v>
          </cell>
          <cell r="AJ16">
            <v>3440.9867200487611</v>
          </cell>
          <cell r="AK16">
            <v>7922.1917920000005</v>
          </cell>
          <cell r="AL16">
            <v>0</v>
          </cell>
          <cell r="AM16">
            <v>24423.739982000003</v>
          </cell>
          <cell r="AN16">
            <v>29812.653209211032</v>
          </cell>
          <cell r="AO16">
            <v>2353316.8377084895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1841402.76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-30051.555516999681</v>
          </cell>
          <cell r="E18">
            <v>0</v>
          </cell>
          <cell r="F18">
            <v>0</v>
          </cell>
          <cell r="G18">
            <v>3666.4655930000081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19267.071602552896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-2108.3400774605871</v>
          </cell>
          <cell r="AA18">
            <v>4208.2279654942613</v>
          </cell>
          <cell r="AB18">
            <v>0</v>
          </cell>
          <cell r="AC18">
            <v>0</v>
          </cell>
          <cell r="AD18">
            <v>-370.57609247826167</v>
          </cell>
          <cell r="AE18">
            <v>-447.50120607840239</v>
          </cell>
          <cell r="AF18">
            <v>409.20256970428454</v>
          </cell>
          <cell r="AG18">
            <v>-9010.1441486777112</v>
          </cell>
          <cell r="AH18">
            <v>-60.755497212005139</v>
          </cell>
          <cell r="AI18">
            <v>0</v>
          </cell>
          <cell r="AJ18">
            <v>298.51327995123893</v>
          </cell>
          <cell r="AK18">
            <v>118.60820800000056</v>
          </cell>
          <cell r="AL18">
            <v>0</v>
          </cell>
          <cell r="AM18">
            <v>-6079.2399820000028</v>
          </cell>
          <cell r="AN18">
            <v>-13998.453209211033</v>
          </cell>
          <cell r="AO18">
            <v>138133.14075078629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-55538.761730649043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785127.99999999988</v>
          </cell>
          <cell r="E19">
            <v>0</v>
          </cell>
          <cell r="F19">
            <v>0</v>
          </cell>
          <cell r="G19">
            <v>38957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255232.56899999999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0.61077800000000004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426.44377857873985</v>
          </cell>
          <cell r="AG19">
            <v>436.94657018610877</v>
          </cell>
          <cell r="AH19">
            <v>19.318069999999995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315790.93118514813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785127.99999999988</v>
          </cell>
          <cell r="E20">
            <v>0</v>
          </cell>
          <cell r="F20">
            <v>0</v>
          </cell>
          <cell r="G20">
            <v>38957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0.61077800000000004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426.44377857873985</v>
          </cell>
          <cell r="AG20">
            <v>436.94657018610877</v>
          </cell>
          <cell r="AH20">
            <v>19.318069999999995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315790.93118514813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255232.56899999999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695444.68290063296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102918.65224161833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213484.53168494426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151401.92871706534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102918.65224161833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330558.22249862336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25945.743999999999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4159.2616976048112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279545.34602773259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330088.03440100019</v>
          </cell>
          <cell r="E60">
            <v>0</v>
          </cell>
          <cell r="F60">
            <v>0</v>
          </cell>
          <cell r="G60">
            <v>7887.8989390000006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28497.994258539424</v>
          </cell>
          <cell r="AA60">
            <v>34976</v>
          </cell>
          <cell r="AB60">
            <v>0</v>
          </cell>
          <cell r="AC60">
            <v>0</v>
          </cell>
          <cell r="AD60">
            <v>7366.1</v>
          </cell>
          <cell r="AE60">
            <v>489.58053337200073</v>
          </cell>
          <cell r="AF60">
            <v>86196.311327485819</v>
          </cell>
          <cell r="AG60">
            <v>6517.0492181361797</v>
          </cell>
          <cell r="AH60">
            <v>12138.709035787995</v>
          </cell>
          <cell r="AI60">
            <v>0</v>
          </cell>
          <cell r="AJ60">
            <v>3739.5</v>
          </cell>
          <cell r="AK60">
            <v>8040.8000000000011</v>
          </cell>
          <cell r="AL60">
            <v>0</v>
          </cell>
          <cell r="AM60">
            <v>18344.5</v>
          </cell>
          <cell r="AN60">
            <v>15814.199999999999</v>
          </cell>
          <cell r="AO60">
            <v>1476055.1026758901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1403400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330088.03440100019</v>
          </cell>
          <cell r="E61">
            <v>0</v>
          </cell>
          <cell r="F61">
            <v>0</v>
          </cell>
          <cell r="G61">
            <v>7887.8989390000006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2834.5946420501482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1737.8566155715216</v>
          </cell>
          <cell r="AG61">
            <v>2308.3607201943591</v>
          </cell>
          <cell r="AH61">
            <v>12138.709035787995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18344.5</v>
          </cell>
          <cell r="AN61">
            <v>15814.199999999999</v>
          </cell>
          <cell r="AO61">
            <v>33501.638375948372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595000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78897.667423999999</v>
          </cell>
          <cell r="E62">
            <v>0</v>
          </cell>
          <cell r="F62">
            <v>0</v>
          </cell>
          <cell r="G62">
            <v>123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157.64339617256701</v>
          </cell>
          <cell r="AG62">
            <v>871.15297944128963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948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85.626583659719316</v>
          </cell>
          <cell r="AG63">
            <v>524.64380209324622</v>
          </cell>
          <cell r="AH63">
            <v>10434.029551787995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20.477184880673008</v>
          </cell>
          <cell r="AG64">
            <v>382.19184732636216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64.183820365188012</v>
          </cell>
          <cell r="AG67">
            <v>18.387750152532622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1065.6268178352486</v>
          </cell>
          <cell r="AG68">
            <v>94.304844011895582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1203</v>
          </cell>
          <cell r="E70">
            <v>0</v>
          </cell>
          <cell r="F70">
            <v>0</v>
          </cell>
          <cell r="G70">
            <v>920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8228</v>
          </cell>
          <cell r="E72">
            <v>0</v>
          </cell>
          <cell r="F72">
            <v>0</v>
          </cell>
          <cell r="G72">
            <v>1445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178.97886599139761</v>
          </cell>
          <cell r="AG72">
            <v>193.43316706542586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92</v>
          </cell>
          <cell r="E73">
            <v>0</v>
          </cell>
          <cell r="F73">
            <v>0</v>
          </cell>
          <cell r="G73">
            <v>2624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126.44538855435374</v>
          </cell>
          <cell r="AG73">
            <v>24.310262660207226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240719.36697700017</v>
          </cell>
          <cell r="E74">
            <v>0</v>
          </cell>
          <cell r="F74">
            <v>0</v>
          </cell>
          <cell r="G74">
            <v>2775.8989390000002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2834.5946420501482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38.874558112374075</v>
          </cell>
          <cell r="AG74">
            <v>199.93606744339976</v>
          </cell>
          <cell r="AH74">
            <v>1704.6794840000002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18344.5</v>
          </cell>
          <cell r="AN74">
            <v>15814.199999999999</v>
          </cell>
          <cell r="AO74">
            <v>33501.638375948372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595000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108.43225183999982</v>
          </cell>
          <cell r="AA75">
            <v>34976</v>
          </cell>
          <cell r="AB75">
            <v>0</v>
          </cell>
          <cell r="AC75">
            <v>0</v>
          </cell>
          <cell r="AD75">
            <v>7366.1</v>
          </cell>
          <cell r="AE75">
            <v>0</v>
          </cell>
          <cell r="AF75">
            <v>2614.5563190781841</v>
          </cell>
          <cell r="AG75">
            <v>1560.527006238442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534238.54444871156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25000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108.43225183999982</v>
          </cell>
          <cell r="AA76">
            <v>34976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147.8323899764591</v>
          </cell>
          <cell r="AG76">
            <v>178.32670142555631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465905.57949095825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7366.1</v>
          </cell>
          <cell r="AE77">
            <v>0</v>
          </cell>
          <cell r="AF77">
            <v>1.1576732396694223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1715.4661146618976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25000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68332.964957753298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750.10014120015774</v>
          </cell>
          <cell r="AG80">
            <v>1382.2003048128856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25554.967364649277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489.58053337200073</v>
          </cell>
          <cell r="AF82">
            <v>81843.898392836112</v>
          </cell>
          <cell r="AG82">
            <v>2648.1614917033785</v>
          </cell>
          <cell r="AH82">
            <v>0</v>
          </cell>
          <cell r="AI82">
            <v>0</v>
          </cell>
          <cell r="AJ82">
            <v>3739.5</v>
          </cell>
          <cell r="AK82">
            <v>8040.8000000000011</v>
          </cell>
          <cell r="AL82">
            <v>0</v>
          </cell>
          <cell r="AM82">
            <v>0</v>
          </cell>
          <cell r="AN82">
            <v>0</v>
          </cell>
          <cell r="AO82">
            <v>43794.525949755654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783400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25381.598098244274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308.24252772764254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362000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54.238748560311187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105100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21.708041000000001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312.38452221027717</v>
          </cell>
          <cell r="AG85">
            <v>53.846336924405179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5984.2925138650016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240800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151.66122540499995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127.099257084047</v>
          </cell>
          <cell r="AF87">
            <v>81531.513870625829</v>
          </cell>
          <cell r="AG87">
            <v>2594.3151547789735</v>
          </cell>
          <cell r="AH87">
            <v>0</v>
          </cell>
          <cell r="AI87">
            <v>0</v>
          </cell>
          <cell r="AJ87">
            <v>3739.5</v>
          </cell>
          <cell r="AK87">
            <v>8040.8000000000011</v>
          </cell>
          <cell r="AL87">
            <v>0</v>
          </cell>
          <cell r="AM87">
            <v>0</v>
          </cell>
          <cell r="AN87">
            <v>0</v>
          </cell>
          <cell r="AO87">
            <v>37810.233435890652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75500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864520.39390147431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864520.39390147431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45861</v>
          </cell>
          <cell r="BA93">
            <v>162499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212452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1843813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45861</v>
          </cell>
          <cell r="BA94">
            <v>162099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203552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1617813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400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8900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226000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5">
        <row r="6">
          <cell r="B6" t="str">
            <v>ANTCOAL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20A5-A56A-4710-B9FE-FEAF77E5D69D}">
  <sheetPr>
    <tabColor rgb="FF00B050"/>
  </sheetPr>
  <dimension ref="A1:E45"/>
  <sheetViews>
    <sheetView topLeftCell="A43" workbookViewId="0">
      <selection activeCell="J12" sqref="J12"/>
    </sheetView>
  </sheetViews>
  <sheetFormatPr defaultRowHeight="15"/>
  <cols>
    <col min="1" max="1" width="6.42578125" customWidth="1"/>
    <col min="2" max="2" width="34.42578125" customWidth="1"/>
    <col min="3" max="3" width="21" customWidth="1"/>
    <col min="4" max="4" width="14.5703125" customWidth="1"/>
    <col min="5" max="5" width="15.85546875" customWidth="1"/>
  </cols>
  <sheetData>
    <row r="1" spans="1:5" ht="42" customHeight="1">
      <c r="A1" s="1" t="s">
        <v>0</v>
      </c>
      <c r="B1" s="1"/>
      <c r="C1" s="1"/>
      <c r="D1" s="1"/>
      <c r="E1" s="1"/>
    </row>
    <row r="2" spans="1:5" ht="30.75" customHeight="1">
      <c r="A2" s="2" t="s">
        <v>1</v>
      </c>
      <c r="B2" s="3" t="s">
        <v>2</v>
      </c>
      <c r="C2" s="4" t="s">
        <v>3</v>
      </c>
      <c r="D2" s="3" t="s">
        <v>4</v>
      </c>
      <c r="E2" s="5" t="s">
        <v>5</v>
      </c>
    </row>
    <row r="3" spans="1:5" ht="18" customHeight="1">
      <c r="A3" s="6">
        <v>1</v>
      </c>
      <c r="B3" s="7">
        <v>2</v>
      </c>
      <c r="C3" s="8">
        <v>3</v>
      </c>
      <c r="D3" s="8">
        <v>4</v>
      </c>
      <c r="E3" s="9">
        <v>5</v>
      </c>
    </row>
    <row r="4" spans="1:5" ht="30" customHeight="1">
      <c r="A4" s="10">
        <v>1</v>
      </c>
      <c r="B4" s="11" t="s">
        <v>6</v>
      </c>
      <c r="C4" s="11" t="s">
        <v>7</v>
      </c>
      <c r="D4" s="12" t="s">
        <v>8</v>
      </c>
      <c r="E4" s="13">
        <v>7.5</v>
      </c>
    </row>
    <row r="5" spans="1:5" ht="30" customHeight="1">
      <c r="A5" s="14">
        <f>A4+1</f>
        <v>2</v>
      </c>
      <c r="B5" s="11" t="s">
        <v>9</v>
      </c>
      <c r="C5" s="11" t="s">
        <v>7</v>
      </c>
      <c r="D5" s="12" t="s">
        <v>8</v>
      </c>
      <c r="E5" s="13">
        <v>14</v>
      </c>
    </row>
    <row r="6" spans="1:5" ht="30" customHeight="1">
      <c r="A6" s="14">
        <f t="shared" ref="A6:A39" si="0">A5+1</f>
        <v>3</v>
      </c>
      <c r="B6" s="11" t="s">
        <v>10</v>
      </c>
      <c r="C6" s="11" t="s">
        <v>7</v>
      </c>
      <c r="D6" s="12" t="s">
        <v>8</v>
      </c>
      <c r="E6" s="13">
        <v>6.25</v>
      </c>
    </row>
    <row r="7" spans="1:5" ht="30" customHeight="1">
      <c r="A7" s="14">
        <f t="shared" si="0"/>
        <v>4</v>
      </c>
      <c r="B7" s="11" t="s">
        <v>11</v>
      </c>
      <c r="C7" s="11" t="s">
        <v>7</v>
      </c>
      <c r="D7" s="12" t="s">
        <v>8</v>
      </c>
      <c r="E7" s="13">
        <v>6.6</v>
      </c>
    </row>
    <row r="8" spans="1:5" ht="34.5" customHeight="1">
      <c r="A8" s="14">
        <f t="shared" si="0"/>
        <v>5</v>
      </c>
      <c r="B8" s="11" t="s">
        <v>12</v>
      </c>
      <c r="C8" s="11" t="s">
        <v>7</v>
      </c>
      <c r="D8" s="12" t="s">
        <v>8</v>
      </c>
      <c r="E8" s="13">
        <v>11</v>
      </c>
    </row>
    <row r="9" spans="1:5" ht="30" customHeight="1">
      <c r="A9" s="14">
        <f t="shared" si="0"/>
        <v>6</v>
      </c>
      <c r="B9" s="11" t="s">
        <v>13</v>
      </c>
      <c r="C9" s="11" t="s">
        <v>7</v>
      </c>
      <c r="D9" s="12" t="s">
        <v>8</v>
      </c>
      <c r="E9" s="13">
        <v>4.8</v>
      </c>
    </row>
    <row r="10" spans="1:5" ht="34.5" customHeight="1">
      <c r="A10" s="14">
        <f t="shared" si="0"/>
        <v>7</v>
      </c>
      <c r="B10" s="11" t="s">
        <v>14</v>
      </c>
      <c r="C10" s="11" t="s">
        <v>7</v>
      </c>
      <c r="D10" s="12" t="s">
        <v>8</v>
      </c>
      <c r="E10" s="13">
        <v>2.5</v>
      </c>
    </row>
    <row r="11" spans="1:5" ht="30" customHeight="1">
      <c r="A11" s="14">
        <f t="shared" si="0"/>
        <v>8</v>
      </c>
      <c r="B11" s="11" t="s">
        <v>15</v>
      </c>
      <c r="C11" s="11" t="s">
        <v>16</v>
      </c>
      <c r="D11" s="12" t="s">
        <v>8</v>
      </c>
      <c r="E11" s="13">
        <v>1.25</v>
      </c>
    </row>
    <row r="12" spans="1:5" ht="33.75" customHeight="1">
      <c r="A12" s="14">
        <f t="shared" si="0"/>
        <v>9</v>
      </c>
      <c r="B12" s="11" t="s">
        <v>17</v>
      </c>
      <c r="C12" s="11" t="s">
        <v>18</v>
      </c>
      <c r="D12" s="12" t="s">
        <v>8</v>
      </c>
      <c r="E12" s="13">
        <v>0.96</v>
      </c>
    </row>
    <row r="13" spans="1:5" ht="37.5" customHeight="1">
      <c r="A13" s="14">
        <f t="shared" si="0"/>
        <v>10</v>
      </c>
      <c r="B13" s="11" t="s">
        <v>19</v>
      </c>
      <c r="C13" s="11" t="s">
        <v>18</v>
      </c>
      <c r="D13" s="12" t="s">
        <v>8</v>
      </c>
      <c r="E13" s="13">
        <v>0.96</v>
      </c>
    </row>
    <row r="14" spans="1:5" ht="34.5" customHeight="1">
      <c r="A14" s="14">
        <f t="shared" si="0"/>
        <v>11</v>
      </c>
      <c r="B14" s="11" t="s">
        <v>20</v>
      </c>
      <c r="C14" s="11" t="s">
        <v>18</v>
      </c>
      <c r="D14" s="12" t="s">
        <v>8</v>
      </c>
      <c r="E14" s="13">
        <v>3.6</v>
      </c>
    </row>
    <row r="15" spans="1:5" ht="30" customHeight="1">
      <c r="A15" s="14">
        <f t="shared" si="0"/>
        <v>12</v>
      </c>
      <c r="B15" s="11" t="s">
        <v>21</v>
      </c>
      <c r="C15" s="11" t="s">
        <v>18</v>
      </c>
      <c r="D15" s="12" t="s">
        <v>8</v>
      </c>
      <c r="E15" s="13">
        <v>0.96</v>
      </c>
    </row>
    <row r="16" spans="1:5" ht="30" customHeight="1">
      <c r="A16" s="14">
        <f t="shared" si="0"/>
        <v>13</v>
      </c>
      <c r="B16" s="11" t="s">
        <v>22</v>
      </c>
      <c r="C16" s="11" t="s">
        <v>18</v>
      </c>
      <c r="D16" s="12" t="s">
        <v>8</v>
      </c>
      <c r="E16" s="13">
        <v>0.9</v>
      </c>
    </row>
    <row r="17" spans="1:5" ht="30" customHeight="1">
      <c r="A17" s="14">
        <f t="shared" si="0"/>
        <v>14</v>
      </c>
      <c r="B17" s="11" t="s">
        <v>23</v>
      </c>
      <c r="C17" s="11" t="s">
        <v>18</v>
      </c>
      <c r="D17" s="12" t="s">
        <v>8</v>
      </c>
      <c r="E17" s="13">
        <v>0.96</v>
      </c>
    </row>
    <row r="18" spans="1:5" ht="30" customHeight="1">
      <c r="A18" s="14">
        <f t="shared" si="0"/>
        <v>15</v>
      </c>
      <c r="B18" s="11" t="s">
        <v>24</v>
      </c>
      <c r="C18" s="11" t="s">
        <v>18</v>
      </c>
      <c r="D18" s="12" t="s">
        <v>8</v>
      </c>
      <c r="E18" s="13">
        <v>2.5</v>
      </c>
    </row>
    <row r="19" spans="1:5" ht="30" customHeight="1">
      <c r="A19" s="14">
        <f t="shared" si="0"/>
        <v>16</v>
      </c>
      <c r="B19" s="11" t="s">
        <v>25</v>
      </c>
      <c r="C19" s="11" t="s">
        <v>26</v>
      </c>
      <c r="D19" s="12" t="s">
        <v>8</v>
      </c>
      <c r="E19" s="13">
        <v>4.75</v>
      </c>
    </row>
    <row r="20" spans="1:5" ht="30" customHeight="1">
      <c r="A20" s="14">
        <f t="shared" si="0"/>
        <v>17</v>
      </c>
      <c r="B20" s="11" t="s">
        <v>27</v>
      </c>
      <c r="C20" s="11" t="s">
        <v>26</v>
      </c>
      <c r="D20" s="12" t="s">
        <v>8</v>
      </c>
      <c r="E20" s="13">
        <v>3.2</v>
      </c>
    </row>
    <row r="21" spans="1:5" ht="30" customHeight="1">
      <c r="A21" s="14">
        <f t="shared" si="0"/>
        <v>18</v>
      </c>
      <c r="B21" s="11" t="s">
        <v>28</v>
      </c>
      <c r="C21" s="11" t="s">
        <v>26</v>
      </c>
      <c r="D21" s="12" t="s">
        <v>8</v>
      </c>
      <c r="E21" s="13">
        <v>3.6</v>
      </c>
    </row>
    <row r="22" spans="1:5" ht="30" customHeight="1">
      <c r="A22" s="14">
        <f t="shared" si="0"/>
        <v>19</v>
      </c>
      <c r="B22" s="11" t="s">
        <v>29</v>
      </c>
      <c r="C22" s="11" t="s">
        <v>30</v>
      </c>
      <c r="D22" s="12" t="s">
        <v>8</v>
      </c>
      <c r="E22" s="13">
        <v>0.9</v>
      </c>
    </row>
    <row r="23" spans="1:5" ht="30" customHeight="1">
      <c r="A23" s="14">
        <f t="shared" si="0"/>
        <v>20</v>
      </c>
      <c r="B23" s="11" t="s">
        <v>31</v>
      </c>
      <c r="C23" s="11" t="s">
        <v>30</v>
      </c>
      <c r="D23" s="12" t="s">
        <v>8</v>
      </c>
      <c r="E23" s="13">
        <v>0.9</v>
      </c>
    </row>
    <row r="24" spans="1:5" ht="30" customHeight="1">
      <c r="A24" s="14">
        <f t="shared" si="0"/>
        <v>21</v>
      </c>
      <c r="B24" s="11" t="s">
        <v>32</v>
      </c>
      <c r="C24" s="11" t="s">
        <v>30</v>
      </c>
      <c r="D24" s="12" t="s">
        <v>8</v>
      </c>
      <c r="E24" s="13">
        <v>4.0999999999999996</v>
      </c>
    </row>
    <row r="25" spans="1:5" ht="30" customHeight="1">
      <c r="A25" s="14">
        <f t="shared" si="0"/>
        <v>22</v>
      </c>
      <c r="B25" s="11" t="s">
        <v>33</v>
      </c>
      <c r="C25" s="11" t="s">
        <v>30</v>
      </c>
      <c r="D25" s="12" t="s">
        <v>8</v>
      </c>
      <c r="E25" s="13">
        <v>0.9</v>
      </c>
    </row>
    <row r="26" spans="1:5" ht="30" customHeight="1">
      <c r="A26" s="14">
        <f t="shared" si="0"/>
        <v>23</v>
      </c>
      <c r="B26" s="11" t="s">
        <v>34</v>
      </c>
      <c r="C26" s="11" t="s">
        <v>35</v>
      </c>
      <c r="D26" s="12" t="s">
        <v>8</v>
      </c>
      <c r="E26" s="13">
        <v>0.95</v>
      </c>
    </row>
    <row r="27" spans="1:5" ht="30" customHeight="1">
      <c r="A27" s="14">
        <f t="shared" si="0"/>
        <v>24</v>
      </c>
      <c r="B27" s="11" t="s">
        <v>36</v>
      </c>
      <c r="C27" s="11" t="s">
        <v>35</v>
      </c>
      <c r="D27" s="12" t="s">
        <v>8</v>
      </c>
      <c r="E27" s="13">
        <v>0.96</v>
      </c>
    </row>
    <row r="28" spans="1:5" ht="30" customHeight="1">
      <c r="A28" s="14">
        <f t="shared" si="0"/>
        <v>25</v>
      </c>
      <c r="B28" s="11" t="s">
        <v>37</v>
      </c>
      <c r="C28" s="11" t="s">
        <v>35</v>
      </c>
      <c r="D28" s="12" t="s">
        <v>8</v>
      </c>
      <c r="E28" s="13">
        <v>0.95</v>
      </c>
    </row>
    <row r="29" spans="1:5" ht="30" customHeight="1">
      <c r="A29" s="14">
        <f t="shared" si="0"/>
        <v>26</v>
      </c>
      <c r="B29" s="11" t="s">
        <v>38</v>
      </c>
      <c r="C29" s="11" t="s">
        <v>39</v>
      </c>
      <c r="D29" s="12" t="s">
        <v>8</v>
      </c>
      <c r="E29" s="13">
        <v>0.96</v>
      </c>
    </row>
    <row r="30" spans="1:5" ht="30" customHeight="1">
      <c r="A30" s="14">
        <f t="shared" si="0"/>
        <v>27</v>
      </c>
      <c r="B30" s="11" t="s">
        <v>38</v>
      </c>
      <c r="C30" s="11" t="s">
        <v>39</v>
      </c>
      <c r="D30" s="12" t="s">
        <v>8</v>
      </c>
      <c r="E30" s="13">
        <v>2.5</v>
      </c>
    </row>
    <row r="31" spans="1:5" ht="30" customHeight="1">
      <c r="A31" s="14">
        <f t="shared" si="0"/>
        <v>28</v>
      </c>
      <c r="B31" s="11" t="s">
        <v>40</v>
      </c>
      <c r="C31" s="11" t="s">
        <v>41</v>
      </c>
      <c r="D31" s="12" t="s">
        <v>8</v>
      </c>
      <c r="E31" s="13">
        <v>2.5</v>
      </c>
    </row>
    <row r="32" spans="1:5" ht="30" customHeight="1">
      <c r="A32" s="14">
        <f t="shared" si="0"/>
        <v>29</v>
      </c>
      <c r="B32" s="11" t="s">
        <v>42</v>
      </c>
      <c r="C32" s="11" t="s">
        <v>41</v>
      </c>
      <c r="D32" s="12" t="s">
        <v>8</v>
      </c>
      <c r="E32" s="13">
        <v>0.9</v>
      </c>
    </row>
    <row r="33" spans="1:5" ht="30" customHeight="1">
      <c r="A33" s="14">
        <f t="shared" si="0"/>
        <v>30</v>
      </c>
      <c r="B33" s="11" t="s">
        <v>43</v>
      </c>
      <c r="C33" s="11" t="s">
        <v>44</v>
      </c>
      <c r="D33" s="12" t="s">
        <v>8</v>
      </c>
      <c r="E33" s="13">
        <v>15</v>
      </c>
    </row>
    <row r="34" spans="1:5" ht="30" customHeight="1">
      <c r="A34" s="14">
        <f t="shared" si="0"/>
        <v>31</v>
      </c>
      <c r="B34" s="11" t="s">
        <v>45</v>
      </c>
      <c r="C34" s="11" t="s">
        <v>46</v>
      </c>
      <c r="D34" s="12" t="s">
        <v>8</v>
      </c>
      <c r="E34" s="13">
        <v>0.96</v>
      </c>
    </row>
    <row r="35" spans="1:5" ht="30" customHeight="1">
      <c r="A35" s="14">
        <f t="shared" si="0"/>
        <v>32</v>
      </c>
      <c r="B35" s="15" t="s">
        <v>47</v>
      </c>
      <c r="C35" s="15" t="s">
        <v>48</v>
      </c>
      <c r="D35" s="16" t="s">
        <v>49</v>
      </c>
      <c r="E35" s="17">
        <v>2</v>
      </c>
    </row>
    <row r="36" spans="1:5" ht="30" customHeight="1">
      <c r="A36" s="14">
        <f t="shared" si="0"/>
        <v>33</v>
      </c>
      <c r="B36" s="15" t="s">
        <v>50</v>
      </c>
      <c r="C36" s="15" t="s">
        <v>48</v>
      </c>
      <c r="D36" s="16" t="s">
        <v>49</v>
      </c>
      <c r="E36" s="18">
        <v>1.6</v>
      </c>
    </row>
    <row r="37" spans="1:5" ht="30" customHeight="1">
      <c r="A37" s="14">
        <f>A36+1</f>
        <v>34</v>
      </c>
      <c r="B37" s="15" t="s">
        <v>51</v>
      </c>
      <c r="C37" s="15" t="s">
        <v>48</v>
      </c>
      <c r="D37" s="16" t="s">
        <v>49</v>
      </c>
      <c r="E37" s="17">
        <v>1.6</v>
      </c>
    </row>
    <row r="38" spans="1:5" ht="30" customHeight="1">
      <c r="A38" s="14">
        <f t="shared" si="0"/>
        <v>35</v>
      </c>
      <c r="B38" s="15" t="s">
        <v>52</v>
      </c>
      <c r="C38" s="15" t="s">
        <v>48</v>
      </c>
      <c r="D38" s="16" t="s">
        <v>49</v>
      </c>
      <c r="E38" s="17">
        <v>0.63</v>
      </c>
    </row>
    <row r="39" spans="1:5" ht="30" customHeight="1">
      <c r="A39" s="14">
        <f t="shared" si="0"/>
        <v>36</v>
      </c>
      <c r="B39" s="15" t="s">
        <v>53</v>
      </c>
      <c r="C39" s="15" t="s">
        <v>48</v>
      </c>
      <c r="D39" s="16" t="s">
        <v>49</v>
      </c>
      <c r="E39" s="18">
        <v>2.5</v>
      </c>
    </row>
    <row r="40" spans="1:5" ht="15" customHeight="1">
      <c r="A40" s="19" t="s">
        <v>54</v>
      </c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  <row r="43" spans="1:5">
      <c r="E43" s="20"/>
    </row>
    <row r="44" spans="1:5">
      <c r="E44" s="21"/>
    </row>
    <row r="45" spans="1:5">
      <c r="E45" s="21"/>
    </row>
  </sheetData>
  <mergeCells count="2">
    <mergeCell ref="A1:E1"/>
    <mergeCell ref="A40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2CD7-DDD1-4D93-9659-08B90B116F17}">
  <sheetPr>
    <tabColor rgb="FF00B050"/>
  </sheetPr>
  <dimension ref="A1:H41"/>
  <sheetViews>
    <sheetView topLeftCell="A40" workbookViewId="0">
      <selection activeCell="H14" sqref="H14"/>
    </sheetView>
  </sheetViews>
  <sheetFormatPr defaultRowHeight="15"/>
  <cols>
    <col min="1" max="1" width="7.28515625" customWidth="1"/>
    <col min="2" max="2" width="27.140625" customWidth="1"/>
    <col min="3" max="3" width="20.42578125" customWidth="1"/>
    <col min="4" max="4" width="15.7109375" customWidth="1"/>
    <col min="5" max="5" width="14.140625" customWidth="1"/>
  </cols>
  <sheetData>
    <row r="1" spans="1:5" ht="45" customHeight="1">
      <c r="A1" s="1" t="s">
        <v>55</v>
      </c>
      <c r="B1" s="1"/>
      <c r="C1" s="1"/>
      <c r="D1" s="1"/>
      <c r="E1" s="1"/>
    </row>
    <row r="2" spans="1:5" ht="45" customHeight="1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</row>
    <row r="3" spans="1:5" ht="18" customHeight="1">
      <c r="A3" s="23">
        <v>1</v>
      </c>
      <c r="B3" s="24">
        <v>2</v>
      </c>
      <c r="C3" s="25">
        <v>3</v>
      </c>
      <c r="D3" s="25">
        <v>4</v>
      </c>
      <c r="E3" s="24">
        <v>5</v>
      </c>
    </row>
    <row r="4" spans="1:5" ht="24.95" customHeight="1">
      <c r="A4" s="26">
        <v>37</v>
      </c>
      <c r="B4" s="15" t="s">
        <v>56</v>
      </c>
      <c r="C4" s="15" t="s">
        <v>48</v>
      </c>
      <c r="D4" s="16" t="s">
        <v>49</v>
      </c>
      <c r="E4" s="17">
        <v>1.6</v>
      </c>
    </row>
    <row r="5" spans="1:5" ht="24.95" customHeight="1">
      <c r="A5" s="26">
        <f t="shared" ref="A5:A38" si="0">A4+1</f>
        <v>38</v>
      </c>
      <c r="B5" s="15" t="s">
        <v>57</v>
      </c>
      <c r="C5" s="15" t="s">
        <v>48</v>
      </c>
      <c r="D5" s="16" t="s">
        <v>49</v>
      </c>
      <c r="E5" s="18">
        <v>5</v>
      </c>
    </row>
    <row r="6" spans="1:5" ht="24.95" customHeight="1">
      <c r="A6" s="26">
        <f t="shared" si="0"/>
        <v>39</v>
      </c>
      <c r="B6" s="15" t="s">
        <v>58</v>
      </c>
      <c r="C6" s="15" t="s">
        <v>48</v>
      </c>
      <c r="D6" s="16" t="s">
        <v>49</v>
      </c>
      <c r="E6" s="18">
        <v>1.6</v>
      </c>
    </row>
    <row r="7" spans="1:5" ht="24.95" customHeight="1">
      <c r="A7" s="26">
        <f t="shared" si="0"/>
        <v>40</v>
      </c>
      <c r="B7" s="11" t="s">
        <v>59</v>
      </c>
      <c r="C7" s="11" t="s">
        <v>60</v>
      </c>
      <c r="D7" s="16" t="s">
        <v>49</v>
      </c>
      <c r="E7" s="13">
        <v>6.5</v>
      </c>
    </row>
    <row r="8" spans="1:5" ht="24.95" customHeight="1">
      <c r="A8" s="26">
        <f t="shared" si="0"/>
        <v>41</v>
      </c>
      <c r="B8" s="15" t="s">
        <v>61</v>
      </c>
      <c r="C8" s="11" t="s">
        <v>60</v>
      </c>
      <c r="D8" s="16" t="s">
        <v>49</v>
      </c>
      <c r="E8" s="18">
        <v>3</v>
      </c>
    </row>
    <row r="9" spans="1:5" ht="24.95" customHeight="1">
      <c r="A9" s="26">
        <f t="shared" si="0"/>
        <v>42</v>
      </c>
      <c r="B9" s="15" t="s">
        <v>62</v>
      </c>
      <c r="C9" s="11" t="s">
        <v>60</v>
      </c>
      <c r="D9" s="16" t="s">
        <v>49</v>
      </c>
      <c r="E9" s="18">
        <v>3</v>
      </c>
    </row>
    <row r="10" spans="1:5" ht="24.95" customHeight="1">
      <c r="A10" s="26">
        <f t="shared" si="0"/>
        <v>43</v>
      </c>
      <c r="B10" s="15" t="s">
        <v>63</v>
      </c>
      <c r="C10" s="11" t="s">
        <v>60</v>
      </c>
      <c r="D10" s="16" t="s">
        <v>49</v>
      </c>
      <c r="E10" s="17">
        <v>0.75</v>
      </c>
    </row>
    <row r="11" spans="1:5" ht="24.95" customHeight="1">
      <c r="A11" s="26">
        <f t="shared" si="0"/>
        <v>44</v>
      </c>
      <c r="B11" s="15" t="s">
        <v>64</v>
      </c>
      <c r="C11" s="11" t="s">
        <v>60</v>
      </c>
      <c r="D11" s="16" t="s">
        <v>49</v>
      </c>
      <c r="E11" s="18">
        <v>2.6</v>
      </c>
    </row>
    <row r="12" spans="1:5" ht="24.95" customHeight="1">
      <c r="A12" s="26">
        <f t="shared" si="0"/>
        <v>45</v>
      </c>
      <c r="B12" s="11" t="s">
        <v>65</v>
      </c>
      <c r="C12" s="11" t="s">
        <v>65</v>
      </c>
      <c r="D12" s="16" t="s">
        <v>49</v>
      </c>
      <c r="E12" s="13">
        <v>3.5</v>
      </c>
    </row>
    <row r="13" spans="1:5" ht="24.95" customHeight="1">
      <c r="A13" s="26">
        <f t="shared" si="0"/>
        <v>46</v>
      </c>
      <c r="B13" s="27" t="s">
        <v>66</v>
      </c>
      <c r="C13" s="27" t="s">
        <v>67</v>
      </c>
      <c r="D13" s="16" t="s">
        <v>49</v>
      </c>
      <c r="E13" s="28">
        <v>2.04</v>
      </c>
    </row>
    <row r="14" spans="1:5" ht="24.95" customHeight="1">
      <c r="A14" s="26">
        <f t="shared" si="0"/>
        <v>47</v>
      </c>
      <c r="B14" s="15" t="s">
        <v>68</v>
      </c>
      <c r="C14" s="15" t="s">
        <v>69</v>
      </c>
      <c r="D14" s="16" t="s">
        <v>49</v>
      </c>
      <c r="E14" s="17">
        <v>2.5</v>
      </c>
    </row>
    <row r="15" spans="1:5" ht="24.95" customHeight="1">
      <c r="A15" s="26">
        <f t="shared" si="0"/>
        <v>48</v>
      </c>
      <c r="B15" s="15" t="s">
        <v>70</v>
      </c>
      <c r="C15" s="15" t="s">
        <v>69</v>
      </c>
      <c r="D15" s="16" t="s">
        <v>49</v>
      </c>
      <c r="E15" s="17">
        <v>4.5</v>
      </c>
    </row>
    <row r="16" spans="1:5" ht="24.95" customHeight="1">
      <c r="A16" s="26">
        <f t="shared" si="0"/>
        <v>49</v>
      </c>
      <c r="B16" s="15" t="s">
        <v>71</v>
      </c>
      <c r="C16" s="15" t="s">
        <v>69</v>
      </c>
      <c r="D16" s="16" t="s">
        <v>49</v>
      </c>
      <c r="E16" s="18">
        <v>2</v>
      </c>
    </row>
    <row r="17" spans="1:8" ht="24.95" customHeight="1">
      <c r="A17" s="26">
        <f t="shared" si="0"/>
        <v>50</v>
      </c>
      <c r="B17" s="15" t="s">
        <v>72</v>
      </c>
      <c r="C17" s="15" t="s">
        <v>69</v>
      </c>
      <c r="D17" s="16" t="s">
        <v>49</v>
      </c>
      <c r="E17" s="17">
        <v>1.5</v>
      </c>
    </row>
    <row r="18" spans="1:8" ht="24.95" customHeight="1">
      <c r="A18" s="26">
        <f t="shared" si="0"/>
        <v>51</v>
      </c>
      <c r="B18" s="15" t="s">
        <v>73</v>
      </c>
      <c r="C18" s="15" t="s">
        <v>74</v>
      </c>
      <c r="D18" s="29" t="s">
        <v>75</v>
      </c>
      <c r="E18" s="17">
        <v>1.2</v>
      </c>
    </row>
    <row r="19" spans="1:8" ht="24.95" customHeight="1">
      <c r="A19" s="26">
        <f t="shared" si="0"/>
        <v>52</v>
      </c>
      <c r="B19" s="11" t="s">
        <v>76</v>
      </c>
      <c r="C19" s="11" t="s">
        <v>7</v>
      </c>
      <c r="D19" s="12" t="s">
        <v>77</v>
      </c>
      <c r="E19" s="13">
        <v>2.62</v>
      </c>
    </row>
    <row r="20" spans="1:8" ht="25.5" customHeight="1">
      <c r="A20" s="26">
        <f t="shared" si="0"/>
        <v>53</v>
      </c>
      <c r="B20" s="11" t="s">
        <v>78</v>
      </c>
      <c r="C20" s="11" t="s">
        <v>7</v>
      </c>
      <c r="D20" s="12" t="s">
        <v>77</v>
      </c>
      <c r="E20" s="13">
        <v>2.5</v>
      </c>
    </row>
    <row r="21" spans="1:8" ht="30" customHeight="1">
      <c r="A21" s="26">
        <f t="shared" si="0"/>
        <v>54</v>
      </c>
      <c r="B21" s="11" t="s">
        <v>79</v>
      </c>
      <c r="C21" s="11" t="s">
        <v>80</v>
      </c>
      <c r="D21" s="12" t="s">
        <v>77</v>
      </c>
      <c r="E21" s="13">
        <v>2.4</v>
      </c>
    </row>
    <row r="22" spans="1:8" ht="26.25" customHeight="1">
      <c r="A22" s="26">
        <f t="shared" si="0"/>
        <v>55</v>
      </c>
      <c r="B22" s="11" t="s">
        <v>81</v>
      </c>
      <c r="C22" s="11" t="s">
        <v>80</v>
      </c>
      <c r="D22" s="12" t="s">
        <v>77</v>
      </c>
      <c r="E22" s="13">
        <v>2.4</v>
      </c>
    </row>
    <row r="23" spans="1:8" ht="31.5" customHeight="1">
      <c r="A23" s="26">
        <f t="shared" si="0"/>
        <v>56</v>
      </c>
      <c r="B23" s="11" t="s">
        <v>82</v>
      </c>
      <c r="C23" s="11" t="s">
        <v>80</v>
      </c>
      <c r="D23" s="12" t="s">
        <v>77</v>
      </c>
      <c r="E23" s="13">
        <v>2.4</v>
      </c>
    </row>
    <row r="24" spans="1:8" ht="45" customHeight="1">
      <c r="A24" s="26">
        <f t="shared" si="0"/>
        <v>57</v>
      </c>
      <c r="B24" s="11" t="s">
        <v>83</v>
      </c>
      <c r="C24" s="11" t="s">
        <v>84</v>
      </c>
      <c r="D24" s="12" t="s">
        <v>77</v>
      </c>
      <c r="E24" s="13">
        <v>3.73</v>
      </c>
    </row>
    <row r="25" spans="1:8" ht="24.95" customHeight="1">
      <c r="A25" s="26">
        <f t="shared" si="0"/>
        <v>58</v>
      </c>
      <c r="B25" s="11" t="s">
        <v>85</v>
      </c>
      <c r="C25" s="11" t="s">
        <v>84</v>
      </c>
      <c r="D25" s="12" t="s">
        <v>77</v>
      </c>
      <c r="E25" s="13">
        <v>2.4</v>
      </c>
      <c r="H25" s="21"/>
    </row>
    <row r="26" spans="1:8" ht="28.5" customHeight="1">
      <c r="A26" s="26">
        <f t="shared" si="0"/>
        <v>59</v>
      </c>
      <c r="B26" s="11" t="s">
        <v>86</v>
      </c>
      <c r="C26" s="11" t="s">
        <v>84</v>
      </c>
      <c r="D26" s="12" t="s">
        <v>77</v>
      </c>
      <c r="E26" s="13">
        <v>2.4</v>
      </c>
    </row>
    <row r="27" spans="1:8" ht="27.75" customHeight="1">
      <c r="A27" s="26">
        <f t="shared" si="0"/>
        <v>60</v>
      </c>
      <c r="B27" s="11" t="s">
        <v>87</v>
      </c>
      <c r="C27" s="11" t="s">
        <v>88</v>
      </c>
      <c r="D27" s="12" t="s">
        <v>89</v>
      </c>
      <c r="E27" s="13">
        <v>2</v>
      </c>
    </row>
    <row r="28" spans="1:8" ht="24.95" customHeight="1">
      <c r="A28" s="26">
        <f t="shared" si="0"/>
        <v>61</v>
      </c>
      <c r="B28" s="11" t="s">
        <v>90</v>
      </c>
      <c r="C28" s="11" t="s">
        <v>7</v>
      </c>
      <c r="D28" s="12" t="s">
        <v>89</v>
      </c>
      <c r="E28" s="13">
        <v>2.34</v>
      </c>
    </row>
    <row r="29" spans="1:8" ht="24.95" customHeight="1">
      <c r="A29" s="26">
        <f t="shared" si="0"/>
        <v>62</v>
      </c>
      <c r="B29" s="11" t="s">
        <v>91</v>
      </c>
      <c r="C29" s="11" t="s">
        <v>7</v>
      </c>
      <c r="D29" s="12" t="s">
        <v>89</v>
      </c>
      <c r="E29" s="13">
        <v>7</v>
      </c>
    </row>
    <row r="30" spans="1:8" ht="24.95" customHeight="1">
      <c r="A30" s="26">
        <f t="shared" si="0"/>
        <v>63</v>
      </c>
      <c r="B30" s="11" t="s">
        <v>92</v>
      </c>
      <c r="C30" s="11" t="s">
        <v>7</v>
      </c>
      <c r="D30" s="12" t="s">
        <v>89</v>
      </c>
      <c r="E30" s="13">
        <v>0.7</v>
      </c>
    </row>
    <row r="31" spans="1:8" ht="24.95" customHeight="1">
      <c r="A31" s="26">
        <f t="shared" si="0"/>
        <v>64</v>
      </c>
      <c r="B31" s="11" t="s">
        <v>93</v>
      </c>
      <c r="C31" s="11" t="s">
        <v>7</v>
      </c>
      <c r="D31" s="12" t="s">
        <v>89</v>
      </c>
      <c r="E31" s="13">
        <v>5</v>
      </c>
    </row>
    <row r="32" spans="1:8" ht="27.75" customHeight="1">
      <c r="A32" s="26">
        <f t="shared" si="0"/>
        <v>65</v>
      </c>
      <c r="B32" s="11" t="s">
        <v>94</v>
      </c>
      <c r="C32" s="11" t="s">
        <v>95</v>
      </c>
      <c r="D32" s="12" t="s">
        <v>89</v>
      </c>
      <c r="E32" s="13">
        <v>4</v>
      </c>
    </row>
    <row r="33" spans="1:5" ht="27" customHeight="1">
      <c r="A33" s="26">
        <f t="shared" si="0"/>
        <v>66</v>
      </c>
      <c r="B33" s="11" t="s">
        <v>96</v>
      </c>
      <c r="C33" s="11" t="s">
        <v>95</v>
      </c>
      <c r="D33" s="12" t="s">
        <v>89</v>
      </c>
      <c r="E33" s="13">
        <v>4</v>
      </c>
    </row>
    <row r="34" spans="1:5" ht="24.95" customHeight="1">
      <c r="A34" s="26">
        <f t="shared" si="0"/>
        <v>67</v>
      </c>
      <c r="B34" s="11" t="s">
        <v>97</v>
      </c>
      <c r="C34" s="11" t="s">
        <v>98</v>
      </c>
      <c r="D34" s="12" t="s">
        <v>89</v>
      </c>
      <c r="E34" s="13">
        <v>1.08</v>
      </c>
    </row>
    <row r="35" spans="1:5" ht="36" customHeight="1">
      <c r="A35" s="26">
        <f t="shared" si="0"/>
        <v>68</v>
      </c>
      <c r="B35" s="11" t="s">
        <v>99</v>
      </c>
      <c r="C35" s="11" t="s">
        <v>100</v>
      </c>
      <c r="D35" s="12" t="s">
        <v>101</v>
      </c>
      <c r="E35" s="13">
        <v>0.96</v>
      </c>
    </row>
    <row r="36" spans="1:5" ht="24.95" customHeight="1">
      <c r="A36" s="26">
        <f t="shared" si="0"/>
        <v>69</v>
      </c>
      <c r="B36" s="11" t="s">
        <v>102</v>
      </c>
      <c r="C36" s="11" t="s">
        <v>103</v>
      </c>
      <c r="D36" s="12" t="s">
        <v>104</v>
      </c>
      <c r="E36" s="13">
        <v>4.5</v>
      </c>
    </row>
    <row r="37" spans="1:5" ht="24.95" customHeight="1">
      <c r="A37" s="26">
        <f t="shared" si="0"/>
        <v>70</v>
      </c>
      <c r="B37" s="15" t="s">
        <v>105</v>
      </c>
      <c r="C37" s="15" t="s">
        <v>48</v>
      </c>
      <c r="D37" s="29" t="s">
        <v>106</v>
      </c>
      <c r="E37" s="18">
        <v>1.7</v>
      </c>
    </row>
    <row r="38" spans="1:5" ht="24.95" customHeight="1">
      <c r="A38" s="26">
        <f t="shared" si="0"/>
        <v>71</v>
      </c>
      <c r="B38" s="11" t="s">
        <v>107</v>
      </c>
      <c r="C38" s="11" t="s">
        <v>108</v>
      </c>
      <c r="D38" s="29" t="s">
        <v>106</v>
      </c>
      <c r="E38" s="13">
        <v>1.5</v>
      </c>
    </row>
    <row r="39" spans="1:5">
      <c r="A39" s="30" t="s">
        <v>109</v>
      </c>
      <c r="B39" s="30"/>
      <c r="C39" s="31"/>
      <c r="D39" s="31"/>
      <c r="E39" s="32">
        <f>SUM('[1]2.1'!E4:E39, '2.1 Cont. '!E4:E38)</f>
        <v>214.01999999999998</v>
      </c>
    </row>
    <row r="40" spans="1:5">
      <c r="A40" s="19" t="s">
        <v>110</v>
      </c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</sheetData>
  <mergeCells count="3">
    <mergeCell ref="A1:E1"/>
    <mergeCell ref="A39:B39"/>
    <mergeCell ref="A40:E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481D-8E5C-4F6F-A3F1-C7628C4980D5}">
  <sheetPr>
    <tabColor rgb="FF00B050"/>
  </sheetPr>
  <dimension ref="A1:O47"/>
  <sheetViews>
    <sheetView showGridLines="0" zoomScaleNormal="100" workbookViewId="0">
      <pane ySplit="5" topLeftCell="A18" activePane="bottomLeft" state="frozen"/>
      <selection pane="bottomLeft" activeCell="N16" sqref="N16"/>
    </sheetView>
  </sheetViews>
  <sheetFormatPr defaultRowHeight="15"/>
  <cols>
    <col min="1" max="1" width="6.28515625" style="100" customWidth="1"/>
    <col min="2" max="2" width="32.7109375" style="35" customWidth="1"/>
    <col min="3" max="3" width="11.42578125" style="101" customWidth="1"/>
    <col min="4" max="4" width="11.42578125" style="35" customWidth="1"/>
    <col min="5" max="6" width="9.7109375" style="35" customWidth="1"/>
    <col min="7" max="7" width="12.5703125" style="35" customWidth="1"/>
    <col min="8" max="10" width="9.7109375" style="35" customWidth="1"/>
    <col min="11" max="14" width="9.140625" style="35"/>
  </cols>
  <sheetData>
    <row r="1" spans="1:14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4"/>
    </row>
    <row r="2" spans="1:14" ht="19.899999999999999" customHeigh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4" ht="28.5" customHeight="1">
      <c r="A3" s="38" t="s">
        <v>112</v>
      </c>
      <c r="B3" s="39" t="s">
        <v>113</v>
      </c>
      <c r="C3" s="40" t="s">
        <v>114</v>
      </c>
      <c r="D3" s="41"/>
      <c r="E3" s="42"/>
      <c r="F3" s="43" t="s">
        <v>115</v>
      </c>
      <c r="G3" s="44"/>
      <c r="H3" s="45" t="s">
        <v>116</v>
      </c>
      <c r="I3" s="46"/>
      <c r="J3" s="47"/>
    </row>
    <row r="4" spans="1:14" ht="33.75" customHeight="1">
      <c r="A4" s="38"/>
      <c r="B4" s="39"/>
      <c r="C4" s="48" t="s">
        <v>117</v>
      </c>
      <c r="D4" s="48" t="s">
        <v>118</v>
      </c>
      <c r="E4" s="48" t="s">
        <v>119</v>
      </c>
      <c r="F4" s="48" t="s">
        <v>120</v>
      </c>
      <c r="G4" s="48" t="s">
        <v>121</v>
      </c>
      <c r="H4" s="48" t="s">
        <v>120</v>
      </c>
      <c r="I4" s="48" t="s">
        <v>121</v>
      </c>
      <c r="J4" s="49" t="s">
        <v>122</v>
      </c>
    </row>
    <row r="5" spans="1:14">
      <c r="A5" s="50">
        <v>1</v>
      </c>
      <c r="B5" s="51">
        <v>2</v>
      </c>
      <c r="C5" s="52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</row>
    <row r="6" spans="1:14">
      <c r="A6" s="53" t="s">
        <v>123</v>
      </c>
      <c r="B6" s="54" t="s">
        <v>124</v>
      </c>
      <c r="C6" s="55">
        <f>C16+C20+C23+C26+C27+C28+C29</f>
        <v>149716</v>
      </c>
      <c r="D6" s="55">
        <f t="shared" ref="D6:G6" si="0">D16+D20+D23+D26+D27+D28+D29</f>
        <v>151716</v>
      </c>
      <c r="E6" s="55">
        <f t="shared" si="0"/>
        <v>154416</v>
      </c>
      <c r="F6" s="55">
        <f t="shared" si="0"/>
        <v>145490.98589153605</v>
      </c>
      <c r="G6" s="55">
        <f t="shared" si="0"/>
        <v>161499.59299999999</v>
      </c>
      <c r="H6" s="56">
        <f>F6/C6%</f>
        <v>97.17798090487058</v>
      </c>
      <c r="I6" s="56">
        <f>G6/D6%</f>
        <v>106.4486230852382</v>
      </c>
      <c r="J6" s="56">
        <f>I6-H6</f>
        <v>9.2706421803676164</v>
      </c>
    </row>
    <row r="7" spans="1:14">
      <c r="A7" s="57"/>
      <c r="B7" s="58" t="s">
        <v>125</v>
      </c>
      <c r="C7" s="59">
        <v>1000</v>
      </c>
      <c r="D7" s="60">
        <v>1000</v>
      </c>
      <c r="E7" s="60">
        <v>1000</v>
      </c>
      <c r="F7" s="61">
        <v>730.21500000000003</v>
      </c>
      <c r="G7" s="61">
        <v>1079.6689999999999</v>
      </c>
      <c r="H7" s="56">
        <f t="shared" ref="H7:I35" si="1">F7/C7%</f>
        <v>73.021500000000003</v>
      </c>
      <c r="I7" s="56">
        <f t="shared" si="1"/>
        <v>107.96689999999998</v>
      </c>
      <c r="J7" s="56">
        <f t="shared" ref="J7:J35" si="2">I7-H7</f>
        <v>34.945399999999978</v>
      </c>
      <c r="L7" s="62"/>
      <c r="M7" s="62"/>
      <c r="N7" s="62"/>
    </row>
    <row r="8" spans="1:14">
      <c r="A8" s="57"/>
      <c r="B8" s="58" t="s">
        <v>126</v>
      </c>
      <c r="C8" s="59">
        <v>6000</v>
      </c>
      <c r="D8" s="60">
        <v>6000</v>
      </c>
      <c r="E8" s="60">
        <v>6000</v>
      </c>
      <c r="F8" s="61">
        <v>5619.6619999999994</v>
      </c>
      <c r="G8" s="61">
        <v>6785.3880000000008</v>
      </c>
      <c r="H8" s="56">
        <f t="shared" si="1"/>
        <v>93.661033333333322</v>
      </c>
      <c r="I8" s="56">
        <f t="shared" si="1"/>
        <v>113.08980000000001</v>
      </c>
      <c r="J8" s="56">
        <f t="shared" si="2"/>
        <v>19.428766666666689</v>
      </c>
    </row>
    <row r="9" spans="1:14">
      <c r="A9" s="57"/>
      <c r="B9" s="58" t="s">
        <v>127</v>
      </c>
      <c r="C9" s="59">
        <v>13700</v>
      </c>
      <c r="D9" s="60">
        <v>13700</v>
      </c>
      <c r="E9" s="60">
        <v>13700</v>
      </c>
      <c r="F9" s="61">
        <v>13474.106</v>
      </c>
      <c r="G9" s="61">
        <v>15566.899000000003</v>
      </c>
      <c r="H9" s="56">
        <f t="shared" si="1"/>
        <v>98.351138686131378</v>
      </c>
      <c r="I9" s="56">
        <f t="shared" si="1"/>
        <v>113.62700000000002</v>
      </c>
      <c r="J9" s="56">
        <f t="shared" si="2"/>
        <v>15.275861313868646</v>
      </c>
    </row>
    <row r="10" spans="1:14">
      <c r="A10" s="57"/>
      <c r="B10" s="58" t="s">
        <v>128</v>
      </c>
      <c r="C10" s="59">
        <v>8000</v>
      </c>
      <c r="D10" s="60">
        <v>8000</v>
      </c>
      <c r="E10" s="60">
        <v>8000</v>
      </c>
      <c r="F10" s="61">
        <v>7305.4579999999996</v>
      </c>
      <c r="G10" s="61">
        <v>8506.4840000000004</v>
      </c>
      <c r="H10" s="56">
        <f t="shared" si="1"/>
        <v>91.318224999999998</v>
      </c>
      <c r="I10" s="56">
        <f t="shared" si="1"/>
        <v>106.33105</v>
      </c>
      <c r="J10" s="56">
        <f t="shared" si="2"/>
        <v>15.012825000000007</v>
      </c>
    </row>
    <row r="11" spans="1:14">
      <c r="A11" s="57"/>
      <c r="B11" s="58" t="s">
        <v>129</v>
      </c>
      <c r="C11" s="59">
        <v>8000</v>
      </c>
      <c r="D11" s="60">
        <v>8000</v>
      </c>
      <c r="E11" s="60">
        <v>8000</v>
      </c>
      <c r="F11" s="61">
        <v>9122.8430000000008</v>
      </c>
      <c r="G11" s="61">
        <v>9573.0110000000004</v>
      </c>
      <c r="H11" s="56">
        <f t="shared" si="1"/>
        <v>114.0355375</v>
      </c>
      <c r="I11" s="56">
        <f t="shared" si="1"/>
        <v>119.6626375</v>
      </c>
      <c r="J11" s="56">
        <f t="shared" si="2"/>
        <v>5.6270999999999987</v>
      </c>
      <c r="K11"/>
      <c r="L11"/>
      <c r="M11"/>
      <c r="N11"/>
    </row>
    <row r="12" spans="1:14">
      <c r="A12" s="57"/>
      <c r="B12" s="58" t="s">
        <v>130</v>
      </c>
      <c r="C12" s="59">
        <v>650</v>
      </c>
      <c r="D12" s="60">
        <v>650</v>
      </c>
      <c r="E12" s="60">
        <v>650</v>
      </c>
      <c r="F12" s="61">
        <v>707.82899999999995</v>
      </c>
      <c r="G12" s="61">
        <v>712.91899999999998</v>
      </c>
      <c r="H12" s="56">
        <f t="shared" si="1"/>
        <v>108.89676923076922</v>
      </c>
      <c r="I12" s="56">
        <f t="shared" si="1"/>
        <v>109.67984615384616</v>
      </c>
      <c r="J12" s="56">
        <f t="shared" si="2"/>
        <v>0.78307692307693344</v>
      </c>
      <c r="K12"/>
      <c r="L12"/>
      <c r="M12"/>
      <c r="N12"/>
    </row>
    <row r="13" spans="1:14">
      <c r="A13" s="57"/>
      <c r="B13" s="58" t="s">
        <v>131</v>
      </c>
      <c r="C13" s="59">
        <v>15000</v>
      </c>
      <c r="D13" s="60">
        <v>15000</v>
      </c>
      <c r="E13" s="60">
        <v>15000</v>
      </c>
      <c r="F13" s="61">
        <v>14848.854000000001</v>
      </c>
      <c r="G13" s="61">
        <v>13810.142</v>
      </c>
      <c r="H13" s="56">
        <f t="shared" si="1"/>
        <v>98.992360000000005</v>
      </c>
      <c r="I13" s="56">
        <f t="shared" si="1"/>
        <v>92.067613333333327</v>
      </c>
      <c r="J13" s="56">
        <f t="shared" si="2"/>
        <v>-6.9247466666666782</v>
      </c>
      <c r="K13"/>
      <c r="L13"/>
      <c r="M13"/>
      <c r="N13"/>
    </row>
    <row r="14" spans="1:14">
      <c r="A14" s="57"/>
      <c r="B14" s="63" t="s">
        <v>132</v>
      </c>
      <c r="C14" s="59">
        <v>2700</v>
      </c>
      <c r="D14" s="60">
        <v>2700</v>
      </c>
      <c r="E14" s="60">
        <v>2700</v>
      </c>
      <c r="F14" s="61">
        <v>2638.5070000000001</v>
      </c>
      <c r="G14" s="61">
        <v>2775.0430000000001</v>
      </c>
      <c r="H14" s="56">
        <f t="shared" si="1"/>
        <v>97.722481481481481</v>
      </c>
      <c r="I14" s="56">
        <f t="shared" si="1"/>
        <v>102.77937037037037</v>
      </c>
      <c r="J14" s="56">
        <f t="shared" si="2"/>
        <v>5.0568888888888921</v>
      </c>
      <c r="K14"/>
      <c r="L14"/>
      <c r="M14"/>
      <c r="N14"/>
    </row>
    <row r="15" spans="1:14">
      <c r="A15" s="57"/>
      <c r="B15" s="63" t="s">
        <v>133</v>
      </c>
      <c r="C15" s="59">
        <v>15000</v>
      </c>
      <c r="D15" s="64">
        <v>15000</v>
      </c>
      <c r="E15" s="64">
        <v>15000</v>
      </c>
      <c r="F15" s="65">
        <v>13217.392000000002</v>
      </c>
      <c r="G15" s="61">
        <v>13598.533000000001</v>
      </c>
      <c r="H15" s="56">
        <f t="shared" si="1"/>
        <v>88.115946666666673</v>
      </c>
      <c r="I15" s="56">
        <f t="shared" si="1"/>
        <v>90.656886666666679</v>
      </c>
      <c r="J15" s="56">
        <f t="shared" si="2"/>
        <v>2.5409400000000062</v>
      </c>
    </row>
    <row r="16" spans="1:14">
      <c r="A16" s="53"/>
      <c r="B16" s="66" t="s">
        <v>134</v>
      </c>
      <c r="C16" s="55">
        <f>SUM(C7:C15)</f>
        <v>70050</v>
      </c>
      <c r="D16" s="55">
        <f t="shared" ref="D16:G16" si="3">SUM(D7:D15)</f>
        <v>70050</v>
      </c>
      <c r="E16" s="55">
        <f t="shared" si="3"/>
        <v>70050</v>
      </c>
      <c r="F16" s="55">
        <f t="shared" si="3"/>
        <v>67664.865999999995</v>
      </c>
      <c r="G16" s="55">
        <f t="shared" si="3"/>
        <v>72408.088000000003</v>
      </c>
      <c r="H16" s="56">
        <f t="shared" si="1"/>
        <v>96.595097787294776</v>
      </c>
      <c r="I16" s="56">
        <f t="shared" si="1"/>
        <v>103.3662926481085</v>
      </c>
      <c r="J16" s="56">
        <f t="shared" si="2"/>
        <v>6.771194860813722</v>
      </c>
    </row>
    <row r="17" spans="1:14">
      <c r="A17" s="57"/>
      <c r="B17" s="58" t="s">
        <v>135</v>
      </c>
      <c r="C17" s="59">
        <v>12000</v>
      </c>
      <c r="D17" s="67">
        <v>12000</v>
      </c>
      <c r="E17" s="67">
        <v>12000</v>
      </c>
      <c r="F17" s="68">
        <v>14436.539753029003</v>
      </c>
      <c r="G17" s="60">
        <v>14546.074000000001</v>
      </c>
      <c r="H17" s="56">
        <f t="shared" si="1"/>
        <v>120.30449794190835</v>
      </c>
      <c r="I17" s="56">
        <f t="shared" si="1"/>
        <v>121.21728333333334</v>
      </c>
      <c r="J17" s="56">
        <f t="shared" si="2"/>
        <v>0.91278539142498971</v>
      </c>
    </row>
    <row r="18" spans="1:14">
      <c r="A18" s="57"/>
      <c r="B18" s="58" t="s">
        <v>136</v>
      </c>
      <c r="C18" s="59">
        <v>15500</v>
      </c>
      <c r="D18" s="64">
        <v>15500</v>
      </c>
      <c r="E18" s="64">
        <v>15500</v>
      </c>
      <c r="F18" s="69">
        <v>15401.508019391964</v>
      </c>
      <c r="G18" s="60">
        <v>16016.897000000003</v>
      </c>
      <c r="H18" s="56">
        <f t="shared" si="1"/>
        <v>99.364567867044926</v>
      </c>
      <c r="I18" s="56">
        <f t="shared" si="1"/>
        <v>103.33481935483873</v>
      </c>
      <c r="J18" s="56">
        <f t="shared" si="2"/>
        <v>3.9702514877938029</v>
      </c>
    </row>
    <row r="19" spans="1:14">
      <c r="A19" s="57"/>
      <c r="B19" s="70" t="s">
        <v>137</v>
      </c>
      <c r="C19" s="59">
        <v>7800</v>
      </c>
      <c r="D19" s="64">
        <v>7800</v>
      </c>
      <c r="E19" s="64">
        <v>7800</v>
      </c>
      <c r="F19" s="69">
        <v>7409.757786000001</v>
      </c>
      <c r="G19" s="60">
        <v>7840.6869999999999</v>
      </c>
      <c r="H19" s="56">
        <f t="shared" si="1"/>
        <v>94.996894692307706</v>
      </c>
      <c r="I19" s="56">
        <f t="shared" si="1"/>
        <v>100.52162820512821</v>
      </c>
      <c r="J19" s="56">
        <f t="shared" si="2"/>
        <v>5.5247335128205037</v>
      </c>
    </row>
    <row r="20" spans="1:14">
      <c r="A20" s="53"/>
      <c r="B20" s="66" t="s">
        <v>138</v>
      </c>
      <c r="C20" s="55">
        <f>SUM(C17:C19)</f>
        <v>35300</v>
      </c>
      <c r="D20" s="55">
        <f t="shared" ref="D20:G20" si="4">SUM(D17:D19)</f>
        <v>35300</v>
      </c>
      <c r="E20" s="55">
        <f t="shared" si="4"/>
        <v>35300</v>
      </c>
      <c r="F20" s="55">
        <f t="shared" si="4"/>
        <v>37247.805558420965</v>
      </c>
      <c r="G20" s="55">
        <f t="shared" si="4"/>
        <v>38403.658000000003</v>
      </c>
      <c r="H20" s="56">
        <f t="shared" si="1"/>
        <v>105.51786277173078</v>
      </c>
      <c r="I20" s="56">
        <f t="shared" si="1"/>
        <v>108.79223229461758</v>
      </c>
      <c r="J20" s="56">
        <f t="shared" si="2"/>
        <v>3.2743695228868006</v>
      </c>
    </row>
    <row r="21" spans="1:14">
      <c r="A21" s="57"/>
      <c r="B21" s="58" t="s">
        <v>139</v>
      </c>
      <c r="C21" s="59">
        <v>7500</v>
      </c>
      <c r="D21" s="67">
        <v>9500</v>
      </c>
      <c r="E21" s="67">
        <v>9500</v>
      </c>
      <c r="F21" s="68">
        <v>5557.8519999999999</v>
      </c>
      <c r="G21" s="60">
        <v>9804.3220000000001</v>
      </c>
      <c r="H21" s="56">
        <f t="shared" si="1"/>
        <v>74.10469333333333</v>
      </c>
      <c r="I21" s="56">
        <f t="shared" si="1"/>
        <v>103.20338947368421</v>
      </c>
      <c r="J21" s="56">
        <f t="shared" si="2"/>
        <v>29.098696140350881</v>
      </c>
    </row>
    <row r="22" spans="1:14">
      <c r="A22" s="57"/>
      <c r="B22" s="58" t="s">
        <v>140</v>
      </c>
      <c r="C22" s="59">
        <v>8300</v>
      </c>
      <c r="D22" s="64">
        <v>8300</v>
      </c>
      <c r="E22" s="64">
        <v>11000</v>
      </c>
      <c r="F22" s="69">
        <v>8409.8289999999997</v>
      </c>
      <c r="G22" s="60">
        <v>9286.6359999999986</v>
      </c>
      <c r="H22" s="56">
        <f t="shared" si="1"/>
        <v>101.32324096385541</v>
      </c>
      <c r="I22" s="56">
        <f t="shared" si="1"/>
        <v>111.88718072289154</v>
      </c>
      <c r="J22" s="56">
        <f t="shared" si="2"/>
        <v>10.563939759036131</v>
      </c>
    </row>
    <row r="23" spans="1:14">
      <c r="A23" s="53"/>
      <c r="B23" s="66" t="s">
        <v>141</v>
      </c>
      <c r="C23" s="55">
        <f>SUM(C21:C22)</f>
        <v>15800</v>
      </c>
      <c r="D23" s="55">
        <f t="shared" ref="D23:G23" si="5">SUM(D21:D22)</f>
        <v>17800</v>
      </c>
      <c r="E23" s="55">
        <f t="shared" si="5"/>
        <v>20500</v>
      </c>
      <c r="F23" s="55">
        <f t="shared" si="5"/>
        <v>13967.681</v>
      </c>
      <c r="G23" s="55">
        <f t="shared" si="5"/>
        <v>19090.957999999999</v>
      </c>
      <c r="H23" s="56">
        <f t="shared" si="1"/>
        <v>88.403044303797472</v>
      </c>
      <c r="I23" s="56">
        <f t="shared" si="1"/>
        <v>107.25257303370786</v>
      </c>
      <c r="J23" s="56">
        <f t="shared" si="2"/>
        <v>18.849528729910389</v>
      </c>
    </row>
    <row r="24" spans="1:14">
      <c r="A24" s="57"/>
      <c r="B24" s="58" t="s">
        <v>142</v>
      </c>
      <c r="C24" s="59">
        <v>10500</v>
      </c>
      <c r="D24" s="67">
        <v>10500</v>
      </c>
      <c r="E24" s="67">
        <v>10500</v>
      </c>
      <c r="F24" s="68">
        <v>9040.4188579999991</v>
      </c>
      <c r="G24" s="60">
        <v>11315.724</v>
      </c>
      <c r="H24" s="56">
        <f t="shared" si="1"/>
        <v>86.099227219047606</v>
      </c>
      <c r="I24" s="56">
        <f t="shared" si="1"/>
        <v>107.7688</v>
      </c>
      <c r="J24" s="56">
        <f t="shared" si="2"/>
        <v>21.669572780952393</v>
      </c>
    </row>
    <row r="25" spans="1:14">
      <c r="A25" s="57"/>
      <c r="B25" s="58" t="s">
        <v>143</v>
      </c>
      <c r="C25" s="71" t="s">
        <v>144</v>
      </c>
      <c r="D25" s="60" t="s">
        <v>144</v>
      </c>
      <c r="E25" s="60" t="s">
        <v>144</v>
      </c>
      <c r="F25" s="60" t="s">
        <v>144</v>
      </c>
      <c r="G25" s="60" t="s">
        <v>144</v>
      </c>
      <c r="H25" s="72" t="s">
        <v>144</v>
      </c>
      <c r="I25" s="72" t="s">
        <v>144</v>
      </c>
      <c r="J25" s="73" t="s">
        <v>144</v>
      </c>
    </row>
    <row r="26" spans="1:14">
      <c r="A26" s="53"/>
      <c r="B26" s="66" t="s">
        <v>145</v>
      </c>
      <c r="C26" s="55">
        <f>SUM(C24:C25)</f>
        <v>10500</v>
      </c>
      <c r="D26" s="55">
        <f t="shared" ref="D26:G26" si="6">SUM(D24:D25)</f>
        <v>10500</v>
      </c>
      <c r="E26" s="55">
        <f t="shared" si="6"/>
        <v>10500</v>
      </c>
      <c r="F26" s="55">
        <f t="shared" si="6"/>
        <v>9040.4188579999991</v>
      </c>
      <c r="G26" s="55">
        <f t="shared" si="6"/>
        <v>11315.724</v>
      </c>
      <c r="H26" s="56">
        <f t="shared" si="1"/>
        <v>86.099227219047606</v>
      </c>
      <c r="I26" s="56">
        <f t="shared" si="1"/>
        <v>107.7688</v>
      </c>
      <c r="J26" s="56">
        <f t="shared" si="2"/>
        <v>21.669572780952393</v>
      </c>
    </row>
    <row r="27" spans="1:14">
      <c r="A27" s="57"/>
      <c r="B27" s="58" t="s">
        <v>146</v>
      </c>
      <c r="C27" s="59">
        <v>3000</v>
      </c>
      <c r="D27" s="60">
        <v>3000</v>
      </c>
      <c r="E27" s="60">
        <v>3000</v>
      </c>
      <c r="F27" s="61">
        <v>2624.41</v>
      </c>
      <c r="G27" s="60">
        <v>3091.3649999999993</v>
      </c>
      <c r="H27" s="56">
        <f t="shared" si="1"/>
        <v>87.480333333333334</v>
      </c>
      <c r="I27" s="56">
        <f t="shared" si="1"/>
        <v>103.04549999999998</v>
      </c>
      <c r="J27" s="56">
        <f t="shared" si="2"/>
        <v>15.565166666666642</v>
      </c>
      <c r="M27"/>
      <c r="N27"/>
    </row>
    <row r="28" spans="1:14">
      <c r="A28" s="57"/>
      <c r="B28" s="58" t="s">
        <v>147</v>
      </c>
      <c r="C28" s="59">
        <v>15000</v>
      </c>
      <c r="D28" s="60">
        <v>15000</v>
      </c>
      <c r="E28" s="60">
        <v>15000</v>
      </c>
      <c r="F28" s="61">
        <v>14870.672475115065</v>
      </c>
      <c r="G28" s="60">
        <v>17116.277000000002</v>
      </c>
      <c r="H28" s="56">
        <f t="shared" si="1"/>
        <v>99.137816500767102</v>
      </c>
      <c r="I28" s="56">
        <f t="shared" si="1"/>
        <v>114.10851333333335</v>
      </c>
      <c r="J28" s="56">
        <f t="shared" si="2"/>
        <v>14.970696832566247</v>
      </c>
      <c r="M28"/>
      <c r="N28"/>
    </row>
    <row r="29" spans="1:14">
      <c r="A29" s="57"/>
      <c r="B29" s="58" t="s">
        <v>148</v>
      </c>
      <c r="C29" s="59">
        <v>66</v>
      </c>
      <c r="D29" s="60">
        <v>66</v>
      </c>
      <c r="E29" s="60">
        <v>66</v>
      </c>
      <c r="F29" s="61">
        <v>75.131999999999991</v>
      </c>
      <c r="G29" s="60">
        <v>73.522999999999996</v>
      </c>
      <c r="H29" s="56">
        <f t="shared" si="1"/>
        <v>113.83636363636361</v>
      </c>
      <c r="I29" s="56">
        <f t="shared" si="1"/>
        <v>111.39848484848484</v>
      </c>
      <c r="J29" s="56">
        <f t="shared" si="2"/>
        <v>-2.4378787878787733</v>
      </c>
      <c r="M29"/>
      <c r="N29"/>
    </row>
    <row r="30" spans="1:14">
      <c r="A30" s="53" t="s">
        <v>149</v>
      </c>
      <c r="B30" s="74" t="s">
        <v>150</v>
      </c>
      <c r="C30" s="55">
        <f>SUM(C31:C34)</f>
        <v>99500</v>
      </c>
      <c r="D30" s="55">
        <f t="shared" ref="D30:G30" si="7">SUM(D31:D34)</f>
        <v>99500</v>
      </c>
      <c r="E30" s="55">
        <f t="shared" si="7"/>
        <v>99500</v>
      </c>
      <c r="F30" s="55">
        <f t="shared" si="7"/>
        <v>96212.653244400019</v>
      </c>
      <c r="G30" s="55">
        <f t="shared" si="7"/>
        <v>93732.975999999995</v>
      </c>
      <c r="H30" s="56">
        <f t="shared" si="1"/>
        <v>96.696133913969874</v>
      </c>
      <c r="I30" s="56">
        <f t="shared" si="1"/>
        <v>94.203995979899489</v>
      </c>
      <c r="J30" s="56">
        <f t="shared" si="2"/>
        <v>-2.4921379340703851</v>
      </c>
      <c r="M30"/>
      <c r="N30"/>
    </row>
    <row r="31" spans="1:14">
      <c r="A31" s="57"/>
      <c r="B31" s="58" t="s">
        <v>151</v>
      </c>
      <c r="C31" s="59">
        <v>33000</v>
      </c>
      <c r="D31" s="60">
        <v>33000</v>
      </c>
      <c r="E31" s="60">
        <v>33000</v>
      </c>
      <c r="F31" s="61">
        <v>34757.067999999999</v>
      </c>
      <c r="G31" s="61">
        <v>34433.468999999997</v>
      </c>
      <c r="H31" s="56">
        <f t="shared" si="1"/>
        <v>105.32444848484849</v>
      </c>
      <c r="I31" s="56">
        <f t="shared" si="1"/>
        <v>104.34384545454544</v>
      </c>
      <c r="J31" s="56">
        <f t="shared" si="2"/>
        <v>-0.98060303030304397</v>
      </c>
      <c r="M31"/>
      <c r="N31"/>
    </row>
    <row r="32" spans="1:14">
      <c r="A32" s="57"/>
      <c r="B32" s="58" t="s">
        <v>152</v>
      </c>
      <c r="C32" s="59">
        <v>35200</v>
      </c>
      <c r="D32" s="60">
        <v>35200</v>
      </c>
      <c r="E32" s="60">
        <v>35200</v>
      </c>
      <c r="F32" s="61">
        <v>28264.422244400001</v>
      </c>
      <c r="G32" s="61">
        <v>27871.758999999998</v>
      </c>
      <c r="H32" s="56">
        <f t="shared" si="1"/>
        <v>80.296654103409097</v>
      </c>
      <c r="I32" s="56">
        <f t="shared" si="1"/>
        <v>79.181133522727265</v>
      </c>
      <c r="J32" s="56">
        <f t="shared" si="2"/>
        <v>-1.1155205806818316</v>
      </c>
    </row>
    <row r="33" spans="1:15">
      <c r="A33" s="57"/>
      <c r="B33" s="63" t="s">
        <v>153</v>
      </c>
      <c r="C33" s="59">
        <v>20000</v>
      </c>
      <c r="D33" s="60">
        <v>20000</v>
      </c>
      <c r="E33" s="60">
        <v>20000</v>
      </c>
      <c r="F33" s="61">
        <v>20164.411</v>
      </c>
      <c r="G33" s="61">
        <v>18692.447</v>
      </c>
      <c r="H33" s="56">
        <f t="shared" si="1"/>
        <v>100.82205500000001</v>
      </c>
      <c r="I33" s="56">
        <f t="shared" si="1"/>
        <v>93.462235000000007</v>
      </c>
      <c r="J33" s="56">
        <f t="shared" si="2"/>
        <v>-7.3598199999999991</v>
      </c>
    </row>
    <row r="34" spans="1:15">
      <c r="A34" s="57"/>
      <c r="B34" s="63" t="s">
        <v>154</v>
      </c>
      <c r="C34" s="59">
        <v>11300</v>
      </c>
      <c r="D34" s="60">
        <v>11300</v>
      </c>
      <c r="E34" s="60">
        <v>11300</v>
      </c>
      <c r="F34" s="61">
        <v>13026.752</v>
      </c>
      <c r="G34" s="60">
        <v>12735.300999999999</v>
      </c>
      <c r="H34" s="56">
        <f t="shared" si="1"/>
        <v>115.28099115044247</v>
      </c>
      <c r="I34" s="56">
        <f t="shared" si="1"/>
        <v>112.70177876106195</v>
      </c>
      <c r="J34" s="56">
        <f t="shared" si="2"/>
        <v>-2.5792123893805297</v>
      </c>
    </row>
    <row r="35" spans="1:15" ht="19.5" customHeight="1">
      <c r="A35" s="75"/>
      <c r="B35" s="76" t="s">
        <v>155</v>
      </c>
      <c r="C35" s="55">
        <f>C6+C30</f>
        <v>249216</v>
      </c>
      <c r="D35" s="55">
        <f t="shared" ref="D35:G35" si="8">D6+D30</f>
        <v>251216</v>
      </c>
      <c r="E35" s="55">
        <f t="shared" si="8"/>
        <v>253916</v>
      </c>
      <c r="F35" s="55">
        <f t="shared" si="8"/>
        <v>241703.63913593607</v>
      </c>
      <c r="G35" s="55">
        <f t="shared" si="8"/>
        <v>255232.56899999999</v>
      </c>
      <c r="H35" s="77">
        <f t="shared" si="1"/>
        <v>96.985602503826428</v>
      </c>
      <c r="I35" s="77">
        <f t="shared" si="1"/>
        <v>101.59885078975861</v>
      </c>
      <c r="J35" s="77">
        <f t="shared" si="2"/>
        <v>4.6132482859321868</v>
      </c>
      <c r="L35" s="78"/>
      <c r="O35" s="79"/>
    </row>
    <row r="36" spans="1:15">
      <c r="A36" s="80" t="s">
        <v>156</v>
      </c>
      <c r="B36" s="81"/>
      <c r="C36" s="82"/>
      <c r="D36" s="81"/>
      <c r="E36" s="83"/>
      <c r="F36" s="84"/>
      <c r="G36" s="84"/>
      <c r="H36" s="81"/>
      <c r="I36" s="81" t="s">
        <v>157</v>
      </c>
      <c r="J36" s="85"/>
    </row>
    <row r="37" spans="1:15">
      <c r="A37" s="86" t="s">
        <v>158</v>
      </c>
      <c r="B37" s="87"/>
      <c r="C37" s="88"/>
      <c r="D37" s="87"/>
      <c r="E37" s="87"/>
      <c r="F37" s="87"/>
      <c r="G37" s="87"/>
      <c r="H37" s="87"/>
      <c r="I37" s="87"/>
      <c r="J37" s="89"/>
    </row>
    <row r="38" spans="1:15">
      <c r="A38" s="86" t="s">
        <v>159</v>
      </c>
      <c r="B38" s="90"/>
      <c r="C38" s="91"/>
      <c r="D38" s="92"/>
      <c r="E38" s="92"/>
      <c r="F38" s="92"/>
      <c r="G38" s="92"/>
      <c r="H38" s="92"/>
      <c r="I38" s="93"/>
      <c r="J38" s="94"/>
    </row>
    <row r="39" spans="1:15">
      <c r="A39" s="95" t="s">
        <v>160</v>
      </c>
      <c r="B39" s="96"/>
      <c r="C39" s="97"/>
      <c r="D39" s="98"/>
      <c r="E39" s="98"/>
      <c r="F39" s="98"/>
      <c r="G39" s="98"/>
      <c r="H39" s="98"/>
      <c r="I39" s="98"/>
      <c r="J39" s="99"/>
    </row>
    <row r="40" spans="1:15" hidden="1"/>
    <row r="41" spans="1:15" hidden="1"/>
    <row r="42" spans="1:15" hidden="1"/>
    <row r="43" spans="1:15" ht="3.75" customHeight="1"/>
    <row r="45" spans="1:15">
      <c r="E45" s="102"/>
    </row>
    <row r="47" spans="1:15">
      <c r="D47" s="101"/>
      <c r="E47" s="101"/>
      <c r="F47" s="101"/>
      <c r="G47" s="101"/>
      <c r="H47" s="101"/>
      <c r="I47" s="101"/>
      <c r="J47" s="101"/>
    </row>
  </sheetData>
  <mergeCells count="6">
    <mergeCell ref="A1:J2"/>
    <mergeCell ref="A3:A4"/>
    <mergeCell ref="B3:B4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E6B2-2078-4682-B078-3B9C9A3391ED}">
  <sheetPr>
    <tabColor rgb="FF00B050"/>
  </sheetPr>
  <dimension ref="A1:W89"/>
  <sheetViews>
    <sheetView showGridLines="0" zoomScaleNormal="100" workbookViewId="0">
      <selection activeCell="B13" sqref="B13"/>
    </sheetView>
  </sheetViews>
  <sheetFormatPr defaultRowHeight="15"/>
  <cols>
    <col min="1" max="1" width="13.7109375" customWidth="1"/>
    <col min="2" max="3" width="9.5703125" customWidth="1"/>
    <col min="4" max="4" width="9.7109375" customWidth="1"/>
    <col min="5" max="5" width="9.5703125" customWidth="1"/>
    <col min="6" max="6" width="9.85546875" customWidth="1"/>
    <col min="7" max="7" width="9.5703125" customWidth="1"/>
    <col min="8" max="8" width="11.140625" customWidth="1"/>
    <col min="9" max="9" width="13.28515625" customWidth="1"/>
    <col min="13" max="13" width="18.5703125" customWidth="1"/>
    <col min="15" max="15" width="10.5703125" bestFit="1" customWidth="1"/>
    <col min="16" max="16" width="9.5703125" bestFit="1" customWidth="1"/>
    <col min="17" max="17" width="9.28515625" bestFit="1" customWidth="1"/>
    <col min="18" max="18" width="9.5703125" bestFit="1" customWidth="1"/>
  </cols>
  <sheetData>
    <row r="1" spans="1:20" ht="15" customHeight="1">
      <c r="A1" s="103" t="s">
        <v>161</v>
      </c>
      <c r="B1" s="103"/>
      <c r="C1" s="103"/>
      <c r="D1" s="103"/>
      <c r="E1" s="103"/>
      <c r="F1" s="103"/>
      <c r="G1" s="103"/>
      <c r="H1" s="103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ht="30" customHeight="1">
      <c r="A2" s="103"/>
      <c r="B2" s="103"/>
      <c r="C2" s="103"/>
      <c r="D2" s="103"/>
      <c r="E2" s="103"/>
      <c r="F2" s="103"/>
      <c r="G2" s="103"/>
      <c r="H2" s="103"/>
      <c r="I2" s="104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ht="15.75" customHeight="1">
      <c r="A3" s="106"/>
      <c r="B3" s="106"/>
      <c r="C3" s="106"/>
      <c r="D3" s="106"/>
      <c r="E3" s="106"/>
      <c r="F3" s="107" t="s">
        <v>162</v>
      </c>
      <c r="G3" s="107"/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35"/>
    </row>
    <row r="4" spans="1:20">
      <c r="A4" s="111"/>
      <c r="B4" s="112" t="s">
        <v>163</v>
      </c>
      <c r="C4" s="113"/>
      <c r="D4" s="113"/>
      <c r="E4" s="113"/>
      <c r="F4" s="113"/>
      <c r="G4" s="113"/>
      <c r="H4" s="113"/>
      <c r="I4" s="114"/>
      <c r="J4" s="35"/>
      <c r="K4" s="35"/>
      <c r="L4" s="35"/>
      <c r="M4" s="35"/>
      <c r="N4" s="115"/>
      <c r="O4" s="35"/>
      <c r="P4" s="35"/>
      <c r="Q4" s="35"/>
      <c r="R4" s="35"/>
      <c r="S4" s="35"/>
      <c r="T4" s="35"/>
    </row>
    <row r="5" spans="1:20">
      <c r="A5" s="116"/>
      <c r="B5" s="112" t="s">
        <v>164</v>
      </c>
      <c r="C5" s="113"/>
      <c r="D5" s="113"/>
      <c r="E5" s="114"/>
      <c r="F5" s="117" t="s">
        <v>165</v>
      </c>
      <c r="G5" s="117" t="s">
        <v>166</v>
      </c>
      <c r="H5" s="117" t="s">
        <v>167</v>
      </c>
      <c r="I5" s="118" t="s">
        <v>168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>
      <c r="A6" s="116" t="s">
        <v>169</v>
      </c>
      <c r="B6" s="119" t="s">
        <v>170</v>
      </c>
      <c r="C6" s="119" t="s">
        <v>171</v>
      </c>
      <c r="D6" s="119" t="s">
        <v>172</v>
      </c>
      <c r="E6" s="119" t="s">
        <v>168</v>
      </c>
      <c r="F6" s="119"/>
      <c r="G6" s="119"/>
      <c r="H6" s="119"/>
      <c r="I6" s="11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120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2">
        <v>8</v>
      </c>
      <c r="I7" s="121">
        <v>9</v>
      </c>
      <c r="J7" s="35"/>
      <c r="K7" s="35"/>
      <c r="L7" s="35"/>
      <c r="M7" s="35"/>
      <c r="N7" s="35"/>
      <c r="O7" s="100"/>
      <c r="P7" s="100"/>
      <c r="Q7" s="100"/>
      <c r="R7" s="100"/>
      <c r="S7" s="35"/>
      <c r="T7" s="35"/>
    </row>
    <row r="8" spans="1:20" hidden="1">
      <c r="A8" s="123" t="s">
        <v>173</v>
      </c>
      <c r="B8" s="124">
        <v>112022.38</v>
      </c>
      <c r="C8" s="124">
        <v>1199.75</v>
      </c>
      <c r="D8" s="124">
        <v>18381.05</v>
      </c>
      <c r="E8" s="124">
        <f t="shared" ref="E8:E19" si="0">B8+C8+D8</f>
        <v>131603.18</v>
      </c>
      <c r="F8" s="124">
        <v>38990.400000000001</v>
      </c>
      <c r="G8" s="124">
        <v>4780</v>
      </c>
      <c r="H8" s="124">
        <v>24503.45</v>
      </c>
      <c r="I8" s="124">
        <f t="shared" ref="I8:I19" si="1">SUM(E8:H8)</f>
        <v>199877.03</v>
      </c>
      <c r="J8" s="35"/>
      <c r="K8" s="35"/>
      <c r="L8" s="35"/>
      <c r="M8" s="35"/>
      <c r="N8" s="35"/>
      <c r="O8" s="100"/>
      <c r="P8" s="100"/>
      <c r="Q8" s="100"/>
      <c r="R8" s="100"/>
      <c r="S8" s="35"/>
      <c r="T8" s="35"/>
    </row>
    <row r="9" spans="1:20" hidden="1">
      <c r="A9" s="123" t="s">
        <v>174</v>
      </c>
      <c r="B9" s="124">
        <v>130220.88</v>
      </c>
      <c r="C9" s="124">
        <v>1199.74</v>
      </c>
      <c r="D9" s="124">
        <v>20109.849999999999</v>
      </c>
      <c r="E9" s="124">
        <f t="shared" si="0"/>
        <v>151530.47</v>
      </c>
      <c r="F9" s="124">
        <v>39491.4</v>
      </c>
      <c r="G9" s="124">
        <v>4780</v>
      </c>
      <c r="H9" s="124">
        <v>27541.7</v>
      </c>
      <c r="I9" s="124">
        <f t="shared" si="1"/>
        <v>223343.57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123" t="s">
        <v>175</v>
      </c>
      <c r="B10" s="124">
        <v>145273.38500000001</v>
      </c>
      <c r="C10" s="124">
        <v>1199.75</v>
      </c>
      <c r="D10" s="124">
        <v>21781.85</v>
      </c>
      <c r="E10" s="124">
        <f t="shared" si="0"/>
        <v>168254.98500000002</v>
      </c>
      <c r="F10" s="124">
        <v>40531.410000000003</v>
      </c>
      <c r="G10" s="124">
        <v>4780</v>
      </c>
      <c r="H10" s="124">
        <v>34987.995999999999</v>
      </c>
      <c r="I10" s="124">
        <f t="shared" si="1"/>
        <v>248554.391</v>
      </c>
      <c r="J10" s="35"/>
      <c r="K10" s="35"/>
      <c r="L10" s="35"/>
      <c r="M10" s="35"/>
      <c r="N10" s="125"/>
      <c r="O10" s="126"/>
      <c r="P10" s="126"/>
      <c r="Q10" s="126"/>
      <c r="R10" s="126"/>
      <c r="S10" s="35"/>
      <c r="T10" s="35"/>
    </row>
    <row r="11" spans="1:20">
      <c r="A11" s="123" t="s">
        <v>176</v>
      </c>
      <c r="B11" s="127">
        <v>164635.88</v>
      </c>
      <c r="C11" s="127">
        <v>1199.7515199999998</v>
      </c>
      <c r="D11" s="127">
        <v>23062.15208</v>
      </c>
      <c r="E11" s="124">
        <f t="shared" si="0"/>
        <v>188897.7836</v>
      </c>
      <c r="F11" s="127">
        <v>41267.43</v>
      </c>
      <c r="G11" s="127">
        <v>5780</v>
      </c>
      <c r="H11" s="127">
        <v>38959.159999999989</v>
      </c>
      <c r="I11" s="124">
        <f t="shared" si="1"/>
        <v>274904.37359999999</v>
      </c>
      <c r="J11" s="35"/>
      <c r="K11" s="35"/>
      <c r="L11" s="35"/>
      <c r="M11" s="35"/>
      <c r="N11" s="125"/>
      <c r="O11" s="126"/>
      <c r="P11" s="126"/>
      <c r="Q11" s="126"/>
      <c r="R11" s="126"/>
      <c r="S11" s="35"/>
      <c r="T11" s="35"/>
    </row>
    <row r="12" spans="1:20">
      <c r="A12" s="123" t="s">
        <v>177</v>
      </c>
      <c r="B12" s="127">
        <v>185172.88</v>
      </c>
      <c r="C12" s="127">
        <v>993.529</v>
      </c>
      <c r="D12" s="127">
        <v>24508.63</v>
      </c>
      <c r="E12" s="124">
        <f t="shared" si="0"/>
        <v>210675.03900000002</v>
      </c>
      <c r="F12" s="127">
        <v>42783.420000000006</v>
      </c>
      <c r="G12" s="127">
        <v>5780</v>
      </c>
      <c r="H12" s="127">
        <v>45924.04</v>
      </c>
      <c r="I12" s="124">
        <f t="shared" si="1"/>
        <v>305162.49900000001</v>
      </c>
      <c r="J12" s="35"/>
      <c r="K12" s="35"/>
      <c r="L12" s="35"/>
      <c r="M12" s="35"/>
      <c r="N12" s="125"/>
      <c r="O12" s="126"/>
      <c r="P12" s="126"/>
      <c r="Q12" s="126"/>
      <c r="R12" s="126"/>
      <c r="S12" s="35"/>
      <c r="T12" s="35"/>
    </row>
    <row r="13" spans="1:20">
      <c r="A13" s="123" t="s">
        <v>178</v>
      </c>
      <c r="B13" s="127">
        <v>192162.875</v>
      </c>
      <c r="C13" s="127">
        <v>837.62900000000002</v>
      </c>
      <c r="D13" s="127">
        <v>25329.379999999997</v>
      </c>
      <c r="E13" s="124">
        <f t="shared" si="0"/>
        <v>218329.88399999999</v>
      </c>
      <c r="F13" s="127">
        <v>44478.420000000006</v>
      </c>
      <c r="G13" s="127">
        <v>6780</v>
      </c>
      <c r="H13" s="127">
        <v>57244.229999999981</v>
      </c>
      <c r="I13" s="124">
        <f t="shared" si="1"/>
        <v>326832.53399999999</v>
      </c>
      <c r="J13" s="35"/>
      <c r="K13" s="35"/>
      <c r="L13" s="35"/>
      <c r="M13" s="35"/>
      <c r="N13" s="125"/>
      <c r="O13" s="126"/>
      <c r="P13" s="126"/>
      <c r="Q13" s="126"/>
      <c r="R13" s="126"/>
      <c r="S13" s="35"/>
      <c r="T13" s="35"/>
    </row>
    <row r="14" spans="1:20">
      <c r="A14" s="123" t="s">
        <v>179</v>
      </c>
      <c r="B14" s="127">
        <v>197171.5</v>
      </c>
      <c r="C14" s="127">
        <v>837.62899999999991</v>
      </c>
      <c r="D14" s="127">
        <v>24897.46</v>
      </c>
      <c r="E14" s="124">
        <f t="shared" si="0"/>
        <v>222906.58899999998</v>
      </c>
      <c r="F14" s="127">
        <v>45293.42</v>
      </c>
      <c r="G14" s="127">
        <v>6780</v>
      </c>
      <c r="H14" s="127">
        <v>69022.385000000009</v>
      </c>
      <c r="I14" s="124">
        <f t="shared" si="1"/>
        <v>344002.39399999997</v>
      </c>
      <c r="J14" s="35"/>
      <c r="K14" s="35"/>
      <c r="L14" s="35"/>
      <c r="M14" s="35"/>
      <c r="N14" s="125"/>
      <c r="O14" s="126"/>
      <c r="P14" s="126"/>
      <c r="Q14" s="126"/>
      <c r="R14" s="126"/>
      <c r="S14" s="35"/>
      <c r="T14" s="35"/>
    </row>
    <row r="15" spans="1:20">
      <c r="A15" s="123" t="s">
        <v>180</v>
      </c>
      <c r="B15" s="127">
        <v>200704.5</v>
      </c>
      <c r="C15" s="127">
        <v>637.62900000000002</v>
      </c>
      <c r="D15" s="127">
        <v>24937.215000000004</v>
      </c>
      <c r="E15" s="124">
        <f t="shared" si="0"/>
        <v>226279.34399999998</v>
      </c>
      <c r="F15" s="127">
        <v>45399.22</v>
      </c>
      <c r="G15" s="127">
        <v>6780</v>
      </c>
      <c r="H15" s="127">
        <v>77641.625</v>
      </c>
      <c r="I15" s="124">
        <f t="shared" si="1"/>
        <v>356100.18900000001</v>
      </c>
      <c r="J15" s="35"/>
      <c r="K15" s="35"/>
      <c r="L15" s="35"/>
      <c r="M15" s="35"/>
      <c r="N15" s="125"/>
      <c r="O15" s="126"/>
      <c r="P15" s="126"/>
      <c r="Q15" s="126"/>
      <c r="R15" s="126"/>
      <c r="S15" s="35"/>
      <c r="T15" s="35"/>
    </row>
    <row r="16" spans="1:20">
      <c r="A16" s="123" t="s">
        <v>181</v>
      </c>
      <c r="B16" s="127">
        <v>205134.5</v>
      </c>
      <c r="C16" s="127">
        <v>509.70900000000006</v>
      </c>
      <c r="D16" s="127">
        <v>24955.359000000004</v>
      </c>
      <c r="E16" s="124">
        <f t="shared" si="0"/>
        <v>230599.568</v>
      </c>
      <c r="F16" s="127">
        <v>45699.22</v>
      </c>
      <c r="G16" s="127">
        <v>6780</v>
      </c>
      <c r="H16" s="127">
        <v>87027.675000000003</v>
      </c>
      <c r="I16" s="124">
        <f t="shared" si="1"/>
        <v>370106.46299999999</v>
      </c>
      <c r="J16" s="115"/>
      <c r="K16" s="115"/>
      <c r="L16" s="115"/>
      <c r="M16" s="35"/>
      <c r="N16" s="125"/>
      <c r="O16" s="126"/>
      <c r="P16" s="126"/>
      <c r="Q16" s="126"/>
      <c r="R16" s="126"/>
      <c r="S16" s="35"/>
      <c r="T16" s="35"/>
    </row>
    <row r="17" spans="1:23">
      <c r="A17" s="123" t="s">
        <v>117</v>
      </c>
      <c r="B17" s="127">
        <v>209294.5</v>
      </c>
      <c r="C17" s="127">
        <v>509.70900000000006</v>
      </c>
      <c r="D17" s="127">
        <v>24924.008999999998</v>
      </c>
      <c r="E17" s="124">
        <f t="shared" si="0"/>
        <v>234728.21799999999</v>
      </c>
      <c r="F17" s="127">
        <v>46209.22</v>
      </c>
      <c r="G17" s="127">
        <v>6780</v>
      </c>
      <c r="H17" s="127">
        <v>94433.785000000003</v>
      </c>
      <c r="I17" s="124">
        <f t="shared" si="1"/>
        <v>382151.223</v>
      </c>
      <c r="J17" s="115"/>
      <c r="K17" s="115"/>
      <c r="L17" s="115"/>
      <c r="M17" s="115"/>
      <c r="N17" s="125"/>
      <c r="O17" s="126"/>
      <c r="P17" s="126"/>
      <c r="Q17" s="126"/>
      <c r="R17" s="126"/>
      <c r="S17" s="35"/>
      <c r="T17" s="35"/>
      <c r="W17" s="128"/>
    </row>
    <row r="18" spans="1:23">
      <c r="A18" s="123" t="s">
        <v>118</v>
      </c>
      <c r="B18" s="127">
        <v>210699.5</v>
      </c>
      <c r="C18" s="127">
        <v>509.70900000000006</v>
      </c>
      <c r="D18" s="127">
        <v>24899.508999999998</v>
      </c>
      <c r="E18" s="124">
        <f t="shared" si="0"/>
        <v>236108.71799999999</v>
      </c>
      <c r="F18" s="127">
        <v>46722.520000000004</v>
      </c>
      <c r="G18" s="127">
        <v>6780</v>
      </c>
      <c r="H18" s="127">
        <v>109885.37500000001</v>
      </c>
      <c r="I18" s="124">
        <f t="shared" si="1"/>
        <v>399496.61300000001</v>
      </c>
      <c r="J18" s="115"/>
      <c r="K18" s="115"/>
      <c r="L18" s="35"/>
      <c r="M18" s="35"/>
      <c r="N18" s="125"/>
      <c r="O18" s="126"/>
      <c r="P18" s="126"/>
      <c r="Q18" s="126"/>
      <c r="R18" s="126"/>
      <c r="S18" s="35"/>
      <c r="T18" s="35"/>
      <c r="W18" s="128"/>
    </row>
    <row r="19" spans="1:23">
      <c r="A19" s="123" t="s">
        <v>182</v>
      </c>
      <c r="B19" s="127">
        <v>211856</v>
      </c>
      <c r="C19" s="127">
        <v>589</v>
      </c>
      <c r="D19" s="127">
        <v>24824</v>
      </c>
      <c r="E19" s="124">
        <f t="shared" si="0"/>
        <v>237269</v>
      </c>
      <c r="F19" s="127">
        <v>46850</v>
      </c>
      <c r="G19" s="127">
        <v>6780</v>
      </c>
      <c r="H19" s="127">
        <v>125159.80500000001</v>
      </c>
      <c r="I19" s="124">
        <f t="shared" si="1"/>
        <v>416058.80499999999</v>
      </c>
      <c r="J19" s="115"/>
      <c r="K19" s="115"/>
      <c r="L19" s="35"/>
      <c r="M19" s="35"/>
      <c r="N19" s="125"/>
      <c r="O19" s="126"/>
      <c r="P19" s="126"/>
      <c r="Q19" s="126"/>
      <c r="R19" s="126"/>
      <c r="S19" s="35"/>
      <c r="T19" s="35"/>
      <c r="W19" s="128"/>
    </row>
    <row r="20" spans="1:23" ht="41.25" customHeight="1">
      <c r="A20" s="129" t="s">
        <v>183</v>
      </c>
      <c r="B20" s="130">
        <f>((B19-B18)/B18)*100</f>
        <v>0.54888597267672679</v>
      </c>
      <c r="C20" s="130">
        <f t="shared" ref="C20:I20" si="2">((C19-C18)/C18)*100</f>
        <v>15.556131047323065</v>
      </c>
      <c r="D20" s="130">
        <f t="shared" si="2"/>
        <v>-0.30325497583104227</v>
      </c>
      <c r="E20" s="130">
        <f t="shared" si="2"/>
        <v>0.49141853372818134</v>
      </c>
      <c r="F20" s="130">
        <f t="shared" si="2"/>
        <v>0.27284487223719078</v>
      </c>
      <c r="G20" s="130">
        <f t="shared" si="2"/>
        <v>0</v>
      </c>
      <c r="H20" s="130">
        <f t="shared" si="2"/>
        <v>13.900330230478797</v>
      </c>
      <c r="I20" s="130">
        <f t="shared" si="2"/>
        <v>4.1457653109063983</v>
      </c>
      <c r="J20" s="131"/>
      <c r="K20" s="131"/>
      <c r="L20" s="131"/>
      <c r="M20" s="35"/>
      <c r="N20" s="125"/>
      <c r="O20" s="126"/>
      <c r="P20" s="126"/>
      <c r="Q20" s="126"/>
      <c r="R20" s="126"/>
      <c r="S20" s="35"/>
      <c r="T20" s="35"/>
    </row>
    <row r="21" spans="1:23" ht="42.75" customHeight="1">
      <c r="A21" s="132" t="s">
        <v>184</v>
      </c>
      <c r="B21" s="130">
        <f>((B19/B10)^(1/9)-1)*100</f>
        <v>4.2812141721362273</v>
      </c>
      <c r="C21" s="130">
        <f t="shared" ref="C21:I21" si="3">((C19/C10)^(1/9)-1)*100</f>
        <v>-7.6005485568713009</v>
      </c>
      <c r="D21" s="130">
        <f t="shared" si="3"/>
        <v>1.4632000716078064</v>
      </c>
      <c r="E21" s="130">
        <f t="shared" si="3"/>
        <v>3.8929063301416766</v>
      </c>
      <c r="F21" s="130">
        <f t="shared" si="3"/>
        <v>1.6227342697450853</v>
      </c>
      <c r="G21" s="130">
        <f t="shared" si="3"/>
        <v>3.9601425567743043</v>
      </c>
      <c r="H21" s="130">
        <f t="shared" si="3"/>
        <v>15.213956289773378</v>
      </c>
      <c r="I21" s="130">
        <f t="shared" si="3"/>
        <v>5.8910495928309103</v>
      </c>
      <c r="J21" s="133"/>
      <c r="K21" s="133"/>
      <c r="L21" s="133"/>
      <c r="M21" s="35"/>
      <c r="N21" s="134"/>
      <c r="O21" s="35"/>
      <c r="P21" s="35"/>
      <c r="Q21" s="35"/>
      <c r="R21" s="35"/>
      <c r="S21" s="35"/>
      <c r="T21" s="35"/>
    </row>
    <row r="22" spans="1:23">
      <c r="A22" s="135" t="s">
        <v>185</v>
      </c>
      <c r="B22" s="136"/>
      <c r="C22" s="136"/>
      <c r="D22" s="136"/>
      <c r="E22" s="136"/>
      <c r="F22" s="135"/>
      <c r="G22" s="135"/>
      <c r="H22" s="137"/>
      <c r="I22" s="138" t="s">
        <v>186</v>
      </c>
      <c r="J22" s="35"/>
      <c r="K22" s="35"/>
      <c r="L22" s="139"/>
      <c r="M22" s="35"/>
      <c r="N22" s="35"/>
      <c r="O22" s="35"/>
      <c r="P22" s="35"/>
      <c r="Q22" s="35"/>
      <c r="R22" s="35"/>
      <c r="S22" s="35"/>
      <c r="T22" s="35"/>
    </row>
    <row r="23" spans="1:23">
      <c r="A23" s="140" t="s">
        <v>187</v>
      </c>
      <c r="B23" s="92"/>
      <c r="C23" s="92"/>
      <c r="D23" s="92"/>
      <c r="E23" s="92"/>
      <c r="F23" s="140"/>
      <c r="G23" s="140"/>
      <c r="H23" s="141"/>
      <c r="I23" s="94"/>
    </row>
    <row r="24" spans="1:23">
      <c r="A24" s="140" t="s">
        <v>188</v>
      </c>
      <c r="B24" s="92"/>
      <c r="C24" s="92"/>
      <c r="D24" s="92"/>
      <c r="E24" s="92"/>
      <c r="F24" s="140"/>
      <c r="G24" s="140"/>
      <c r="H24" s="141"/>
      <c r="I24" s="94"/>
    </row>
    <row r="25" spans="1:23" ht="23.25" customHeight="1">
      <c r="A25" s="142" t="s">
        <v>189</v>
      </c>
      <c r="B25" s="143"/>
      <c r="C25" s="143"/>
      <c r="D25" s="143"/>
      <c r="E25" s="143"/>
      <c r="F25" s="144"/>
      <c r="G25" s="144"/>
      <c r="H25" s="145"/>
      <c r="I25" s="99"/>
    </row>
    <row r="26" spans="1:23">
      <c r="A26" s="146"/>
      <c r="B26" s="92"/>
      <c r="C26" s="92"/>
      <c r="D26" s="92"/>
      <c r="E26" s="92"/>
      <c r="F26" s="140"/>
      <c r="G26" s="140"/>
      <c r="H26" s="141"/>
      <c r="I26" s="93"/>
    </row>
    <row r="27" spans="1:23" ht="15" customHeight="1">
      <c r="A27" s="147" t="s">
        <v>190</v>
      </c>
      <c r="B27" s="147"/>
      <c r="C27" s="147"/>
      <c r="D27" s="147"/>
      <c r="E27" s="147"/>
      <c r="F27" s="147"/>
      <c r="G27" s="147"/>
      <c r="H27" s="147"/>
      <c r="I27" s="148"/>
      <c r="J27" s="149"/>
      <c r="L27" s="150"/>
    </row>
    <row r="28" spans="1:23" ht="25.5" customHeight="1">
      <c r="A28" s="103"/>
      <c r="B28" s="103"/>
      <c r="C28" s="103"/>
      <c r="D28" s="103"/>
      <c r="E28" s="103"/>
      <c r="F28" s="103"/>
      <c r="G28" s="103"/>
      <c r="H28" s="103"/>
      <c r="I28" s="104"/>
      <c r="J28" s="149"/>
      <c r="M28" s="150"/>
    </row>
    <row r="29" spans="1:23">
      <c r="A29" s="98"/>
      <c r="B29" s="98"/>
      <c r="C29" s="98"/>
      <c r="D29" s="98"/>
      <c r="E29" s="98"/>
      <c r="F29" s="107" t="s">
        <v>191</v>
      </c>
      <c r="G29" s="107"/>
      <c r="H29" s="107"/>
      <c r="I29" s="108"/>
      <c r="J29" s="151"/>
    </row>
    <row r="30" spans="1:23" ht="15" customHeight="1">
      <c r="A30" s="152" t="s">
        <v>169</v>
      </c>
      <c r="B30" s="112" t="s">
        <v>192</v>
      </c>
      <c r="C30" s="113"/>
      <c r="D30" s="113"/>
      <c r="E30" s="113"/>
      <c r="F30" s="113"/>
      <c r="G30" s="113"/>
      <c r="H30" s="113"/>
      <c r="I30" s="153" t="s">
        <v>193</v>
      </c>
      <c r="J30" s="154"/>
    </row>
    <row r="31" spans="1:23">
      <c r="A31" s="155"/>
      <c r="B31" s="112" t="s">
        <v>164</v>
      </c>
      <c r="C31" s="113"/>
      <c r="D31" s="113"/>
      <c r="E31" s="114"/>
      <c r="F31" s="117" t="s">
        <v>165</v>
      </c>
      <c r="G31" s="117" t="s">
        <v>167</v>
      </c>
      <c r="H31" s="111" t="s">
        <v>168</v>
      </c>
      <c r="I31" s="153"/>
      <c r="J31" s="154"/>
    </row>
    <row r="32" spans="1:23" ht="22.9" customHeight="1">
      <c r="A32" s="156"/>
      <c r="B32" s="157" t="s">
        <v>170</v>
      </c>
      <c r="C32" s="157" t="s">
        <v>171</v>
      </c>
      <c r="D32" s="157" t="s">
        <v>172</v>
      </c>
      <c r="E32" s="157" t="s">
        <v>168</v>
      </c>
      <c r="F32" s="118"/>
      <c r="G32" s="118"/>
      <c r="H32" s="158"/>
      <c r="I32" s="153"/>
      <c r="J32" s="154"/>
    </row>
    <row r="33" spans="1:20">
      <c r="A33" s="120"/>
      <c r="B33" s="121">
        <v>10</v>
      </c>
      <c r="C33" s="122">
        <v>11</v>
      </c>
      <c r="D33" s="122">
        <v>12</v>
      </c>
      <c r="E33" s="122">
        <v>13</v>
      </c>
      <c r="F33" s="122">
        <v>14</v>
      </c>
      <c r="G33" s="122">
        <v>15</v>
      </c>
      <c r="H33" s="122">
        <v>16</v>
      </c>
      <c r="I33" s="121" t="s">
        <v>194</v>
      </c>
      <c r="J33" s="159"/>
      <c r="O33" s="35"/>
      <c r="P33" s="100"/>
      <c r="Q33" s="100"/>
      <c r="R33" s="100"/>
      <c r="S33" s="100"/>
    </row>
    <row r="34" spans="1:20" hidden="1">
      <c r="A34" s="160" t="s">
        <v>173</v>
      </c>
      <c r="B34" s="161">
        <v>22615.39</v>
      </c>
      <c r="C34" s="161">
        <v>9955.23</v>
      </c>
      <c r="D34" s="161">
        <v>5884.95</v>
      </c>
      <c r="E34" s="161">
        <f t="shared" ref="E34:E45" si="4">B34+C34+D34</f>
        <v>38455.57</v>
      </c>
      <c r="F34" s="161">
        <v>47.59</v>
      </c>
      <c r="G34" s="161">
        <v>872.21</v>
      </c>
      <c r="H34" s="161">
        <f t="shared" ref="H34:H45" si="5">E34+F34+G34</f>
        <v>39375.369999999995</v>
      </c>
      <c r="I34" s="124">
        <f t="shared" ref="I34:I45" si="6">I8+H34</f>
        <v>239252.4</v>
      </c>
      <c r="J34" s="159"/>
      <c r="O34" s="35"/>
      <c r="P34" s="100"/>
      <c r="Q34" s="100"/>
      <c r="R34" s="100"/>
      <c r="S34" s="100"/>
    </row>
    <row r="35" spans="1:20" hidden="1">
      <c r="A35" s="160" t="s">
        <v>174</v>
      </c>
      <c r="B35" s="161">
        <v>23889.61</v>
      </c>
      <c r="C35" s="161">
        <v>11148.14</v>
      </c>
      <c r="D35" s="161">
        <v>4497.6899999999996</v>
      </c>
      <c r="E35" s="161">
        <f t="shared" si="4"/>
        <v>39535.440000000002</v>
      </c>
      <c r="F35" s="161">
        <v>66.900000000000006</v>
      </c>
      <c r="G35" s="161">
        <v>1124.05</v>
      </c>
      <c r="H35" s="161">
        <f t="shared" si="5"/>
        <v>40726.390000000007</v>
      </c>
      <c r="I35" s="124">
        <f t="shared" si="6"/>
        <v>264069.96000000002</v>
      </c>
      <c r="J35" s="162"/>
      <c r="O35" s="163"/>
      <c r="P35" s="164"/>
      <c r="Q35" s="164"/>
      <c r="R35" s="164"/>
      <c r="S35" s="164"/>
      <c r="T35" s="164"/>
    </row>
    <row r="36" spans="1:20">
      <c r="A36" s="160" t="s">
        <v>175</v>
      </c>
      <c r="B36" s="161">
        <v>24751.58</v>
      </c>
      <c r="C36" s="161">
        <v>11432.35</v>
      </c>
      <c r="D36" s="161">
        <v>4751.3500000000004</v>
      </c>
      <c r="E36" s="161">
        <f t="shared" si="4"/>
        <v>40935.279999999999</v>
      </c>
      <c r="F36" s="161">
        <v>63.59</v>
      </c>
      <c r="G36" s="161">
        <v>1259</v>
      </c>
      <c r="H36" s="161">
        <f t="shared" si="5"/>
        <v>42257.869999999995</v>
      </c>
      <c r="I36" s="124">
        <f t="shared" si="6"/>
        <v>290812.261</v>
      </c>
      <c r="J36" s="162"/>
      <c r="O36" s="125"/>
      <c r="P36" s="164"/>
      <c r="Q36" s="165"/>
      <c r="R36" s="165"/>
      <c r="S36" s="165"/>
      <c r="T36" s="164"/>
    </row>
    <row r="37" spans="1:20">
      <c r="A37" s="160" t="s">
        <v>176</v>
      </c>
      <c r="B37" s="166">
        <v>26088.59</v>
      </c>
      <c r="C37" s="166">
        <v>12008.894</v>
      </c>
      <c r="D37" s="166">
        <v>5193.4350000000004</v>
      </c>
      <c r="E37" s="161">
        <f t="shared" si="4"/>
        <v>43290.918999999994</v>
      </c>
      <c r="F37" s="166">
        <v>65.090999999999994</v>
      </c>
      <c r="G37" s="166">
        <v>1300.838</v>
      </c>
      <c r="H37" s="161">
        <f t="shared" si="5"/>
        <v>44656.847999999998</v>
      </c>
      <c r="I37" s="124">
        <f t="shared" si="6"/>
        <v>319561.22159999999</v>
      </c>
      <c r="J37" s="162"/>
      <c r="O37" s="125"/>
      <c r="P37" s="164"/>
      <c r="Q37" s="165"/>
      <c r="R37" s="165"/>
      <c r="S37" s="165"/>
      <c r="T37" s="164"/>
    </row>
    <row r="38" spans="1:20">
      <c r="A38" s="160" t="s">
        <v>177</v>
      </c>
      <c r="B38" s="167">
        <v>28687.584999999999</v>
      </c>
      <c r="C38" s="168">
        <v>12346.608788699999</v>
      </c>
      <c r="D38" s="168">
        <v>5818.6222500000003</v>
      </c>
      <c r="E38" s="161">
        <f t="shared" si="4"/>
        <v>46852.816038699995</v>
      </c>
      <c r="F38" s="167">
        <v>59.091000000000001</v>
      </c>
      <c r="G38" s="168">
        <v>1367.5770199999999</v>
      </c>
      <c r="H38" s="161">
        <f t="shared" si="5"/>
        <v>48279.484058699993</v>
      </c>
      <c r="I38" s="124">
        <f t="shared" si="6"/>
        <v>353441.98305869999</v>
      </c>
      <c r="J38" s="162"/>
      <c r="O38" s="125"/>
      <c r="P38" s="164"/>
      <c r="Q38" s="165"/>
      <c r="R38" s="165"/>
      <c r="S38" s="165"/>
      <c r="T38" s="164"/>
    </row>
    <row r="39" spans="1:20">
      <c r="A39" s="160" t="s">
        <v>178</v>
      </c>
      <c r="B39" s="167">
        <v>30571.946</v>
      </c>
      <c r="C39" s="167">
        <v>13349.6907357</v>
      </c>
      <c r="D39" s="167">
        <v>6109.2073799999998</v>
      </c>
      <c r="E39" s="161">
        <f t="shared" si="4"/>
        <v>50030.844115699998</v>
      </c>
      <c r="F39" s="167">
        <v>65.289000000000001</v>
      </c>
      <c r="G39" s="168">
        <v>1433.0616199999999</v>
      </c>
      <c r="H39" s="161">
        <f t="shared" si="5"/>
        <v>51529.194735699995</v>
      </c>
      <c r="I39" s="124">
        <f t="shared" si="6"/>
        <v>378361.72873569996</v>
      </c>
      <c r="J39" s="162"/>
      <c r="O39" s="125"/>
      <c r="P39" s="164"/>
      <c r="Q39" s="164"/>
      <c r="R39" s="164"/>
      <c r="S39" s="164"/>
      <c r="T39" s="164"/>
    </row>
    <row r="40" spans="1:20">
      <c r="A40" s="160" t="s">
        <v>179</v>
      </c>
      <c r="B40" s="167">
        <v>32854.411500000002</v>
      </c>
      <c r="C40" s="167">
        <v>13144.599518199999</v>
      </c>
      <c r="D40" s="167">
        <v>7156.3679000000002</v>
      </c>
      <c r="E40" s="161">
        <f t="shared" si="4"/>
        <v>53155.378918199996</v>
      </c>
      <c r="F40" s="167">
        <v>50.960999999999999</v>
      </c>
      <c r="G40" s="167">
        <v>1726.17148</v>
      </c>
      <c r="H40" s="161">
        <f t="shared" si="5"/>
        <v>54932.511398199997</v>
      </c>
      <c r="I40" s="124">
        <f t="shared" si="6"/>
        <v>398934.90539819998</v>
      </c>
      <c r="J40" s="162"/>
      <c r="K40" s="35"/>
      <c r="L40" s="35"/>
      <c r="O40" s="125"/>
      <c r="P40" s="164"/>
      <c r="Q40" s="164"/>
      <c r="R40" s="164"/>
      <c r="S40" s="164"/>
      <c r="T40" s="164"/>
    </row>
    <row r="41" spans="1:20">
      <c r="A41" s="160" t="s">
        <v>180</v>
      </c>
      <c r="B41" s="167">
        <v>47679.041570000001</v>
      </c>
      <c r="C41" s="167">
        <v>15570.9676432</v>
      </c>
      <c r="D41" s="167">
        <v>8787.1317899999995</v>
      </c>
      <c r="E41" s="161">
        <f t="shared" si="4"/>
        <v>72037.141003199999</v>
      </c>
      <c r="F41" s="167">
        <v>103.39100000000001</v>
      </c>
      <c r="G41" s="167">
        <v>3066.5937300000001</v>
      </c>
      <c r="H41" s="161">
        <f t="shared" si="5"/>
        <v>75207.125733199995</v>
      </c>
      <c r="I41" s="124">
        <f t="shared" si="6"/>
        <v>431307.31473320001</v>
      </c>
      <c r="J41" s="162"/>
      <c r="K41" s="35"/>
      <c r="L41" s="35"/>
      <c r="M41" s="150"/>
      <c r="N41" s="169"/>
      <c r="O41" s="125"/>
      <c r="P41" s="164"/>
      <c r="Q41" s="170"/>
      <c r="R41" s="170"/>
      <c r="S41" s="170"/>
      <c r="T41" s="164"/>
    </row>
    <row r="42" spans="1:20">
      <c r="A42" s="160" t="s">
        <v>181</v>
      </c>
      <c r="B42" s="167">
        <v>51542.769500000002</v>
      </c>
      <c r="C42" s="167">
        <v>12774.659285</v>
      </c>
      <c r="D42" s="167">
        <v>7315.8662300000005</v>
      </c>
      <c r="E42" s="161">
        <f t="shared" si="4"/>
        <v>71633.295015000011</v>
      </c>
      <c r="F42" s="167">
        <v>130.77199999999999</v>
      </c>
      <c r="G42" s="167">
        <v>4475.2911100000001</v>
      </c>
      <c r="H42" s="161">
        <f t="shared" si="5"/>
        <v>76239.358125000013</v>
      </c>
      <c r="I42" s="124">
        <f t="shared" si="6"/>
        <v>446345.82112500002</v>
      </c>
      <c r="J42" s="171"/>
      <c r="K42" s="35"/>
      <c r="L42" s="35"/>
      <c r="M42" s="150"/>
      <c r="N42" s="169"/>
      <c r="O42" s="21"/>
      <c r="P42" s="21"/>
      <c r="Q42" s="21"/>
      <c r="R42" s="21"/>
      <c r="S42" s="21"/>
      <c r="T42" s="21"/>
    </row>
    <row r="43" spans="1:20">
      <c r="A43" s="160" t="s">
        <v>117</v>
      </c>
      <c r="B43" s="167">
        <v>47759.519500000002</v>
      </c>
      <c r="C43" s="167">
        <v>17562.8612722</v>
      </c>
      <c r="D43" s="167">
        <v>7361.1110250000002</v>
      </c>
      <c r="E43" s="161">
        <f t="shared" si="4"/>
        <v>72683.491797200011</v>
      </c>
      <c r="F43" s="167">
        <v>130.697</v>
      </c>
      <c r="G43" s="167">
        <v>5693.78</v>
      </c>
      <c r="H43" s="161">
        <f t="shared" si="5"/>
        <v>78507.96879720001</v>
      </c>
      <c r="I43" s="124">
        <f t="shared" si="6"/>
        <v>460659.19179720001</v>
      </c>
      <c r="J43" s="171"/>
      <c r="K43" s="35"/>
      <c r="L43" s="35"/>
      <c r="M43" s="150"/>
      <c r="N43" s="169"/>
      <c r="O43" s="134"/>
      <c r="P43" s="164"/>
      <c r="Q43" s="170"/>
      <c r="R43" s="170"/>
      <c r="S43" s="170"/>
      <c r="T43" s="164"/>
    </row>
    <row r="44" spans="1:20">
      <c r="A44" s="160" t="s">
        <v>195</v>
      </c>
      <c r="B44" s="167">
        <v>45302.73</v>
      </c>
      <c r="C44" s="167">
        <v>18648.78</v>
      </c>
      <c r="D44" s="167">
        <v>5685.25</v>
      </c>
      <c r="E44" s="161">
        <f t="shared" si="4"/>
        <v>69636.760000000009</v>
      </c>
      <c r="F44" s="167">
        <v>134.6</v>
      </c>
      <c r="G44" s="167">
        <v>6961.08</v>
      </c>
      <c r="H44" s="161">
        <f t="shared" si="5"/>
        <v>76732.440000000017</v>
      </c>
      <c r="I44" s="124">
        <f t="shared" si="6"/>
        <v>476229.05300000001</v>
      </c>
      <c r="J44" s="171"/>
      <c r="K44" s="35"/>
      <c r="L44" s="35"/>
      <c r="M44" s="150"/>
      <c r="N44" s="169"/>
      <c r="O44" s="134"/>
      <c r="P44" s="164"/>
      <c r="Q44" s="170"/>
      <c r="R44" s="170"/>
      <c r="S44" s="170"/>
      <c r="T44" s="164"/>
    </row>
    <row r="45" spans="1:20">
      <c r="A45" s="160" t="s">
        <v>182</v>
      </c>
      <c r="B45" s="167">
        <v>47000</v>
      </c>
      <c r="C45" s="167">
        <v>19200</v>
      </c>
      <c r="D45" s="167">
        <v>5700</v>
      </c>
      <c r="E45" s="161">
        <f t="shared" si="4"/>
        <v>71900</v>
      </c>
      <c r="F45" s="167">
        <v>140</v>
      </c>
      <c r="G45" s="167">
        <v>7100</v>
      </c>
      <c r="H45" s="161">
        <f t="shared" si="5"/>
        <v>79140</v>
      </c>
      <c r="I45" s="124">
        <f t="shared" si="6"/>
        <v>495198.80499999999</v>
      </c>
      <c r="J45" s="171"/>
      <c r="K45" s="35"/>
      <c r="L45" s="35"/>
      <c r="M45" s="150"/>
      <c r="N45" s="169"/>
      <c r="O45" s="134"/>
      <c r="P45" s="164"/>
      <c r="Q45" s="170"/>
      <c r="R45" s="170"/>
      <c r="S45" s="170"/>
      <c r="T45" s="164"/>
    </row>
    <row r="46" spans="1:20" ht="44.25" customHeight="1">
      <c r="A46" s="129" t="s">
        <v>183</v>
      </c>
      <c r="B46" s="130">
        <f>((B45-B44)/B44)*100</f>
        <v>3.7465071089534709</v>
      </c>
      <c r="C46" s="130">
        <f t="shared" ref="C46:I46" si="7">((C45-C44)/C44)*100</f>
        <v>2.9557965722154544</v>
      </c>
      <c r="D46" s="130">
        <f t="shared" si="7"/>
        <v>0.25944329624906554</v>
      </c>
      <c r="E46" s="130">
        <f t="shared" si="7"/>
        <v>3.2500650518490382</v>
      </c>
      <c r="F46" s="130">
        <f t="shared" si="7"/>
        <v>4.0118870728083253</v>
      </c>
      <c r="G46" s="130">
        <f t="shared" si="7"/>
        <v>1.995667338976137</v>
      </c>
      <c r="H46" s="130">
        <f t="shared" si="7"/>
        <v>3.1376038608963599</v>
      </c>
      <c r="I46" s="130">
        <f t="shared" si="7"/>
        <v>3.9833252256451428</v>
      </c>
      <c r="J46" s="172"/>
      <c r="K46" s="173"/>
      <c r="L46" s="174"/>
    </row>
    <row r="47" spans="1:20" ht="45.75" customHeight="1">
      <c r="A47" s="132" t="s">
        <v>184</v>
      </c>
      <c r="B47" s="175">
        <f>((B45/B36)^(1/9)-1)*100</f>
        <v>7.3850642233557418</v>
      </c>
      <c r="C47" s="175">
        <f t="shared" ref="C47:I47" si="8">((C45/C36)^(1/9)-1)*100</f>
        <v>5.9298635796291688</v>
      </c>
      <c r="D47" s="175">
        <f t="shared" si="8"/>
        <v>2.0432315568156056</v>
      </c>
      <c r="E47" s="175">
        <f t="shared" si="8"/>
        <v>6.4587190100245495</v>
      </c>
      <c r="F47" s="175">
        <f t="shared" si="8"/>
        <v>9.1646771048063069</v>
      </c>
      <c r="G47" s="175">
        <f t="shared" si="8"/>
        <v>21.19097820996263</v>
      </c>
      <c r="H47" s="175">
        <f t="shared" si="8"/>
        <v>7.2201705467641153</v>
      </c>
      <c r="I47" s="175">
        <f t="shared" si="8"/>
        <v>6.0926282364799356</v>
      </c>
      <c r="J47" s="176"/>
      <c r="K47" s="35"/>
      <c r="L47" s="35"/>
    </row>
    <row r="48" spans="1:20">
      <c r="A48" s="177" t="s">
        <v>196</v>
      </c>
      <c r="B48" s="136"/>
      <c r="C48" s="136"/>
      <c r="D48" s="178"/>
      <c r="E48" s="178"/>
      <c r="F48" s="178"/>
      <c r="G48" s="178"/>
      <c r="H48" s="178"/>
      <c r="I48" s="138" t="s">
        <v>186</v>
      </c>
      <c r="L48" s="179"/>
    </row>
    <row r="49" spans="1:15">
      <c r="A49" s="180" t="s">
        <v>197</v>
      </c>
      <c r="B49" s="92"/>
      <c r="C49" s="92"/>
      <c r="D49" s="93"/>
      <c r="E49" s="93"/>
      <c r="F49" s="141"/>
      <c r="G49" s="141"/>
      <c r="H49" s="141"/>
      <c r="I49" s="94"/>
      <c r="L49" s="115"/>
      <c r="M49" s="115"/>
      <c r="N49" s="79"/>
      <c r="O49" s="79"/>
    </row>
    <row r="50" spans="1:15">
      <c r="A50" s="180" t="s">
        <v>198</v>
      </c>
      <c r="B50" s="92"/>
      <c r="C50" s="92"/>
      <c r="D50" s="93"/>
      <c r="E50" s="93"/>
      <c r="F50" s="141"/>
      <c r="G50" s="141"/>
      <c r="H50" s="141"/>
      <c r="I50" s="94"/>
      <c r="L50" s="115"/>
      <c r="M50" s="115"/>
      <c r="N50" s="79"/>
      <c r="O50" s="79"/>
    </row>
    <row r="51" spans="1:15" ht="21.75" customHeight="1">
      <c r="A51" s="142" t="s">
        <v>189</v>
      </c>
      <c r="B51" s="143"/>
      <c r="C51" s="143"/>
      <c r="D51" s="98"/>
      <c r="E51" s="98"/>
      <c r="F51" s="145"/>
      <c r="G51" s="145"/>
      <c r="H51" s="145"/>
      <c r="I51" s="99"/>
      <c r="L51" s="115"/>
      <c r="M51" s="115"/>
      <c r="N51" s="79"/>
      <c r="O51" s="79"/>
    </row>
    <row r="52" spans="1:15">
      <c r="F52" s="181"/>
      <c r="G52" s="181"/>
      <c r="H52" s="181"/>
      <c r="L52" s="115"/>
      <c r="M52" s="115"/>
      <c r="N52" s="79"/>
      <c r="O52" s="79"/>
    </row>
    <row r="53" spans="1:15">
      <c r="H53" s="150"/>
      <c r="L53" s="115"/>
      <c r="M53" s="115"/>
      <c r="N53" s="79"/>
      <c r="O53" s="79"/>
    </row>
    <row r="54" spans="1:15">
      <c r="L54" s="115"/>
      <c r="M54" s="115"/>
      <c r="N54" s="79"/>
      <c r="O54" s="79"/>
    </row>
    <row r="55" spans="1:15">
      <c r="L55" s="115"/>
      <c r="M55" s="115"/>
      <c r="N55" s="79"/>
      <c r="O55" s="79"/>
    </row>
    <row r="56" spans="1:15">
      <c r="L56" s="35"/>
      <c r="M56" s="125"/>
      <c r="N56" s="79"/>
      <c r="O56" s="79"/>
    </row>
    <row r="57" spans="1:15">
      <c r="L57" s="35"/>
      <c r="M57" s="125"/>
      <c r="N57" s="79"/>
      <c r="O57" s="79"/>
    </row>
    <row r="58" spans="1:15">
      <c r="F58" s="150"/>
      <c r="L58" s="35"/>
      <c r="M58" s="125"/>
      <c r="N58" s="79"/>
      <c r="O58" s="79"/>
    </row>
    <row r="59" spans="1:15">
      <c r="L59" s="35"/>
      <c r="M59" s="35"/>
    </row>
    <row r="79" spans="2:10">
      <c r="B79" s="150"/>
      <c r="C79" s="150"/>
      <c r="E79" s="150"/>
      <c r="G79" s="21"/>
      <c r="H79" s="21"/>
      <c r="I79" s="21"/>
      <c r="J79" s="21"/>
    </row>
    <row r="80" spans="2:10">
      <c r="B80" s="150"/>
      <c r="C80" s="150"/>
      <c r="E80" s="150"/>
      <c r="G80" s="21"/>
      <c r="H80" s="21"/>
      <c r="I80" s="21"/>
      <c r="J80" s="21"/>
    </row>
    <row r="81" spans="2:10">
      <c r="B81" s="150"/>
      <c r="C81" s="150"/>
      <c r="E81" s="150"/>
      <c r="G81" s="21"/>
      <c r="H81" s="21"/>
      <c r="I81" s="21"/>
      <c r="J81" s="21"/>
    </row>
    <row r="82" spans="2:10">
      <c r="B82" s="150"/>
      <c r="C82" s="150"/>
      <c r="E82" s="150"/>
      <c r="G82" s="21"/>
      <c r="H82" s="21"/>
      <c r="I82" s="21"/>
      <c r="J82" s="21"/>
    </row>
    <row r="83" spans="2:10">
      <c r="B83" s="150"/>
      <c r="C83" s="150"/>
      <c r="E83" s="150"/>
      <c r="G83" s="21"/>
      <c r="H83" s="21"/>
      <c r="I83" s="21"/>
      <c r="J83" s="21"/>
    </row>
    <row r="84" spans="2:10">
      <c r="B84" s="150"/>
      <c r="C84" s="150"/>
      <c r="E84" s="150"/>
      <c r="G84" s="21"/>
      <c r="H84" s="21"/>
      <c r="I84" s="21"/>
      <c r="J84" s="21"/>
    </row>
    <row r="85" spans="2:10">
      <c r="B85" s="150"/>
      <c r="C85" s="150"/>
      <c r="E85" s="150"/>
      <c r="G85" s="21"/>
      <c r="H85" s="21"/>
      <c r="I85" s="21"/>
      <c r="J85" s="21"/>
    </row>
    <row r="86" spans="2:10">
      <c r="B86" s="150"/>
      <c r="C86" s="150"/>
      <c r="E86" s="150"/>
      <c r="G86" s="21"/>
      <c r="H86" s="21"/>
      <c r="I86" s="21"/>
      <c r="J86" s="21"/>
    </row>
    <row r="87" spans="2:10">
      <c r="B87" s="150"/>
      <c r="C87" s="150"/>
      <c r="E87" s="150"/>
      <c r="G87" s="21"/>
      <c r="H87" s="21"/>
      <c r="I87" s="21"/>
      <c r="J87" s="21"/>
    </row>
    <row r="88" spans="2:10">
      <c r="B88" s="150"/>
      <c r="C88" s="150"/>
      <c r="E88" s="150"/>
      <c r="G88" s="21"/>
      <c r="H88" s="21"/>
      <c r="I88" s="21"/>
      <c r="J88" s="21"/>
    </row>
    <row r="89" spans="2:10">
      <c r="B89" s="182"/>
      <c r="C89" s="182"/>
      <c r="D89" s="182"/>
      <c r="E89" s="182"/>
    </row>
  </sheetData>
  <mergeCells count="10">
    <mergeCell ref="A30:A32"/>
    <mergeCell ref="B30:H30"/>
    <mergeCell ref="I30:I32"/>
    <mergeCell ref="B31:E31"/>
    <mergeCell ref="A1:I2"/>
    <mergeCell ref="F3:I3"/>
    <mergeCell ref="B4:I4"/>
    <mergeCell ref="B5:E5"/>
    <mergeCell ref="A27:I28"/>
    <mergeCell ref="F29:I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5AD1-15D3-4EC3-B5AE-FBFE962840B9}">
  <sheetPr>
    <tabColor rgb="FF00B050"/>
  </sheetPr>
  <dimension ref="A1:Z58"/>
  <sheetViews>
    <sheetView showGridLines="0" workbookViewId="0">
      <pane ySplit="4" topLeftCell="A47" activePane="bottomLeft" state="frozen"/>
      <selection pane="bottomLeft" activeCell="O17" sqref="O17"/>
    </sheetView>
  </sheetViews>
  <sheetFormatPr defaultRowHeight="15" customHeight="1"/>
  <cols>
    <col min="1" max="1" width="19.28515625" customWidth="1"/>
    <col min="2" max="11" width="9.85546875" customWidth="1"/>
    <col min="12" max="12" width="9.85546875" style="216" customWidth="1"/>
    <col min="14" max="14" width="14.140625" bestFit="1" customWidth="1"/>
    <col min="15" max="15" width="10.85546875" customWidth="1"/>
    <col min="16" max="16" width="13.28515625" customWidth="1"/>
    <col min="17" max="17" width="14" customWidth="1"/>
    <col min="18" max="18" width="10.140625" customWidth="1"/>
    <col min="19" max="19" width="9.42578125" customWidth="1"/>
    <col min="20" max="20" width="10.28515625" customWidth="1"/>
    <col min="21" max="21" width="12.7109375" customWidth="1"/>
    <col min="22" max="22" width="11.42578125" customWidth="1"/>
    <col min="23" max="23" width="11" customWidth="1"/>
    <col min="26" max="26" width="9.5703125" customWidth="1"/>
  </cols>
  <sheetData>
    <row r="1" spans="1:26" ht="28.5" customHeight="1">
      <c r="A1" s="183" t="s">
        <v>199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26" ht="15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 t="s">
        <v>200</v>
      </c>
    </row>
    <row r="3" spans="1:26" ht="15" customHeight="1">
      <c r="A3" s="187" t="s">
        <v>201</v>
      </c>
      <c r="B3" s="43" t="s">
        <v>165</v>
      </c>
      <c r="C3" s="188"/>
      <c r="D3" s="43" t="s">
        <v>164</v>
      </c>
      <c r="E3" s="44"/>
      <c r="F3" s="43" t="s">
        <v>166</v>
      </c>
      <c r="G3" s="44"/>
      <c r="H3" s="43" t="s">
        <v>167</v>
      </c>
      <c r="I3" s="188"/>
      <c r="J3" s="43" t="s">
        <v>168</v>
      </c>
      <c r="K3" s="44"/>
      <c r="L3" s="189" t="s">
        <v>202</v>
      </c>
      <c r="M3" t="s">
        <v>203</v>
      </c>
      <c r="N3" t="s">
        <v>203</v>
      </c>
      <c r="O3" t="s">
        <v>203</v>
      </c>
    </row>
    <row r="4" spans="1:26" ht="30.75" customHeight="1">
      <c r="A4" s="190"/>
      <c r="B4" s="191" t="s">
        <v>118</v>
      </c>
      <c r="C4" s="191" t="s">
        <v>119</v>
      </c>
      <c r="D4" s="191" t="s">
        <v>118</v>
      </c>
      <c r="E4" s="191" t="s">
        <v>119</v>
      </c>
      <c r="F4" s="191" t="s">
        <v>118</v>
      </c>
      <c r="G4" s="191" t="s">
        <v>119</v>
      </c>
      <c r="H4" s="191" t="s">
        <v>118</v>
      </c>
      <c r="I4" s="191" t="s">
        <v>119</v>
      </c>
      <c r="J4" s="191" t="s">
        <v>118</v>
      </c>
      <c r="K4" s="191" t="s">
        <v>119</v>
      </c>
      <c r="L4" s="189"/>
    </row>
    <row r="5" spans="1:26" ht="15" customHeight="1">
      <c r="A5" s="192" t="s">
        <v>204</v>
      </c>
      <c r="B5" s="193">
        <v>0</v>
      </c>
      <c r="C5" s="193">
        <v>0</v>
      </c>
      <c r="D5" s="193">
        <v>0</v>
      </c>
      <c r="E5" s="193">
        <v>0</v>
      </c>
      <c r="F5" s="193">
        <v>0</v>
      </c>
      <c r="G5" s="193">
        <v>0</v>
      </c>
      <c r="H5" s="193">
        <v>5.5170000000000004E-2</v>
      </c>
      <c r="I5" s="193">
        <v>5.8689999999999999E-2</v>
      </c>
      <c r="J5" s="193">
        <f>SUM(B5,D5,F5,H5)</f>
        <v>5.5170000000000004E-2</v>
      </c>
      <c r="K5" s="193">
        <f>SUM(C5,E5,G5,I5)</f>
        <v>5.8689999999999999E-2</v>
      </c>
      <c r="L5" s="194">
        <f>((K5-J5)/J5)*100</f>
        <v>6.380279137212244</v>
      </c>
    </row>
    <row r="6" spans="1:26" ht="15" customHeight="1">
      <c r="A6" s="192" t="s">
        <v>205</v>
      </c>
      <c r="B6" s="193">
        <v>0</v>
      </c>
      <c r="C6" s="193">
        <v>0</v>
      </c>
      <c r="D6" s="193">
        <v>2.3553999999999999</v>
      </c>
      <c r="E6" s="193">
        <v>2.3553999999999999</v>
      </c>
      <c r="F6" s="193">
        <v>0</v>
      </c>
      <c r="G6" s="193">
        <v>0</v>
      </c>
      <c r="H6" s="193">
        <v>0.27012000000000003</v>
      </c>
      <c r="I6" s="193">
        <v>0.30225999999999997</v>
      </c>
      <c r="J6" s="193">
        <f t="shared" ref="J6:K23" si="0">SUM(B6,D6,F6,H6)</f>
        <v>2.6255199999999999</v>
      </c>
      <c r="K6" s="193">
        <f t="shared" si="0"/>
        <v>2.6576599999999999</v>
      </c>
      <c r="L6" s="194">
        <f t="shared" ref="L6:L53" si="1">((K6-J6)/J6)*100</f>
        <v>1.2241384563819762</v>
      </c>
    </row>
    <row r="7" spans="1:26" ht="15" customHeight="1">
      <c r="A7" s="192" t="s">
        <v>206</v>
      </c>
      <c r="B7" s="193">
        <v>0.2</v>
      </c>
      <c r="C7" s="193">
        <v>0.2</v>
      </c>
      <c r="D7" s="193">
        <v>4.8239999999999998</v>
      </c>
      <c r="E7" s="193">
        <v>4.8239999999999998</v>
      </c>
      <c r="F7" s="193">
        <v>0</v>
      </c>
      <c r="G7" s="193">
        <v>0</v>
      </c>
      <c r="H7" s="193">
        <v>1.2371300000000001</v>
      </c>
      <c r="I7" s="193">
        <v>1.3570899999999999</v>
      </c>
      <c r="J7" s="193">
        <f t="shared" si="0"/>
        <v>6.2611299999999996</v>
      </c>
      <c r="K7" s="193">
        <f t="shared" si="0"/>
        <v>6.3810900000000004</v>
      </c>
      <c r="L7" s="194">
        <f t="shared" si="1"/>
        <v>1.9159480796597537</v>
      </c>
    </row>
    <row r="8" spans="1:26" ht="15" customHeight="1">
      <c r="A8" s="192" t="s">
        <v>207</v>
      </c>
      <c r="B8" s="193">
        <v>2.9146000000000001</v>
      </c>
      <c r="C8" s="193">
        <v>2.9146000000000001</v>
      </c>
      <c r="D8" s="193">
        <v>0</v>
      </c>
      <c r="E8" s="193">
        <v>0</v>
      </c>
      <c r="F8" s="193">
        <v>0</v>
      </c>
      <c r="G8" s="193">
        <v>0</v>
      </c>
      <c r="H8" s="193">
        <v>1.04047</v>
      </c>
      <c r="I8" s="193">
        <v>1.0674000000000001</v>
      </c>
      <c r="J8" s="193">
        <f t="shared" si="0"/>
        <v>3.9550700000000001</v>
      </c>
      <c r="K8" s="193">
        <f t="shared" si="0"/>
        <v>3.9820000000000002</v>
      </c>
      <c r="L8" s="194">
        <f t="shared" si="1"/>
        <v>0.68089818890689979</v>
      </c>
      <c r="N8" s="195"/>
      <c r="O8" s="196"/>
      <c r="P8" s="197"/>
      <c r="Q8" s="196"/>
      <c r="Z8" s="196"/>
    </row>
    <row r="9" spans="1:26" ht="15" customHeight="1">
      <c r="A9" s="192" t="s">
        <v>208</v>
      </c>
      <c r="B9" s="193">
        <v>1.23</v>
      </c>
      <c r="C9" s="193">
        <v>1.23</v>
      </c>
      <c r="D9" s="193">
        <v>0.17499999999999999</v>
      </c>
      <c r="E9" s="193">
        <v>0.17499999999999999</v>
      </c>
      <c r="F9" s="193">
        <v>0</v>
      </c>
      <c r="G9" s="193">
        <v>0</v>
      </c>
      <c r="H9" s="193">
        <v>0.23905000000000001</v>
      </c>
      <c r="I9" s="193">
        <v>0.24491000000000002</v>
      </c>
      <c r="J9" s="193">
        <f t="shared" si="0"/>
        <v>1.64405</v>
      </c>
      <c r="K9" s="193">
        <f t="shared" si="0"/>
        <v>1.64991</v>
      </c>
      <c r="L9" s="194">
        <f t="shared" si="1"/>
        <v>0.35643684802773495</v>
      </c>
    </row>
    <row r="10" spans="1:26" ht="15" customHeight="1">
      <c r="A10" s="192" t="s">
        <v>209</v>
      </c>
      <c r="B10" s="193">
        <v>1.2434000000000001</v>
      </c>
      <c r="C10" s="193">
        <v>1.2434000000000001</v>
      </c>
      <c r="D10" s="193">
        <v>6.9240000000000004</v>
      </c>
      <c r="E10" s="193">
        <v>6.9240000000000004</v>
      </c>
      <c r="F10" s="193">
        <v>0</v>
      </c>
      <c r="G10" s="193">
        <v>0</v>
      </c>
      <c r="H10" s="193">
        <v>1.7678200000000002</v>
      </c>
      <c r="I10" s="193">
        <v>1.8656299999999999</v>
      </c>
      <c r="J10" s="193">
        <f t="shared" si="0"/>
        <v>9.9352200000000011</v>
      </c>
      <c r="K10" s="193">
        <f t="shared" si="0"/>
        <v>10.03303</v>
      </c>
      <c r="L10" s="194">
        <f t="shared" si="1"/>
        <v>0.98447744488797484</v>
      </c>
    </row>
    <row r="11" spans="1:26" ht="15" customHeight="1">
      <c r="A11" s="192" t="s">
        <v>210</v>
      </c>
      <c r="B11" s="193">
        <v>0.433</v>
      </c>
      <c r="C11" s="193">
        <v>0.433</v>
      </c>
      <c r="D11" s="193">
        <v>11.629799999999999</v>
      </c>
      <c r="E11" s="193">
        <v>11.6295</v>
      </c>
      <c r="F11" s="193">
        <v>0</v>
      </c>
      <c r="G11" s="193">
        <v>0</v>
      </c>
      <c r="H11" s="193">
        <v>16.696619999999999</v>
      </c>
      <c r="I11" s="193">
        <v>22.05405</v>
      </c>
      <c r="J11" s="193">
        <f t="shared" si="0"/>
        <v>28.759419999999999</v>
      </c>
      <c r="K11" s="193">
        <f t="shared" si="0"/>
        <v>34.116550000000004</v>
      </c>
      <c r="L11" s="194">
        <f t="shared" si="1"/>
        <v>18.627392346577246</v>
      </c>
    </row>
    <row r="12" spans="1:26" ht="15" customHeight="1">
      <c r="A12" s="192" t="s">
        <v>211</v>
      </c>
      <c r="B12" s="193">
        <v>0.72410000000000008</v>
      </c>
      <c r="C12" s="193">
        <v>0.72410000000000008</v>
      </c>
      <c r="D12" s="193">
        <v>13.433999999999999</v>
      </c>
      <c r="E12" s="193">
        <v>13.34</v>
      </c>
      <c r="F12" s="193">
        <v>0</v>
      </c>
      <c r="G12" s="193">
        <v>0</v>
      </c>
      <c r="H12" s="193">
        <v>4.4535200000000001</v>
      </c>
      <c r="I12" s="193">
        <v>4.7510500000000002</v>
      </c>
      <c r="J12" s="193">
        <f t="shared" si="0"/>
        <v>18.611619999999998</v>
      </c>
      <c r="K12" s="193">
        <f t="shared" si="0"/>
        <v>18.815149999999999</v>
      </c>
      <c r="L12" s="194">
        <f t="shared" si="1"/>
        <v>1.0935641282166768</v>
      </c>
    </row>
    <row r="13" spans="1:26" ht="15" customHeight="1">
      <c r="A13" s="192" t="s">
        <v>212</v>
      </c>
      <c r="B13" s="193">
        <v>2.0811500000000001</v>
      </c>
      <c r="C13" s="193">
        <v>2.2011500000000002</v>
      </c>
      <c r="D13" s="193">
        <v>0.54900000000000004</v>
      </c>
      <c r="E13" s="193">
        <v>0.54900000000000004</v>
      </c>
      <c r="F13" s="193">
        <v>0</v>
      </c>
      <c r="G13" s="193">
        <v>0</v>
      </c>
      <c r="H13" s="193">
        <v>0.93179999999999985</v>
      </c>
      <c r="I13" s="193">
        <v>0.93379000000000001</v>
      </c>
      <c r="J13" s="193">
        <f t="shared" si="0"/>
        <v>3.5619499999999999</v>
      </c>
      <c r="K13" s="193">
        <f t="shared" si="0"/>
        <v>3.6839400000000002</v>
      </c>
      <c r="L13" s="194">
        <f t="shared" si="1"/>
        <v>3.4248094442650867</v>
      </c>
    </row>
    <row r="14" spans="1:26" ht="15" customHeight="1">
      <c r="A14" s="192" t="s">
        <v>213</v>
      </c>
      <c r="B14" s="193">
        <v>11.534520000000001</v>
      </c>
      <c r="C14" s="193">
        <v>11.534520000000001</v>
      </c>
      <c r="D14" s="193">
        <v>15.544060000000002</v>
      </c>
      <c r="E14" s="193">
        <v>15.544060000000002</v>
      </c>
      <c r="F14" s="193">
        <v>1.6200000000000003</v>
      </c>
      <c r="G14" s="193">
        <v>1.6200000000000003</v>
      </c>
      <c r="H14" s="193">
        <v>0.379</v>
      </c>
      <c r="I14" s="193">
        <v>0.379</v>
      </c>
      <c r="J14" s="193">
        <f t="shared" si="0"/>
        <v>29.077580000000005</v>
      </c>
      <c r="K14" s="193">
        <f t="shared" si="0"/>
        <v>29.077580000000005</v>
      </c>
      <c r="L14" s="194">
        <f t="shared" si="1"/>
        <v>0</v>
      </c>
    </row>
    <row r="15" spans="1:26" ht="15" customHeight="1">
      <c r="A15" s="198" t="s">
        <v>214</v>
      </c>
      <c r="B15" s="199">
        <f>SUM(B5:B14)</f>
        <v>20.360770000000002</v>
      </c>
      <c r="C15" s="199">
        <f t="shared" ref="C15:K15" si="2">SUM(C5:C14)</f>
        <v>20.48077</v>
      </c>
      <c r="D15" s="199">
        <f t="shared" si="2"/>
        <v>55.43526</v>
      </c>
      <c r="E15" s="199">
        <f t="shared" si="2"/>
        <v>55.340960000000003</v>
      </c>
      <c r="F15" s="199">
        <f t="shared" si="2"/>
        <v>1.6200000000000003</v>
      </c>
      <c r="G15" s="199">
        <f t="shared" si="2"/>
        <v>1.6200000000000003</v>
      </c>
      <c r="H15" s="199">
        <f t="shared" si="2"/>
        <v>27.070700000000002</v>
      </c>
      <c r="I15" s="199">
        <f t="shared" si="2"/>
        <v>33.013869999999997</v>
      </c>
      <c r="J15" s="199">
        <f t="shared" si="2"/>
        <v>104.48672999999999</v>
      </c>
      <c r="K15" s="199">
        <f t="shared" si="2"/>
        <v>110.4556</v>
      </c>
      <c r="L15" s="199">
        <f t="shared" si="1"/>
        <v>5.7125627340428879</v>
      </c>
    </row>
    <row r="16" spans="1:26" ht="15" customHeight="1">
      <c r="A16" s="192" t="s">
        <v>215</v>
      </c>
      <c r="B16" s="193">
        <v>0.12</v>
      </c>
      <c r="C16" s="193">
        <v>0.12</v>
      </c>
      <c r="D16" s="193">
        <v>16.007999999999999</v>
      </c>
      <c r="E16" s="193">
        <v>16.007999999999999</v>
      </c>
      <c r="F16" s="193">
        <v>0</v>
      </c>
      <c r="G16" s="193">
        <v>0</v>
      </c>
      <c r="H16" s="193">
        <v>0.86907999999999996</v>
      </c>
      <c r="I16" s="193">
        <v>1.29982</v>
      </c>
      <c r="J16" s="193">
        <f t="shared" si="0"/>
        <v>16.99708</v>
      </c>
      <c r="K16" s="193">
        <f t="shared" si="0"/>
        <v>17.427820000000001</v>
      </c>
      <c r="L16" s="194">
        <f>((K16-J16)/J16)*100</f>
        <v>2.5341999919986264</v>
      </c>
    </row>
    <row r="17" spans="1:12" ht="15" customHeight="1">
      <c r="A17" s="192" t="s">
        <v>216</v>
      </c>
      <c r="B17" s="193">
        <v>0.77200000000000002</v>
      </c>
      <c r="C17" s="193">
        <v>0.77200000000000002</v>
      </c>
      <c r="D17" s="193">
        <v>20.22982</v>
      </c>
      <c r="E17" s="193">
        <v>20.22982</v>
      </c>
      <c r="F17" s="193">
        <v>0</v>
      </c>
      <c r="G17" s="193">
        <v>0</v>
      </c>
      <c r="H17" s="193">
        <v>16.3446</v>
      </c>
      <c r="I17" s="193">
        <v>19.192550000000004</v>
      </c>
      <c r="J17" s="193">
        <f t="shared" si="0"/>
        <v>37.346419999999995</v>
      </c>
      <c r="K17" s="193">
        <f t="shared" si="0"/>
        <v>40.194370000000006</v>
      </c>
      <c r="L17" s="194">
        <f t="shared" si="1"/>
        <v>7.6257643972300739</v>
      </c>
    </row>
    <row r="18" spans="1:12" ht="15" customHeight="1">
      <c r="A18" s="192" t="s">
        <v>217</v>
      </c>
      <c r="B18" s="193">
        <v>1.7036600000000002</v>
      </c>
      <c r="C18" s="193">
        <v>1.7036600000000002</v>
      </c>
      <c r="D18" s="193">
        <v>11.795</v>
      </c>
      <c r="E18" s="193">
        <v>11.795</v>
      </c>
      <c r="F18" s="193">
        <v>0</v>
      </c>
      <c r="G18" s="193">
        <v>0</v>
      </c>
      <c r="H18" s="193">
        <v>5.1688799999999997</v>
      </c>
      <c r="I18" s="193">
        <v>5.6050800000000001</v>
      </c>
      <c r="J18" s="193">
        <f t="shared" si="0"/>
        <v>18.667540000000002</v>
      </c>
      <c r="K18" s="193">
        <f t="shared" si="0"/>
        <v>19.103740000000002</v>
      </c>
      <c r="L18" s="194">
        <f t="shared" si="1"/>
        <v>2.3366763912116935</v>
      </c>
    </row>
    <row r="19" spans="1:12" ht="15" customHeight="1">
      <c r="A19" s="192" t="s">
        <v>218</v>
      </c>
      <c r="B19" s="193">
        <v>3.3318400000000001</v>
      </c>
      <c r="C19" s="193">
        <v>3.3318400000000001</v>
      </c>
      <c r="D19" s="193">
        <v>22.256</v>
      </c>
      <c r="E19" s="193">
        <v>22.256</v>
      </c>
      <c r="F19" s="193">
        <v>0</v>
      </c>
      <c r="G19" s="193">
        <v>0</v>
      </c>
      <c r="H19" s="193">
        <v>10.534079999999998</v>
      </c>
      <c r="I19" s="193">
        <v>12.634499999999997</v>
      </c>
      <c r="J19" s="193">
        <f t="shared" si="0"/>
        <v>36.121919999999996</v>
      </c>
      <c r="K19" s="193">
        <f t="shared" si="0"/>
        <v>38.222339999999996</v>
      </c>
      <c r="L19" s="194">
        <f t="shared" si="1"/>
        <v>5.8148071863289656</v>
      </c>
    </row>
    <row r="20" spans="1:12" ht="15" customHeight="1">
      <c r="A20" s="192" t="s">
        <v>219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4.0719999999999999E-2</v>
      </c>
      <c r="I20" s="193">
        <v>4.1009999999999998E-2</v>
      </c>
      <c r="J20" s="193">
        <f t="shared" si="0"/>
        <v>4.0719999999999999E-2</v>
      </c>
      <c r="K20" s="193">
        <f t="shared" si="0"/>
        <v>4.1009999999999998E-2</v>
      </c>
      <c r="L20" s="194">
        <f t="shared" si="1"/>
        <v>0.71218074656188268</v>
      </c>
    </row>
    <row r="21" spans="1:12" ht="15" customHeight="1">
      <c r="A21" s="192" t="s">
        <v>220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5.4600000000000004E-3</v>
      </c>
      <c r="I21" s="193">
        <v>5.4599999999999996E-3</v>
      </c>
      <c r="J21" s="193">
        <f t="shared" si="0"/>
        <v>5.4600000000000004E-3</v>
      </c>
      <c r="K21" s="193">
        <f t="shared" si="0"/>
        <v>5.4599999999999996E-3</v>
      </c>
      <c r="L21" s="194">
        <f t="shared" si="1"/>
        <v>-1.5885746117003725E-14</v>
      </c>
    </row>
    <row r="22" spans="1:12" ht="15" customHeight="1">
      <c r="A22" s="192" t="s">
        <v>221</v>
      </c>
      <c r="B22" s="193">
        <v>0</v>
      </c>
      <c r="C22" s="193">
        <v>0</v>
      </c>
      <c r="D22" s="193">
        <v>4.8000000000000001E-2</v>
      </c>
      <c r="E22" s="193">
        <v>4.8000000000000001E-2</v>
      </c>
      <c r="F22" s="193">
        <v>0</v>
      </c>
      <c r="G22" s="193">
        <v>0</v>
      </c>
      <c r="H22" s="193">
        <v>2.034E-2</v>
      </c>
      <c r="I22" s="193">
        <v>2.6879999999999998E-2</v>
      </c>
      <c r="J22" s="193">
        <f t="shared" si="0"/>
        <v>6.8339999999999998E-2</v>
      </c>
      <c r="K22" s="193">
        <f t="shared" si="0"/>
        <v>7.4880000000000002E-2</v>
      </c>
      <c r="L22" s="194">
        <f t="shared" si="1"/>
        <v>9.5697980684811306</v>
      </c>
    </row>
    <row r="23" spans="1:12" ht="15" customHeight="1">
      <c r="A23" s="192" t="s">
        <v>222</v>
      </c>
      <c r="B23" s="193">
        <v>1.52</v>
      </c>
      <c r="C23" s="193">
        <v>1.52</v>
      </c>
      <c r="D23" s="193">
        <v>22.280670000000001</v>
      </c>
      <c r="E23" s="193">
        <v>22.280670000000001</v>
      </c>
      <c r="F23" s="193">
        <v>1.84</v>
      </c>
      <c r="G23" s="193">
        <v>1.84</v>
      </c>
      <c r="H23" s="193">
        <v>0.6663</v>
      </c>
      <c r="I23" s="193">
        <v>0.6663</v>
      </c>
      <c r="J23" s="193">
        <f t="shared" si="0"/>
        <v>26.30697</v>
      </c>
      <c r="K23" s="193">
        <f t="shared" si="0"/>
        <v>26.30697</v>
      </c>
      <c r="L23" s="194">
        <f t="shared" si="1"/>
        <v>0</v>
      </c>
    </row>
    <row r="24" spans="1:12" ht="15" customHeight="1">
      <c r="A24" s="198" t="s">
        <v>223</v>
      </c>
      <c r="B24" s="199">
        <f>SUM(B16:B23)</f>
        <v>7.4474999999999998</v>
      </c>
      <c r="C24" s="199">
        <f t="shared" ref="C24:K24" si="3">SUM(C16:C23)</f>
        <v>7.4474999999999998</v>
      </c>
      <c r="D24" s="199">
        <f t="shared" si="3"/>
        <v>92.617490000000004</v>
      </c>
      <c r="E24" s="199">
        <f t="shared" si="3"/>
        <v>92.617490000000004</v>
      </c>
      <c r="F24" s="199">
        <f t="shared" si="3"/>
        <v>1.84</v>
      </c>
      <c r="G24" s="199">
        <f t="shared" si="3"/>
        <v>1.84</v>
      </c>
      <c r="H24" s="199">
        <f t="shared" si="3"/>
        <v>33.649459999999991</v>
      </c>
      <c r="I24" s="199">
        <f t="shared" si="3"/>
        <v>39.471600000000002</v>
      </c>
      <c r="J24" s="199">
        <f t="shared" si="3"/>
        <v>135.55445</v>
      </c>
      <c r="K24" s="199">
        <f t="shared" si="3"/>
        <v>141.37658999999999</v>
      </c>
      <c r="L24" s="199">
        <f t="shared" si="1"/>
        <v>4.2950563408283458</v>
      </c>
    </row>
    <row r="25" spans="1:12" ht="15" customHeight="1">
      <c r="A25" s="192" t="s">
        <v>225</v>
      </c>
      <c r="B25" s="193">
        <v>1.6736</v>
      </c>
      <c r="C25" s="193">
        <v>1.6736</v>
      </c>
      <c r="D25" s="193">
        <v>12.304073999999998</v>
      </c>
      <c r="E25" s="193">
        <v>13.104073999999999</v>
      </c>
      <c r="F25" s="193">
        <v>0</v>
      </c>
      <c r="G25" s="193">
        <v>0</v>
      </c>
      <c r="H25" s="193">
        <v>8.9615599999999969</v>
      </c>
      <c r="I25" s="193">
        <v>9.1101799999999979</v>
      </c>
      <c r="J25" s="193">
        <f t="shared" ref="J25:K32" si="4">SUM(B25,D25,F25,H25)</f>
        <v>22.939233999999995</v>
      </c>
      <c r="K25" s="193">
        <f t="shared" si="4"/>
        <v>23.887853999999997</v>
      </c>
      <c r="L25" s="194">
        <f t="shared" si="1"/>
        <v>4.1353604047981811</v>
      </c>
    </row>
    <row r="26" spans="1:12" ht="15" customHeight="1">
      <c r="A26" s="192" t="s">
        <v>227</v>
      </c>
      <c r="B26" s="193">
        <v>2.47993</v>
      </c>
      <c r="C26" s="193">
        <v>2.47993</v>
      </c>
      <c r="D26" s="193">
        <v>7.4637699999999993</v>
      </c>
      <c r="E26" s="193">
        <v>7.4637699999999993</v>
      </c>
      <c r="F26" s="193">
        <v>0</v>
      </c>
      <c r="G26" s="193">
        <v>0</v>
      </c>
      <c r="H26" s="193">
        <v>4.9491900000000006</v>
      </c>
      <c r="I26" s="193">
        <v>5.09537</v>
      </c>
      <c r="J26" s="193">
        <f t="shared" si="4"/>
        <v>14.892890000000001</v>
      </c>
      <c r="K26" s="193">
        <f t="shared" si="4"/>
        <v>15.039069999999999</v>
      </c>
      <c r="L26" s="194">
        <f t="shared" si="1"/>
        <v>0.98154219899561146</v>
      </c>
    </row>
    <row r="27" spans="1:12" ht="15" customHeight="1">
      <c r="A27" s="192" t="s">
        <v>229</v>
      </c>
      <c r="B27" s="193">
        <v>3.6315999999999997</v>
      </c>
      <c r="C27" s="193">
        <v>3.6315999999999997</v>
      </c>
      <c r="D27" s="193">
        <v>7.1052</v>
      </c>
      <c r="E27" s="193">
        <v>7.1052</v>
      </c>
      <c r="F27" s="193">
        <v>0</v>
      </c>
      <c r="G27" s="193">
        <v>0</v>
      </c>
      <c r="H27" s="193">
        <v>15.904590000000001</v>
      </c>
      <c r="I27" s="193">
        <v>16.71923</v>
      </c>
      <c r="J27" s="193">
        <f t="shared" si="4"/>
        <v>26.641390000000001</v>
      </c>
      <c r="K27" s="193">
        <f t="shared" si="4"/>
        <v>27.456029999999998</v>
      </c>
      <c r="L27" s="194">
        <f t="shared" si="1"/>
        <v>3.0577984106685014</v>
      </c>
    </row>
    <row r="28" spans="1:12" ht="15" customHeight="1">
      <c r="A28" s="192" t="s">
        <v>230</v>
      </c>
      <c r="B28" s="193">
        <v>1.8565</v>
      </c>
      <c r="C28" s="193">
        <v>1.8641500000000002</v>
      </c>
      <c r="D28" s="193">
        <v>0.33396000000000003</v>
      </c>
      <c r="E28" s="193">
        <v>0.33396000000000003</v>
      </c>
      <c r="F28" s="193">
        <v>0</v>
      </c>
      <c r="G28" s="193">
        <v>0</v>
      </c>
      <c r="H28" s="193">
        <v>0.62070000000000003</v>
      </c>
      <c r="I28" s="193">
        <v>1.04295</v>
      </c>
      <c r="J28" s="193">
        <f t="shared" si="4"/>
        <v>2.8111600000000001</v>
      </c>
      <c r="K28" s="193">
        <f t="shared" si="4"/>
        <v>3.2410600000000001</v>
      </c>
      <c r="L28" s="194">
        <f t="shared" si="1"/>
        <v>15.292619416895514</v>
      </c>
    </row>
    <row r="29" spans="1:12" ht="15" customHeight="1">
      <c r="A29" s="192" t="s">
        <v>231</v>
      </c>
      <c r="B29" s="193">
        <v>2.1781999999999999</v>
      </c>
      <c r="C29" s="193">
        <v>2.1781999999999999</v>
      </c>
      <c r="D29" s="193">
        <v>9.0338809999999992</v>
      </c>
      <c r="E29" s="193">
        <v>9.0338809999999992</v>
      </c>
      <c r="F29" s="193">
        <v>0</v>
      </c>
      <c r="G29" s="193">
        <v>0</v>
      </c>
      <c r="H29" s="193">
        <v>15.91671</v>
      </c>
      <c r="I29" s="193">
        <v>17.737760000000002</v>
      </c>
      <c r="J29" s="193">
        <f t="shared" si="4"/>
        <v>27.128791</v>
      </c>
      <c r="K29" s="193">
        <f t="shared" si="4"/>
        <v>28.949840999999999</v>
      </c>
      <c r="L29" s="194">
        <f t="shared" si="1"/>
        <v>6.7126102302163027</v>
      </c>
    </row>
    <row r="30" spans="1:12" ht="15" customHeight="1">
      <c r="A30" s="192" t="s">
        <v>232</v>
      </c>
      <c r="B30" s="193">
        <v>0</v>
      </c>
      <c r="C30" s="193">
        <v>0</v>
      </c>
      <c r="D30" s="193">
        <v>3.2500000000000001E-2</v>
      </c>
      <c r="E30" s="193">
        <v>3.2500000000000001E-2</v>
      </c>
      <c r="F30" s="193">
        <v>0</v>
      </c>
      <c r="G30" s="193">
        <v>0</v>
      </c>
      <c r="H30" s="193">
        <v>1.3690000000000001E-2</v>
      </c>
      <c r="I30" s="193">
        <v>3.5529999999999999E-2</v>
      </c>
      <c r="J30" s="193">
        <f t="shared" si="4"/>
        <v>4.6190000000000002E-2</v>
      </c>
      <c r="K30" s="193">
        <f t="shared" si="4"/>
        <v>6.8030000000000007E-2</v>
      </c>
      <c r="L30" s="194">
        <f t="shared" si="1"/>
        <v>47.28296168001733</v>
      </c>
    </row>
    <row r="31" spans="1:12" ht="15" customHeight="1">
      <c r="A31" s="192" t="s">
        <v>233</v>
      </c>
      <c r="B31" s="193">
        <v>0</v>
      </c>
      <c r="C31" s="193">
        <v>0</v>
      </c>
      <c r="D31" s="193">
        <v>0</v>
      </c>
      <c r="E31" s="193">
        <v>2.683E-2</v>
      </c>
      <c r="F31" s="193">
        <v>0</v>
      </c>
      <c r="G31" s="193">
        <v>0</v>
      </c>
      <c r="H31" s="193">
        <v>3.2699999999999999E-3</v>
      </c>
      <c r="I31" s="193">
        <v>3.2699999999999999E-3</v>
      </c>
      <c r="J31" s="193">
        <f t="shared" si="4"/>
        <v>3.2699999999999999E-3</v>
      </c>
      <c r="K31" s="193">
        <f t="shared" si="4"/>
        <v>3.0099999999999998E-2</v>
      </c>
      <c r="L31" s="194">
        <f t="shared" si="1"/>
        <v>820.48929663608567</v>
      </c>
    </row>
    <row r="32" spans="1:12" ht="15" customHeight="1">
      <c r="A32" s="192" t="s">
        <v>234</v>
      </c>
      <c r="B32" s="193">
        <v>0</v>
      </c>
      <c r="C32" s="193">
        <v>0</v>
      </c>
      <c r="D32" s="193">
        <v>13.24958</v>
      </c>
      <c r="E32" s="193">
        <v>13.24958</v>
      </c>
      <c r="F32" s="193">
        <v>3.32</v>
      </c>
      <c r="G32" s="193">
        <v>3.32</v>
      </c>
      <c r="H32" s="193">
        <v>0.54189999999999994</v>
      </c>
      <c r="I32" s="193">
        <v>0.54189999999999994</v>
      </c>
      <c r="J32" s="193">
        <f t="shared" si="4"/>
        <v>17.111479999999997</v>
      </c>
      <c r="K32" s="193">
        <f t="shared" si="4"/>
        <v>17.111479999999997</v>
      </c>
      <c r="L32" s="194">
        <f t="shared" si="1"/>
        <v>0</v>
      </c>
    </row>
    <row r="33" spans="1:19" ht="15" customHeight="1">
      <c r="A33" s="198" t="s">
        <v>224</v>
      </c>
      <c r="B33" s="199">
        <f>SUM(B25:B32)</f>
        <v>11.81983</v>
      </c>
      <c r="C33" s="199">
        <f t="shared" ref="C33:K33" si="5">SUM(C25:C32)</f>
        <v>11.82748</v>
      </c>
      <c r="D33" s="199">
        <f t="shared" si="5"/>
        <v>49.522964999999999</v>
      </c>
      <c r="E33" s="199">
        <f t="shared" si="5"/>
        <v>50.349794999999993</v>
      </c>
      <c r="F33" s="199">
        <f t="shared" si="5"/>
        <v>3.32</v>
      </c>
      <c r="G33" s="199">
        <f t="shared" si="5"/>
        <v>3.32</v>
      </c>
      <c r="H33" s="199">
        <f t="shared" si="5"/>
        <v>46.911609999999996</v>
      </c>
      <c r="I33" s="199">
        <f t="shared" si="5"/>
        <v>50.286189999999998</v>
      </c>
      <c r="J33" s="199">
        <f t="shared" si="5"/>
        <v>111.574405</v>
      </c>
      <c r="K33" s="199">
        <f t="shared" si="5"/>
        <v>115.78346500000001</v>
      </c>
      <c r="L33" s="199">
        <f t="shared" si="1"/>
        <v>3.7724243297555637</v>
      </c>
    </row>
    <row r="34" spans="1:19" ht="15" customHeight="1">
      <c r="A34" s="192" t="s">
        <v>235</v>
      </c>
      <c r="B34" s="193">
        <v>0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0.38735000000000003</v>
      </c>
      <c r="I34" s="193">
        <v>0.38959999999999995</v>
      </c>
      <c r="J34" s="193">
        <f t="shared" ref="J34:K40" si="6">SUM(B34,D34,F34,H34)</f>
        <v>0.38735000000000003</v>
      </c>
      <c r="K34" s="193">
        <f t="shared" si="6"/>
        <v>0.38959999999999995</v>
      </c>
      <c r="L34" s="194">
        <f t="shared" si="1"/>
        <v>0.58087001419902384</v>
      </c>
    </row>
    <row r="35" spans="1:19" ht="15" customHeight="1">
      <c r="A35" s="192" t="s">
        <v>237</v>
      </c>
      <c r="B35" s="193">
        <v>0.13</v>
      </c>
      <c r="C35" s="193">
        <v>0.13</v>
      </c>
      <c r="D35" s="193">
        <v>2.25</v>
      </c>
      <c r="E35" s="193">
        <v>2.25</v>
      </c>
      <c r="F35" s="193">
        <v>0</v>
      </c>
      <c r="G35" s="193">
        <v>0</v>
      </c>
      <c r="H35" s="193">
        <v>9.7140000000000004E-2</v>
      </c>
      <c r="I35" s="193">
        <v>0.11419</v>
      </c>
      <c r="J35" s="193">
        <f t="shared" si="6"/>
        <v>2.4771399999999999</v>
      </c>
      <c r="K35" s="193">
        <f t="shared" si="6"/>
        <v>2.4941899999999997</v>
      </c>
      <c r="L35" s="194">
        <f t="shared" si="1"/>
        <v>0.68829375812427995</v>
      </c>
    </row>
    <row r="36" spans="1:19" ht="15" customHeight="1">
      <c r="A36" s="192" t="s">
        <v>238</v>
      </c>
      <c r="B36" s="193">
        <v>2.07422</v>
      </c>
      <c r="C36" s="193">
        <v>2.07422</v>
      </c>
      <c r="D36" s="193">
        <v>4.9400000000000004</v>
      </c>
      <c r="E36" s="193">
        <v>4.9400000000000004</v>
      </c>
      <c r="F36" s="193">
        <v>0</v>
      </c>
      <c r="G36" s="193">
        <v>0</v>
      </c>
      <c r="H36" s="193">
        <v>0.60708999999999991</v>
      </c>
      <c r="I36" s="193">
        <v>0.61802000000000001</v>
      </c>
      <c r="J36" s="193">
        <f t="shared" si="6"/>
        <v>7.6213099999999994</v>
      </c>
      <c r="K36" s="193">
        <f t="shared" si="6"/>
        <v>7.6322399999999995</v>
      </c>
      <c r="L36" s="194">
        <f t="shared" si="1"/>
        <v>0.14341366510481934</v>
      </c>
      <c r="S36" s="197"/>
    </row>
    <row r="37" spans="1:19" ht="15" customHeight="1">
      <c r="A37" s="192" t="s">
        <v>239</v>
      </c>
      <c r="B37" s="193">
        <v>0.98599999999999999</v>
      </c>
      <c r="C37" s="193">
        <v>0.98599999999999999</v>
      </c>
      <c r="D37" s="193">
        <v>6.9470000000000001</v>
      </c>
      <c r="E37" s="193">
        <v>6.9269999999999996</v>
      </c>
      <c r="F37" s="193">
        <v>0</v>
      </c>
      <c r="G37" s="193">
        <v>0</v>
      </c>
      <c r="H37" s="193">
        <v>0.58695000000000008</v>
      </c>
      <c r="I37" s="193">
        <v>0.62157000000000007</v>
      </c>
      <c r="J37" s="193">
        <f t="shared" si="6"/>
        <v>8.5199499999999997</v>
      </c>
      <c r="K37" s="193">
        <f t="shared" si="6"/>
        <v>8.5345699999999987</v>
      </c>
      <c r="L37" s="194">
        <f t="shared" si="1"/>
        <v>0.17159725115756511</v>
      </c>
    </row>
    <row r="38" spans="1:19" ht="15" customHeight="1">
      <c r="A38" s="192" t="s">
        <v>240</v>
      </c>
      <c r="B38" s="193">
        <v>0.872</v>
      </c>
      <c r="C38" s="193">
        <v>0.872</v>
      </c>
      <c r="D38" s="193">
        <v>0</v>
      </c>
      <c r="E38" s="193">
        <v>0</v>
      </c>
      <c r="F38" s="193">
        <v>0</v>
      </c>
      <c r="G38" s="193">
        <v>0</v>
      </c>
      <c r="H38" s="193">
        <v>5.679E-2</v>
      </c>
      <c r="I38" s="193">
        <v>5.9799999999999999E-2</v>
      </c>
      <c r="J38" s="193">
        <f t="shared" si="6"/>
        <v>0.92879</v>
      </c>
      <c r="K38" s="193">
        <f t="shared" si="6"/>
        <v>0.93179999999999996</v>
      </c>
      <c r="L38" s="194">
        <f t="shared" si="1"/>
        <v>0.32407756328125381</v>
      </c>
    </row>
    <row r="39" spans="1:19" ht="15" customHeight="1">
      <c r="A39" s="192" t="s">
        <v>241</v>
      </c>
      <c r="B39" s="193">
        <v>0</v>
      </c>
      <c r="C39" s="193">
        <v>0</v>
      </c>
      <c r="D39" s="193">
        <v>4.0048E-2</v>
      </c>
      <c r="E39" s="193">
        <v>9.271299999999999E-2</v>
      </c>
      <c r="F39" s="193">
        <v>0</v>
      </c>
      <c r="G39" s="193">
        <v>0</v>
      </c>
      <c r="H39" s="193">
        <v>2.964E-2</v>
      </c>
      <c r="I39" s="193">
        <v>3.0060000000000003E-2</v>
      </c>
      <c r="J39" s="193">
        <f t="shared" si="6"/>
        <v>6.9688E-2</v>
      </c>
      <c r="K39" s="193">
        <f t="shared" si="6"/>
        <v>0.12277299999999999</v>
      </c>
      <c r="L39" s="194">
        <f t="shared" si="1"/>
        <v>76.175238204568927</v>
      </c>
    </row>
    <row r="40" spans="1:19" ht="15" customHeight="1">
      <c r="A40" s="192" t="s">
        <v>242</v>
      </c>
      <c r="B40" s="193">
        <v>1.0052000000000001</v>
      </c>
      <c r="C40" s="193">
        <v>1.0052000000000001</v>
      </c>
      <c r="D40" s="193">
        <v>21.85</v>
      </c>
      <c r="E40" s="193">
        <v>22.3</v>
      </c>
      <c r="F40" s="193">
        <v>0</v>
      </c>
      <c r="G40" s="193">
        <v>0</v>
      </c>
      <c r="H40" s="193">
        <v>1.5099999999999999E-2</v>
      </c>
      <c r="I40" s="193">
        <v>1.5099999999999999E-2</v>
      </c>
      <c r="J40" s="193">
        <f t="shared" si="6"/>
        <v>22.8703</v>
      </c>
      <c r="K40" s="193">
        <f t="shared" si="6"/>
        <v>23.3203</v>
      </c>
      <c r="L40" s="194">
        <f t="shared" si="1"/>
        <v>1.9676173902397402</v>
      </c>
    </row>
    <row r="41" spans="1:19" s="200" customFormat="1" ht="15" customHeight="1">
      <c r="A41" s="198" t="s">
        <v>226</v>
      </c>
      <c r="B41" s="199">
        <f>SUM(B34:B40)</f>
        <v>5.0674200000000003</v>
      </c>
      <c r="C41" s="199">
        <f t="shared" ref="C41:K41" si="7">SUM(C34:C40)</f>
        <v>5.0674200000000003</v>
      </c>
      <c r="D41" s="199">
        <f t="shared" si="7"/>
        <v>36.027048000000001</v>
      </c>
      <c r="E41" s="199">
        <f t="shared" si="7"/>
        <v>36.509713000000005</v>
      </c>
      <c r="F41" s="199">
        <f t="shared" si="7"/>
        <v>0</v>
      </c>
      <c r="G41" s="199">
        <f t="shared" si="7"/>
        <v>0</v>
      </c>
      <c r="H41" s="199">
        <f t="shared" si="7"/>
        <v>1.7800599999999998</v>
      </c>
      <c r="I41" s="199">
        <f t="shared" si="7"/>
        <v>1.8483400000000001</v>
      </c>
      <c r="J41" s="199">
        <f t="shared" si="7"/>
        <v>42.874527999999998</v>
      </c>
      <c r="K41" s="199">
        <f t="shared" si="7"/>
        <v>43.425472999999997</v>
      </c>
      <c r="L41" s="199">
        <f t="shared" si="1"/>
        <v>1.2850170618787891</v>
      </c>
      <c r="M41"/>
      <c r="N41"/>
      <c r="O41"/>
      <c r="P41"/>
      <c r="Q41"/>
      <c r="R41"/>
    </row>
    <row r="42" spans="1:19" ht="15" customHeight="1">
      <c r="A42" s="192" t="s">
        <v>243</v>
      </c>
      <c r="B42" s="193">
        <v>0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0.14233499999999999</v>
      </c>
      <c r="I42" s="193">
        <v>0.14474500000000001</v>
      </c>
      <c r="J42" s="193">
        <f t="shared" ref="J42:K49" si="8">SUM(B42,D42,F42,H42)</f>
        <v>0.14233499999999999</v>
      </c>
      <c r="K42" s="193">
        <f t="shared" si="8"/>
        <v>0.14474500000000001</v>
      </c>
      <c r="L42" s="194">
        <f t="shared" si="1"/>
        <v>1.6931886043489115</v>
      </c>
    </row>
    <row r="43" spans="1:19" ht="15" customHeight="1">
      <c r="A43" s="192" t="s">
        <v>244</v>
      </c>
      <c r="B43" s="193">
        <v>0.1</v>
      </c>
      <c r="C43" s="193">
        <v>0.1</v>
      </c>
      <c r="D43" s="193">
        <v>0.32935500000000001</v>
      </c>
      <c r="E43" s="193">
        <v>0.30635500000000004</v>
      </c>
      <c r="F43" s="193">
        <v>0</v>
      </c>
      <c r="G43" s="193">
        <v>0</v>
      </c>
      <c r="H43" s="193">
        <v>0.12904999999999997</v>
      </c>
      <c r="I43" s="193">
        <v>0.15903999999999999</v>
      </c>
      <c r="J43" s="193">
        <f t="shared" si="8"/>
        <v>0.55840500000000004</v>
      </c>
      <c r="K43" s="193">
        <f t="shared" si="8"/>
        <v>0.56539499999999998</v>
      </c>
      <c r="L43" s="194">
        <f t="shared" si="1"/>
        <v>1.2517796223171247</v>
      </c>
    </row>
    <row r="44" spans="1:19" ht="15" customHeight="1">
      <c r="A44" s="192" t="s">
        <v>245</v>
      </c>
      <c r="B44" s="193">
        <v>0</v>
      </c>
      <c r="C44" s="193">
        <v>0</v>
      </c>
      <c r="D44" s="193">
        <v>3.5999999999999997E-2</v>
      </c>
      <c r="E44" s="193">
        <v>3.5999999999999997E-2</v>
      </c>
      <c r="F44" s="193">
        <v>0</v>
      </c>
      <c r="G44" s="193">
        <v>0</v>
      </c>
      <c r="H44" s="193">
        <v>1.77E-2</v>
      </c>
      <c r="I44" s="193">
        <v>1.7729999999999999E-2</v>
      </c>
      <c r="J44" s="193">
        <f t="shared" si="8"/>
        <v>5.3699999999999998E-2</v>
      </c>
      <c r="K44" s="193">
        <f t="shared" si="8"/>
        <v>5.373E-2</v>
      </c>
      <c r="L44" s="194">
        <f t="shared" si="1"/>
        <v>5.5865921787713685E-2</v>
      </c>
    </row>
    <row r="45" spans="1:19" ht="15" customHeight="1">
      <c r="A45" s="192" t="s">
        <v>246</v>
      </c>
      <c r="B45" s="193">
        <v>0.32200000000000001</v>
      </c>
      <c r="C45" s="193">
        <v>0.32200000000000001</v>
      </c>
      <c r="D45" s="193">
        <v>0</v>
      </c>
      <c r="E45" s="193">
        <v>0</v>
      </c>
      <c r="F45" s="193">
        <v>0</v>
      </c>
      <c r="G45" s="193">
        <v>0</v>
      </c>
      <c r="H45" s="193">
        <v>5.0480000000000004E-2</v>
      </c>
      <c r="I45" s="193">
        <v>5.0480000000000004E-2</v>
      </c>
      <c r="J45" s="193">
        <f t="shared" si="8"/>
        <v>0.37248000000000003</v>
      </c>
      <c r="K45" s="193">
        <f t="shared" si="8"/>
        <v>0.37248000000000003</v>
      </c>
      <c r="L45" s="194">
        <f t="shared" si="1"/>
        <v>0</v>
      </c>
    </row>
    <row r="46" spans="1:19" ht="15" customHeight="1">
      <c r="A46" s="192" t="s">
        <v>247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4.437E-2</v>
      </c>
      <c r="I46" s="193">
        <v>7.349E-2</v>
      </c>
      <c r="J46" s="193">
        <f t="shared" si="8"/>
        <v>4.437E-2</v>
      </c>
      <c r="K46" s="193">
        <f t="shared" si="8"/>
        <v>7.349E-2</v>
      </c>
      <c r="L46" s="194">
        <f t="shared" si="1"/>
        <v>65.629930132972731</v>
      </c>
    </row>
    <row r="47" spans="1:19" ht="15" customHeight="1">
      <c r="A47" s="192" t="s">
        <v>248</v>
      </c>
      <c r="B47" s="193">
        <v>0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3.3710000000000004E-2</v>
      </c>
      <c r="I47" s="193">
        <v>3.5709999999999999E-2</v>
      </c>
      <c r="J47" s="193">
        <f t="shared" si="8"/>
        <v>3.3710000000000004E-2</v>
      </c>
      <c r="K47" s="193">
        <f t="shared" si="8"/>
        <v>3.5709999999999999E-2</v>
      </c>
      <c r="L47" s="194">
        <f t="shared" si="1"/>
        <v>5.9329575793532916</v>
      </c>
    </row>
    <row r="48" spans="1:19" ht="15" customHeight="1">
      <c r="A48" s="192" t="s">
        <v>249</v>
      </c>
      <c r="B48" s="193">
        <v>0</v>
      </c>
      <c r="C48" s="193">
        <v>0</v>
      </c>
      <c r="D48" s="193">
        <v>0.13700000000000001</v>
      </c>
      <c r="E48" s="193">
        <v>0.105</v>
      </c>
      <c r="F48" s="193">
        <v>0</v>
      </c>
      <c r="G48" s="193">
        <v>0</v>
      </c>
      <c r="H48" s="193">
        <v>2.5900000000000003E-2</v>
      </c>
      <c r="I48" s="193">
        <v>2.8610000000000003E-2</v>
      </c>
      <c r="J48" s="193">
        <f t="shared" si="8"/>
        <v>0.16290000000000002</v>
      </c>
      <c r="K48" s="193">
        <f t="shared" si="8"/>
        <v>0.13361000000000001</v>
      </c>
      <c r="L48" s="194">
        <f t="shared" si="1"/>
        <v>-17.980356046654393</v>
      </c>
    </row>
    <row r="49" spans="1:25" ht="16.5" customHeight="1">
      <c r="A49" s="192" t="s">
        <v>250</v>
      </c>
      <c r="B49" s="193">
        <v>1.605</v>
      </c>
      <c r="C49" s="193">
        <v>1.605</v>
      </c>
      <c r="D49" s="193">
        <v>2.0036</v>
      </c>
      <c r="E49" s="193">
        <v>2.0036</v>
      </c>
      <c r="F49" s="193">
        <v>0</v>
      </c>
      <c r="G49" s="193">
        <v>0</v>
      </c>
      <c r="H49" s="193">
        <v>0.03</v>
      </c>
      <c r="I49" s="193">
        <v>0.03</v>
      </c>
      <c r="J49" s="193">
        <f t="shared" si="8"/>
        <v>3.6385999999999998</v>
      </c>
      <c r="K49" s="193">
        <f t="shared" si="8"/>
        <v>3.6385999999999998</v>
      </c>
      <c r="L49" s="194">
        <f t="shared" si="1"/>
        <v>0</v>
      </c>
    </row>
    <row r="50" spans="1:25" ht="15" customHeight="1">
      <c r="A50" s="198" t="s">
        <v>228</v>
      </c>
      <c r="B50" s="199">
        <f>SUM(B42:B49)</f>
        <v>2.0270000000000001</v>
      </c>
      <c r="C50" s="199">
        <f t="shared" ref="C50:K50" si="9">SUM(C42:C49)</f>
        <v>2.0270000000000001</v>
      </c>
      <c r="D50" s="199">
        <f t="shared" si="9"/>
        <v>2.5059550000000002</v>
      </c>
      <c r="E50" s="199">
        <f t="shared" si="9"/>
        <v>2.450955</v>
      </c>
      <c r="F50" s="199">
        <f t="shared" si="9"/>
        <v>0</v>
      </c>
      <c r="G50" s="199">
        <f t="shared" si="9"/>
        <v>0</v>
      </c>
      <c r="H50" s="199">
        <f t="shared" si="9"/>
        <v>0.47354499999999999</v>
      </c>
      <c r="I50" s="199">
        <f t="shared" si="9"/>
        <v>0.53980500000000009</v>
      </c>
      <c r="J50" s="199">
        <f t="shared" si="9"/>
        <v>5.0065</v>
      </c>
      <c r="K50" s="199">
        <f t="shared" si="9"/>
        <v>5.01776</v>
      </c>
      <c r="L50" s="199">
        <f t="shared" si="1"/>
        <v>0.22490762009387891</v>
      </c>
    </row>
    <row r="51" spans="1:25" ht="15" customHeight="1">
      <c r="A51" s="201" t="s">
        <v>251</v>
      </c>
      <c r="B51" s="202">
        <f>B5+B6+B7+B8+B9+B10+B11+B12+B13+B16+B17+B18+B19+B20+B21+B22+B25+B26+B27+B28+B29+B30+B31+B34+B35+B36+B37+B38+B39+B42+B43+B44+B45+B46+B47+B48</f>
        <v>31.0578</v>
      </c>
      <c r="C51" s="202">
        <f t="shared" ref="C51:K51" si="10">C5+C6+C7+C8+C9+C10+C11+C12+C13+C16+C17+C18+C19+C20+C21+C22+C25+C26+C27+C28+C29+C30+C31+C34+C35+C36+C37+C38+C39+C42+C43+C44+C45+C46+C47+C48</f>
        <v>31.185449999999996</v>
      </c>
      <c r="D51" s="202">
        <f t="shared" si="10"/>
        <v>161.18080800000001</v>
      </c>
      <c r="E51" s="202">
        <f t="shared" si="10"/>
        <v>161.89100299999998</v>
      </c>
      <c r="F51" s="202">
        <f t="shared" si="10"/>
        <v>0</v>
      </c>
      <c r="G51" s="202">
        <f t="shared" si="10"/>
        <v>0</v>
      </c>
      <c r="H51" s="202">
        <f t="shared" si="10"/>
        <v>108.25307499999998</v>
      </c>
      <c r="I51" s="202">
        <f t="shared" si="10"/>
        <v>123.52750500000002</v>
      </c>
      <c r="J51" s="202">
        <f t="shared" si="10"/>
        <v>300.49168299999997</v>
      </c>
      <c r="K51" s="202">
        <f t="shared" si="10"/>
        <v>316.60395799999998</v>
      </c>
      <c r="L51" s="199">
        <f t="shared" si="1"/>
        <v>5.3619703677455899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" customHeight="1">
      <c r="A52" s="201" t="s">
        <v>252</v>
      </c>
      <c r="B52" s="202">
        <f>B14+B23+B32+B40+B49</f>
        <v>15.664720000000001</v>
      </c>
      <c r="C52" s="202">
        <f t="shared" ref="C52:K52" si="11">C14+C23+C32+C40+C49</f>
        <v>15.664720000000001</v>
      </c>
      <c r="D52" s="202">
        <f t="shared" si="11"/>
        <v>74.927910000000011</v>
      </c>
      <c r="E52" s="202">
        <f t="shared" si="11"/>
        <v>75.377910000000014</v>
      </c>
      <c r="F52" s="202">
        <f t="shared" si="11"/>
        <v>6.78</v>
      </c>
      <c r="G52" s="202">
        <f t="shared" si="11"/>
        <v>6.78</v>
      </c>
      <c r="H52" s="202">
        <f t="shared" si="11"/>
        <v>1.6323000000000001</v>
      </c>
      <c r="I52" s="202">
        <f t="shared" si="11"/>
        <v>1.6323000000000001</v>
      </c>
      <c r="J52" s="202">
        <f t="shared" si="11"/>
        <v>99.004930000000002</v>
      </c>
      <c r="K52" s="202">
        <f t="shared" si="11"/>
        <v>99.454930000000004</v>
      </c>
      <c r="L52" s="199">
        <f t="shared" si="1"/>
        <v>0.45452282022723806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" customHeight="1">
      <c r="A53" s="201" t="s">
        <v>253</v>
      </c>
      <c r="B53" s="202">
        <f>B51+B52</f>
        <v>46.722520000000003</v>
      </c>
      <c r="C53" s="202">
        <f t="shared" ref="C53:K53" si="12">C51+C52</f>
        <v>46.850169999999999</v>
      </c>
      <c r="D53" s="202">
        <f t="shared" si="12"/>
        <v>236.10871800000001</v>
      </c>
      <c r="E53" s="202">
        <f t="shared" si="12"/>
        <v>237.268913</v>
      </c>
      <c r="F53" s="202">
        <f t="shared" si="12"/>
        <v>6.78</v>
      </c>
      <c r="G53" s="202">
        <f t="shared" si="12"/>
        <v>6.78</v>
      </c>
      <c r="H53" s="202">
        <f t="shared" si="12"/>
        <v>109.88537499999998</v>
      </c>
      <c r="I53" s="202">
        <f t="shared" si="12"/>
        <v>125.15980500000002</v>
      </c>
      <c r="J53" s="202">
        <f t="shared" si="12"/>
        <v>399.49661299999997</v>
      </c>
      <c r="K53" s="202">
        <f t="shared" si="12"/>
        <v>416.05888799999997</v>
      </c>
      <c r="L53" s="199">
        <f t="shared" si="1"/>
        <v>4.1457860870525085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5" customHeight="1">
      <c r="A54" s="203" t="s">
        <v>254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" customHeight="1">
      <c r="A55" s="205" t="s">
        <v>255</v>
      </c>
      <c r="B55" s="205"/>
      <c r="C55" s="205"/>
      <c r="D55" s="205"/>
      <c r="E55" s="205"/>
      <c r="F55" s="205"/>
      <c r="G55" s="206"/>
      <c r="H55" s="206"/>
      <c r="I55" s="206"/>
      <c r="J55" s="206"/>
      <c r="K55" s="206"/>
      <c r="L55" s="207"/>
      <c r="O55" t="s">
        <v>203</v>
      </c>
    </row>
    <row r="56" spans="1:25" ht="15" customHeight="1">
      <c r="A56" s="205" t="s">
        <v>256</v>
      </c>
      <c r="B56" s="205"/>
      <c r="C56" s="205"/>
      <c r="D56" s="205"/>
      <c r="E56" s="205"/>
      <c r="F56" s="205"/>
      <c r="G56" s="205"/>
      <c r="H56" s="208"/>
      <c r="I56" s="208"/>
      <c r="J56" s="208"/>
      <c r="K56" s="208"/>
      <c r="L56" s="209"/>
    </row>
    <row r="57" spans="1:25" ht="15" customHeight="1">
      <c r="A57" s="205" t="s">
        <v>257</v>
      </c>
      <c r="B57" s="205"/>
      <c r="C57" s="205"/>
      <c r="D57" s="205"/>
      <c r="E57" s="205"/>
      <c r="F57" s="205"/>
      <c r="G57" s="205"/>
      <c r="H57" s="205"/>
      <c r="I57" s="210"/>
      <c r="J57" s="210"/>
      <c r="K57" s="210"/>
      <c r="L57" s="211"/>
    </row>
    <row r="58" spans="1:25" ht="23.25" customHeight="1">
      <c r="A58" s="212" t="s">
        <v>189</v>
      </c>
      <c r="B58" s="213"/>
      <c r="C58" s="213"/>
      <c r="D58" s="214"/>
      <c r="E58" s="214"/>
      <c r="F58" s="214"/>
      <c r="G58" s="214"/>
      <c r="H58" s="214"/>
      <c r="I58" s="214"/>
      <c r="J58" s="214"/>
      <c r="K58" s="214"/>
      <c r="L58" s="215"/>
    </row>
  </sheetData>
  <mergeCells count="12">
    <mergeCell ref="A54:L54"/>
    <mergeCell ref="A55:F55"/>
    <mergeCell ref="A56:G56"/>
    <mergeCell ref="A57:H57"/>
    <mergeCell ref="A1:L1"/>
    <mergeCell ref="A3:A4"/>
    <mergeCell ref="B3:C3"/>
    <mergeCell ref="D3:E3"/>
    <mergeCell ref="F3:G3"/>
    <mergeCell ref="H3:I3"/>
    <mergeCell ref="J3:K3"/>
    <mergeCell ref="L3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1E55-8E68-4AFE-87D6-87536014AC42}">
  <sheetPr>
    <tabColor rgb="FF00B050"/>
  </sheetPr>
  <dimension ref="A1:AB60"/>
  <sheetViews>
    <sheetView showGridLines="0" zoomScaleNormal="100" workbookViewId="0">
      <pane ySplit="4" topLeftCell="A50" activePane="bottomLeft" state="frozen"/>
      <selection activeCell="L1" sqref="L1"/>
      <selection pane="bottomLeft" activeCell="R16" sqref="R16"/>
    </sheetView>
  </sheetViews>
  <sheetFormatPr defaultRowHeight="15" customHeight="1"/>
  <cols>
    <col min="1" max="1" width="6.7109375" customWidth="1"/>
    <col min="2" max="2" width="19.140625" customWidth="1"/>
    <col min="3" max="3" width="8.7109375" customWidth="1"/>
    <col min="4" max="4" width="9.42578125" customWidth="1"/>
    <col min="5" max="12" width="8.7109375" customWidth="1"/>
    <col min="13" max="13" width="9.7109375" customWidth="1"/>
    <col min="14" max="14" width="10.7109375" customWidth="1"/>
    <col min="15" max="15" width="13" customWidth="1"/>
    <col min="18" max="18" width="24.28515625" bestFit="1" customWidth="1"/>
  </cols>
  <sheetData>
    <row r="1" spans="1:28" ht="41.25" customHeight="1">
      <c r="A1" s="217" t="s">
        <v>258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</row>
    <row r="2" spans="1:28" s="225" customFormat="1" ht="28.5" customHeight="1">
      <c r="A2" s="220" t="s">
        <v>259</v>
      </c>
      <c r="B2" s="221" t="s">
        <v>260</v>
      </c>
      <c r="C2" s="222" t="s">
        <v>261</v>
      </c>
      <c r="D2" s="223"/>
      <c r="E2" s="222" t="s">
        <v>262</v>
      </c>
      <c r="F2" s="223"/>
      <c r="G2" s="38" t="s">
        <v>263</v>
      </c>
      <c r="H2" s="38"/>
      <c r="I2" s="39" t="s">
        <v>264</v>
      </c>
      <c r="J2" s="39"/>
      <c r="K2" s="39" t="s">
        <v>265</v>
      </c>
      <c r="L2" s="39"/>
      <c r="M2" s="39" t="s">
        <v>266</v>
      </c>
      <c r="N2" s="39"/>
      <c r="O2" s="224" t="s">
        <v>267</v>
      </c>
    </row>
    <row r="3" spans="1:28" s="225" customFormat="1" ht="17.25" customHeight="1">
      <c r="A3" s="220"/>
      <c r="B3" s="221"/>
      <c r="C3" s="39" t="s">
        <v>268</v>
      </c>
      <c r="D3" s="39"/>
      <c r="E3" s="39" t="s">
        <v>268</v>
      </c>
      <c r="F3" s="39"/>
      <c r="G3" s="39" t="s">
        <v>268</v>
      </c>
      <c r="H3" s="39"/>
      <c r="I3" s="39" t="s">
        <v>268</v>
      </c>
      <c r="J3" s="39"/>
      <c r="K3" s="39" t="s">
        <v>268</v>
      </c>
      <c r="L3" s="39"/>
      <c r="M3" s="39" t="s">
        <v>268</v>
      </c>
      <c r="N3" s="39"/>
      <c r="O3" s="226"/>
    </row>
    <row r="4" spans="1:28" ht="21" customHeight="1">
      <c r="A4" s="220"/>
      <c r="B4" s="221"/>
      <c r="C4" s="48" t="s">
        <v>120</v>
      </c>
      <c r="D4" s="48" t="s">
        <v>269</v>
      </c>
      <c r="E4" s="48" t="s">
        <v>120</v>
      </c>
      <c r="F4" s="48" t="s">
        <v>269</v>
      </c>
      <c r="G4" s="48" t="s">
        <v>120</v>
      </c>
      <c r="H4" s="48" t="s">
        <v>269</v>
      </c>
      <c r="I4" s="48" t="s">
        <v>120</v>
      </c>
      <c r="J4" s="48" t="s">
        <v>269</v>
      </c>
      <c r="K4" s="48" t="s">
        <v>120</v>
      </c>
      <c r="L4" s="48" t="s">
        <v>269</v>
      </c>
      <c r="M4" s="48" t="s">
        <v>120</v>
      </c>
      <c r="N4" s="48" t="s">
        <v>269</v>
      </c>
      <c r="O4" s="227"/>
    </row>
    <row r="5" spans="1:28" ht="15" customHeight="1">
      <c r="A5" s="228">
        <v>1</v>
      </c>
      <c r="B5" s="229" t="s">
        <v>270</v>
      </c>
      <c r="C5" s="230">
        <v>162.11000000000001</v>
      </c>
      <c r="D5" s="230">
        <v>163.31</v>
      </c>
      <c r="E5" s="230">
        <v>4096.6499999999996</v>
      </c>
      <c r="F5" s="230">
        <v>4096.6499999999996</v>
      </c>
      <c r="G5" s="230">
        <v>483.67</v>
      </c>
      <c r="H5" s="230">
        <v>483.67</v>
      </c>
      <c r="I5" s="230">
        <v>82.37</v>
      </c>
      <c r="J5" s="230">
        <v>82.36</v>
      </c>
      <c r="K5" s="230">
        <v>4386.76</v>
      </c>
      <c r="L5" s="230">
        <v>4534.1899999999996</v>
      </c>
      <c r="M5" s="231">
        <f t="shared" ref="M5:N20" si="0">SUM(C5,E5,G5,I5,K5)</f>
        <v>9211.56</v>
      </c>
      <c r="N5" s="231">
        <f t="shared" si="0"/>
        <v>9360.18</v>
      </c>
      <c r="O5" s="232">
        <f>(N5-M5)/M5*100</f>
        <v>1.6134075010096098</v>
      </c>
      <c r="S5" s="233"/>
      <c r="Y5" s="21"/>
      <c r="Z5" s="21"/>
      <c r="AA5" s="21"/>
      <c r="AB5" s="21"/>
    </row>
    <row r="6" spans="1:28" ht="15" customHeight="1">
      <c r="A6" s="228">
        <v>2</v>
      </c>
      <c r="B6" s="229" t="s">
        <v>271</v>
      </c>
      <c r="C6" s="230">
        <v>131.10499999999999</v>
      </c>
      <c r="D6" s="230">
        <v>133.11000000000001</v>
      </c>
      <c r="E6" s="230"/>
      <c r="F6" s="230"/>
      <c r="G6" s="230">
        <v>0</v>
      </c>
      <c r="H6" s="230">
        <v>0</v>
      </c>
      <c r="I6" s="230">
        <v>0</v>
      </c>
      <c r="J6" s="230">
        <v>0</v>
      </c>
      <c r="K6" s="230">
        <v>11.23</v>
      </c>
      <c r="L6" s="230">
        <v>11.64</v>
      </c>
      <c r="M6" s="231">
        <f t="shared" si="0"/>
        <v>142.33499999999998</v>
      </c>
      <c r="N6" s="231">
        <f t="shared" si="0"/>
        <v>144.75</v>
      </c>
      <c r="O6" s="232">
        <f t="shared" ref="O6:O17" si="1">(N6-M6)/M6*100</f>
        <v>1.6967014437770194</v>
      </c>
      <c r="Y6" s="21"/>
      <c r="Z6" s="21"/>
      <c r="AA6" s="21"/>
      <c r="AB6" s="21"/>
    </row>
    <row r="7" spans="1:28" ht="15" customHeight="1">
      <c r="A7" s="228">
        <v>3</v>
      </c>
      <c r="B7" s="229" t="s">
        <v>272</v>
      </c>
      <c r="C7" s="230">
        <v>34.11</v>
      </c>
      <c r="D7" s="230">
        <v>34.11</v>
      </c>
      <c r="E7" s="230"/>
      <c r="F7" s="230"/>
      <c r="G7" s="230">
        <v>2</v>
      </c>
      <c r="H7" s="230">
        <v>2</v>
      </c>
      <c r="I7" s="230">
        <v>0</v>
      </c>
      <c r="J7" s="230">
        <v>0</v>
      </c>
      <c r="K7" s="230">
        <v>117.94</v>
      </c>
      <c r="L7" s="230">
        <v>147.93</v>
      </c>
      <c r="M7" s="231">
        <f t="shared" si="0"/>
        <v>154.05000000000001</v>
      </c>
      <c r="N7" s="231">
        <f t="shared" si="0"/>
        <v>184.04000000000002</v>
      </c>
      <c r="O7" s="232">
        <f t="shared" si="1"/>
        <v>19.467705290490105</v>
      </c>
      <c r="Y7" s="21"/>
      <c r="Z7" s="21"/>
      <c r="AA7" s="21"/>
      <c r="AB7" s="21"/>
    </row>
    <row r="8" spans="1:28" ht="15" customHeight="1">
      <c r="A8" s="228">
        <v>4</v>
      </c>
      <c r="B8" s="229" t="s">
        <v>273</v>
      </c>
      <c r="C8" s="230">
        <v>70.7</v>
      </c>
      <c r="D8" s="230">
        <v>70.7</v>
      </c>
      <c r="E8" s="230"/>
      <c r="F8" s="230"/>
      <c r="G8" s="230">
        <v>124.7</v>
      </c>
      <c r="H8" s="230">
        <v>124.7</v>
      </c>
      <c r="I8" s="230">
        <v>1.32</v>
      </c>
      <c r="J8" s="230">
        <v>1.32</v>
      </c>
      <c r="K8" s="230">
        <v>190.63000000000002</v>
      </c>
      <c r="L8" s="230">
        <v>192.88</v>
      </c>
      <c r="M8" s="231">
        <f t="shared" si="0"/>
        <v>387.35</v>
      </c>
      <c r="N8" s="231">
        <f t="shared" si="0"/>
        <v>389.6</v>
      </c>
      <c r="O8" s="232">
        <f t="shared" si="1"/>
        <v>0.58087001419904472</v>
      </c>
      <c r="Y8" s="21"/>
      <c r="Z8" s="21"/>
      <c r="AA8" s="21"/>
      <c r="AB8" s="21"/>
    </row>
    <row r="9" spans="1:28" ht="15" customHeight="1">
      <c r="A9" s="228">
        <v>5</v>
      </c>
      <c r="B9" s="229" t="s">
        <v>274</v>
      </c>
      <c r="C9" s="230">
        <v>76</v>
      </c>
      <c r="D9" s="230">
        <v>76</v>
      </c>
      <c r="E9" s="230"/>
      <c r="F9" s="230"/>
      <c r="G9" s="230">
        <v>274.58999999999997</v>
      </c>
      <c r="H9" s="230">
        <v>274.58999999999997</v>
      </c>
      <c r="I9" s="230">
        <v>0.41</v>
      </c>
      <c r="J9" s="230">
        <v>0.41</v>
      </c>
      <c r="K9" s="230">
        <v>518.07999999999993</v>
      </c>
      <c r="L9" s="230">
        <v>948.82</v>
      </c>
      <c r="M9" s="231">
        <f t="shared" si="0"/>
        <v>869.07999999999993</v>
      </c>
      <c r="N9" s="231">
        <f t="shared" si="0"/>
        <v>1299.8200000000002</v>
      </c>
      <c r="O9" s="232">
        <f t="shared" si="1"/>
        <v>49.562756017857993</v>
      </c>
      <c r="Y9" s="21"/>
      <c r="Z9" s="21"/>
      <c r="AA9" s="21"/>
      <c r="AB9" s="21"/>
    </row>
    <row r="10" spans="1:28" ht="15" customHeight="1">
      <c r="A10" s="228">
        <v>6</v>
      </c>
      <c r="B10" s="229" t="s">
        <v>275</v>
      </c>
      <c r="C10" s="230">
        <v>0.05</v>
      </c>
      <c r="D10" s="230">
        <v>0.05</v>
      </c>
      <c r="E10" s="230"/>
      <c r="F10" s="230"/>
      <c r="G10" s="230">
        <v>0</v>
      </c>
      <c r="H10" s="230">
        <v>0</v>
      </c>
      <c r="I10" s="230">
        <v>0.34</v>
      </c>
      <c r="J10" s="230">
        <v>0.34</v>
      </c>
      <c r="K10" s="230">
        <v>19.95</v>
      </c>
      <c r="L10" s="230">
        <v>26.49</v>
      </c>
      <c r="M10" s="231">
        <f t="shared" si="0"/>
        <v>20.34</v>
      </c>
      <c r="N10" s="231">
        <f t="shared" si="0"/>
        <v>26.88</v>
      </c>
      <c r="O10" s="232">
        <f t="shared" si="1"/>
        <v>32.153392330383483</v>
      </c>
      <c r="Y10" s="21"/>
      <c r="Z10" s="21"/>
      <c r="AA10" s="21"/>
      <c r="AB10" s="21"/>
    </row>
    <row r="11" spans="1:28" ht="15" customHeight="1">
      <c r="A11" s="228">
        <v>7</v>
      </c>
      <c r="B11" s="229" t="s">
        <v>276</v>
      </c>
      <c r="C11" s="230">
        <v>89.39</v>
      </c>
      <c r="D11" s="230">
        <v>91.64</v>
      </c>
      <c r="E11" s="230">
        <v>9209.2199999999993</v>
      </c>
      <c r="F11" s="230">
        <v>9978.92</v>
      </c>
      <c r="G11" s="230">
        <v>77.3</v>
      </c>
      <c r="H11" s="230">
        <v>77.3</v>
      </c>
      <c r="I11" s="230">
        <v>31.96</v>
      </c>
      <c r="J11" s="230">
        <v>33.43</v>
      </c>
      <c r="K11" s="230">
        <v>7180.03</v>
      </c>
      <c r="L11" s="230">
        <v>9254.56</v>
      </c>
      <c r="M11" s="231">
        <f t="shared" si="0"/>
        <v>16587.899999999998</v>
      </c>
      <c r="N11" s="231">
        <f t="shared" si="0"/>
        <v>19435.849999999999</v>
      </c>
      <c r="O11" s="232">
        <f t="shared" si="1"/>
        <v>17.168839937544845</v>
      </c>
      <c r="Y11" s="21"/>
      <c r="Z11" s="21"/>
      <c r="AA11" s="21"/>
      <c r="AB11" s="21"/>
    </row>
    <row r="12" spans="1:28" ht="15" customHeight="1">
      <c r="A12" s="228">
        <v>8</v>
      </c>
      <c r="B12" s="229" t="s">
        <v>277</v>
      </c>
      <c r="C12" s="230">
        <v>73.5</v>
      </c>
      <c r="D12" s="230">
        <v>73.5</v>
      </c>
      <c r="E12" s="230"/>
      <c r="F12" s="230"/>
      <c r="G12" s="230">
        <v>240.66000000000003</v>
      </c>
      <c r="H12" s="230">
        <v>240.66000000000003</v>
      </c>
      <c r="I12" s="230">
        <v>17.34</v>
      </c>
      <c r="J12" s="230">
        <v>18.77</v>
      </c>
      <c r="K12" s="230">
        <v>910.63000000000011</v>
      </c>
      <c r="L12" s="230">
        <v>1029.1600000000001</v>
      </c>
      <c r="M12" s="231">
        <f t="shared" si="0"/>
        <v>1242.1300000000001</v>
      </c>
      <c r="N12" s="231">
        <f t="shared" si="0"/>
        <v>1362.0900000000001</v>
      </c>
      <c r="O12" s="232">
        <f t="shared" si="1"/>
        <v>9.657604276525003</v>
      </c>
      <c r="Y12" s="21"/>
      <c r="Z12" s="21"/>
      <c r="AA12" s="21"/>
      <c r="AB12" s="21"/>
    </row>
    <row r="13" spans="1:28" ht="15" customHeight="1">
      <c r="A13" s="228">
        <v>9</v>
      </c>
      <c r="B13" s="229" t="s">
        <v>278</v>
      </c>
      <c r="C13" s="230">
        <v>954.11</v>
      </c>
      <c r="D13" s="230">
        <v>969.71</v>
      </c>
      <c r="E13" s="230"/>
      <c r="F13" s="230"/>
      <c r="G13" s="230">
        <v>9.1999999999999993</v>
      </c>
      <c r="H13" s="230">
        <v>9.1999999999999993</v>
      </c>
      <c r="I13" s="230">
        <v>1</v>
      </c>
      <c r="J13" s="230">
        <v>1</v>
      </c>
      <c r="K13" s="230">
        <v>76.16</v>
      </c>
      <c r="L13" s="230">
        <v>87.49</v>
      </c>
      <c r="M13" s="231">
        <f t="shared" si="0"/>
        <v>1040.47</v>
      </c>
      <c r="N13" s="231">
        <f t="shared" si="0"/>
        <v>1067.4000000000001</v>
      </c>
      <c r="O13" s="232">
        <f t="shared" si="1"/>
        <v>2.5882533854892564</v>
      </c>
      <c r="Y13" s="21"/>
      <c r="Z13" s="21"/>
      <c r="AA13" s="21"/>
      <c r="AB13" s="21"/>
    </row>
    <row r="14" spans="1:28" ht="15" customHeight="1">
      <c r="A14" s="228">
        <v>10</v>
      </c>
      <c r="B14" s="229" t="s">
        <v>279</v>
      </c>
      <c r="C14" s="230">
        <v>184.32</v>
      </c>
      <c r="D14" s="230">
        <v>146.68</v>
      </c>
      <c r="E14" s="230"/>
      <c r="F14" s="230"/>
      <c r="G14" s="230">
        <v>0</v>
      </c>
      <c r="H14" s="230">
        <v>0</v>
      </c>
      <c r="I14" s="230">
        <v>0</v>
      </c>
      <c r="J14" s="230">
        <v>0</v>
      </c>
      <c r="K14" s="230">
        <v>54.73</v>
      </c>
      <c r="L14" s="230">
        <v>49.44</v>
      </c>
      <c r="M14" s="231">
        <f t="shared" si="0"/>
        <v>239.04999999999998</v>
      </c>
      <c r="N14" s="231">
        <f t="shared" si="0"/>
        <v>196.12</v>
      </c>
      <c r="O14" s="232">
        <f t="shared" si="1"/>
        <v>-17.958586069859855</v>
      </c>
      <c r="Y14" s="21"/>
      <c r="Z14" s="21"/>
      <c r="AA14" s="21"/>
      <c r="AB14" s="21"/>
    </row>
    <row r="15" spans="1:28" ht="15" customHeight="1">
      <c r="A15" s="228">
        <v>11</v>
      </c>
      <c r="B15" s="229" t="s">
        <v>49</v>
      </c>
      <c r="C15" s="230">
        <v>4.05</v>
      </c>
      <c r="D15" s="230">
        <v>4.05</v>
      </c>
      <c r="E15" s="230"/>
      <c r="F15" s="230"/>
      <c r="G15" s="230">
        <v>4.3</v>
      </c>
      <c r="H15" s="230">
        <v>4.3</v>
      </c>
      <c r="I15" s="230">
        <v>0</v>
      </c>
      <c r="J15" s="230">
        <v>0</v>
      </c>
      <c r="K15" s="230">
        <v>88.79</v>
      </c>
      <c r="L15" s="230">
        <v>105.84</v>
      </c>
      <c r="M15" s="231">
        <f t="shared" si="0"/>
        <v>97.14</v>
      </c>
      <c r="N15" s="231">
        <f t="shared" si="0"/>
        <v>114.19</v>
      </c>
      <c r="O15" s="232">
        <f t="shared" si="1"/>
        <v>17.551986823141856</v>
      </c>
      <c r="Y15" s="21"/>
      <c r="Z15" s="21"/>
      <c r="AA15" s="21"/>
      <c r="AB15" s="21"/>
    </row>
    <row r="16" spans="1:28" ht="15" customHeight="1">
      <c r="A16" s="228">
        <v>12</v>
      </c>
      <c r="B16" s="229" t="s">
        <v>280</v>
      </c>
      <c r="C16" s="230">
        <v>1280.73</v>
      </c>
      <c r="D16" s="230">
        <v>1280.73</v>
      </c>
      <c r="E16" s="230">
        <v>5130.8999999999996</v>
      </c>
      <c r="F16" s="230">
        <v>5294.95</v>
      </c>
      <c r="G16" s="230">
        <v>1887.3</v>
      </c>
      <c r="H16" s="230">
        <v>1887.3</v>
      </c>
      <c r="I16" s="230">
        <v>14.85</v>
      </c>
      <c r="J16" s="230">
        <v>14.85</v>
      </c>
      <c r="K16" s="230">
        <v>7590.81</v>
      </c>
      <c r="L16" s="230">
        <v>8241.4</v>
      </c>
      <c r="M16" s="231">
        <f t="shared" si="0"/>
        <v>15904.59</v>
      </c>
      <c r="N16" s="231">
        <f t="shared" si="0"/>
        <v>16719.23</v>
      </c>
      <c r="O16" s="232">
        <f t="shared" si="1"/>
        <v>5.1220433849599356</v>
      </c>
      <c r="Y16" s="21"/>
      <c r="Z16" s="21"/>
      <c r="AA16" s="21"/>
      <c r="AB16" s="21"/>
    </row>
    <row r="17" spans="1:28" ht="15" customHeight="1">
      <c r="A17" s="228">
        <v>13</v>
      </c>
      <c r="B17" s="229" t="s">
        <v>281</v>
      </c>
      <c r="C17" s="230">
        <v>242.52</v>
      </c>
      <c r="D17" s="230">
        <v>266.52</v>
      </c>
      <c r="E17" s="230">
        <v>62.5</v>
      </c>
      <c r="F17" s="230">
        <v>62.5</v>
      </c>
      <c r="G17" s="230">
        <v>2.27</v>
      </c>
      <c r="H17" s="230">
        <v>2.27</v>
      </c>
      <c r="I17" s="230">
        <v>0.23</v>
      </c>
      <c r="J17" s="230">
        <v>0.23</v>
      </c>
      <c r="K17" s="230">
        <v>363.18</v>
      </c>
      <c r="L17" s="230">
        <v>761.43</v>
      </c>
      <c r="M17" s="231">
        <f t="shared" si="0"/>
        <v>670.7</v>
      </c>
      <c r="N17" s="231">
        <f t="shared" si="0"/>
        <v>1092.9499999999998</v>
      </c>
      <c r="O17" s="232">
        <f t="shared" si="1"/>
        <v>62.956612494408795</v>
      </c>
      <c r="Y17" s="21"/>
      <c r="Z17" s="21"/>
      <c r="AA17" s="21"/>
      <c r="AB17" s="21"/>
    </row>
    <row r="18" spans="1:28" ht="15" customHeight="1">
      <c r="A18" s="228">
        <v>14</v>
      </c>
      <c r="B18" s="229" t="s">
        <v>282</v>
      </c>
      <c r="C18" s="230"/>
      <c r="D18" s="230">
        <v>40.99</v>
      </c>
      <c r="E18" s="230"/>
      <c r="F18" s="230"/>
      <c r="G18" s="230"/>
      <c r="H18" s="230">
        <v>0</v>
      </c>
      <c r="I18" s="230"/>
      <c r="J18" s="230">
        <v>0</v>
      </c>
      <c r="K18" s="230"/>
      <c r="L18" s="230">
        <v>7.8</v>
      </c>
      <c r="M18" s="231" t="s">
        <v>144</v>
      </c>
      <c r="N18" s="231">
        <f t="shared" si="0"/>
        <v>48.79</v>
      </c>
      <c r="O18" s="234" t="s">
        <v>144</v>
      </c>
      <c r="Y18" s="21"/>
      <c r="Z18" s="21"/>
      <c r="AA18" s="21"/>
      <c r="AB18" s="21"/>
    </row>
    <row r="19" spans="1:28" ht="15" customHeight="1">
      <c r="A19" s="228">
        <v>15</v>
      </c>
      <c r="B19" s="229" t="s">
        <v>283</v>
      </c>
      <c r="C19" s="230">
        <v>99.71</v>
      </c>
      <c r="D19" s="230">
        <v>123.71</v>
      </c>
      <c r="E19" s="230">
        <v>2519.89</v>
      </c>
      <c r="F19" s="230">
        <v>2844.29</v>
      </c>
      <c r="G19" s="230">
        <v>107.35</v>
      </c>
      <c r="H19" s="230">
        <v>107.35</v>
      </c>
      <c r="I19" s="230">
        <v>23.98</v>
      </c>
      <c r="J19" s="230">
        <v>27.59</v>
      </c>
      <c r="K19" s="230">
        <v>2717.95</v>
      </c>
      <c r="L19" s="230">
        <v>2802.14</v>
      </c>
      <c r="M19" s="231">
        <f t="shared" ref="M19:N42" si="2">SUM(C19,E19,G19,I19,K19)</f>
        <v>5468.8799999999992</v>
      </c>
      <c r="N19" s="231">
        <f t="shared" si="0"/>
        <v>5905.08</v>
      </c>
      <c r="O19" s="232">
        <f>(N19-M19)/M19*100</f>
        <v>7.976038969587937</v>
      </c>
      <c r="Y19" s="21"/>
      <c r="Z19" s="21"/>
      <c r="AA19" s="21"/>
      <c r="AB19" s="21"/>
    </row>
    <row r="20" spans="1:28" ht="15" customHeight="1">
      <c r="A20" s="228">
        <v>16</v>
      </c>
      <c r="B20" s="229" t="s">
        <v>77</v>
      </c>
      <c r="C20" s="230">
        <v>381.08</v>
      </c>
      <c r="D20" s="230">
        <v>381.08</v>
      </c>
      <c r="E20" s="230">
        <v>5012.83</v>
      </c>
      <c r="F20" s="230">
        <v>5012.83</v>
      </c>
      <c r="G20" s="230">
        <v>2584.4</v>
      </c>
      <c r="H20" s="230">
        <v>2584.4</v>
      </c>
      <c r="I20" s="230">
        <v>47.75</v>
      </c>
      <c r="J20" s="230">
        <v>56.290000000000006</v>
      </c>
      <c r="K20" s="230">
        <v>2631.02</v>
      </c>
      <c r="L20" s="230">
        <v>4722.8999999999996</v>
      </c>
      <c r="M20" s="231">
        <f t="shared" si="2"/>
        <v>10657.08</v>
      </c>
      <c r="N20" s="231">
        <f t="shared" si="0"/>
        <v>12757.5</v>
      </c>
      <c r="O20" s="232">
        <f t="shared" ref="O20:O43" si="3">(N20-M20)/M20*100</f>
        <v>19.709151099550724</v>
      </c>
      <c r="Y20" s="21"/>
      <c r="Z20" s="21"/>
      <c r="AA20" s="21"/>
      <c r="AB20" s="21"/>
    </row>
    <row r="21" spans="1:28" ht="15" customHeight="1">
      <c r="A21" s="228">
        <v>17</v>
      </c>
      <c r="B21" s="229" t="s">
        <v>284</v>
      </c>
      <c r="C21" s="230">
        <v>5.45</v>
      </c>
      <c r="D21" s="230">
        <v>5.45</v>
      </c>
      <c r="E21" s="230"/>
      <c r="F21" s="230"/>
      <c r="G21" s="230">
        <v>0</v>
      </c>
      <c r="H21" s="230">
        <v>0</v>
      </c>
      <c r="I21" s="230">
        <v>0</v>
      </c>
      <c r="J21" s="230">
        <v>0</v>
      </c>
      <c r="K21" s="230">
        <v>12.25</v>
      </c>
      <c r="L21" s="230">
        <v>12.28</v>
      </c>
      <c r="M21" s="231">
        <f t="shared" si="2"/>
        <v>17.7</v>
      </c>
      <c r="N21" s="231">
        <f t="shared" si="2"/>
        <v>17.73</v>
      </c>
      <c r="O21" s="232">
        <f t="shared" si="3"/>
        <v>0.16949152542373525</v>
      </c>
      <c r="Y21" s="21"/>
      <c r="Z21" s="21"/>
      <c r="AA21" s="21"/>
      <c r="AB21" s="21"/>
    </row>
    <row r="22" spans="1:28" ht="15" customHeight="1">
      <c r="A22" s="228">
        <v>18</v>
      </c>
      <c r="B22" s="229" t="s">
        <v>285</v>
      </c>
      <c r="C22" s="230">
        <v>32.53</v>
      </c>
      <c r="D22" s="230">
        <v>32.53</v>
      </c>
      <c r="E22" s="230"/>
      <c r="F22" s="230"/>
      <c r="G22" s="230">
        <v>13.8</v>
      </c>
      <c r="H22" s="230">
        <v>13.8</v>
      </c>
      <c r="I22" s="230">
        <v>0</v>
      </c>
      <c r="J22" s="230">
        <v>0</v>
      </c>
      <c r="K22" s="230">
        <v>4.1500000000000004</v>
      </c>
      <c r="L22" s="230">
        <v>4.1500000000000004</v>
      </c>
      <c r="M22" s="231">
        <f t="shared" si="2"/>
        <v>50.48</v>
      </c>
      <c r="N22" s="231">
        <f t="shared" si="2"/>
        <v>50.48</v>
      </c>
      <c r="O22" s="232">
        <f t="shared" si="3"/>
        <v>0</v>
      </c>
      <c r="Y22" s="21"/>
      <c r="Z22" s="21"/>
      <c r="AA22" s="21"/>
      <c r="AB22" s="21"/>
    </row>
    <row r="23" spans="1:28" ht="15" customHeight="1">
      <c r="A23" s="228">
        <v>19</v>
      </c>
      <c r="B23" s="229" t="s">
        <v>286</v>
      </c>
      <c r="C23" s="230">
        <v>36.47</v>
      </c>
      <c r="D23" s="230">
        <v>45.47</v>
      </c>
      <c r="E23" s="230"/>
      <c r="F23" s="230"/>
      <c r="G23" s="230">
        <v>0</v>
      </c>
      <c r="H23" s="230">
        <v>0</v>
      </c>
      <c r="I23" s="230">
        <v>0</v>
      </c>
      <c r="J23" s="230">
        <v>0</v>
      </c>
      <c r="K23" s="230">
        <v>7.8999999999999995</v>
      </c>
      <c r="L23" s="230">
        <v>28.02</v>
      </c>
      <c r="M23" s="231">
        <f t="shared" si="2"/>
        <v>44.37</v>
      </c>
      <c r="N23" s="231">
        <f t="shared" si="2"/>
        <v>73.489999999999995</v>
      </c>
      <c r="O23" s="232">
        <f t="shared" si="3"/>
        <v>65.629930132972731</v>
      </c>
      <c r="Y23" s="21"/>
      <c r="Z23" s="21"/>
      <c r="AA23" s="21"/>
      <c r="AB23" s="21"/>
    </row>
    <row r="24" spans="1:28" ht="15" customHeight="1">
      <c r="A24" s="228">
        <v>20</v>
      </c>
      <c r="B24" s="229" t="s">
        <v>287</v>
      </c>
      <c r="C24" s="230">
        <v>30.67</v>
      </c>
      <c r="D24" s="230">
        <v>32.67</v>
      </c>
      <c r="E24" s="230"/>
      <c r="F24" s="230"/>
      <c r="G24" s="230">
        <v>0</v>
      </c>
      <c r="H24" s="230">
        <v>0</v>
      </c>
      <c r="I24" s="230">
        <v>0</v>
      </c>
      <c r="J24" s="230">
        <v>0</v>
      </c>
      <c r="K24" s="230">
        <v>3.04</v>
      </c>
      <c r="L24" s="230">
        <v>3.04</v>
      </c>
      <c r="M24" s="231">
        <f t="shared" si="2"/>
        <v>33.71</v>
      </c>
      <c r="N24" s="231">
        <f t="shared" si="2"/>
        <v>35.71</v>
      </c>
      <c r="O24" s="232">
        <f t="shared" si="3"/>
        <v>5.9329575793533076</v>
      </c>
      <c r="Y24" s="21"/>
      <c r="Z24" s="21"/>
      <c r="AA24" s="21"/>
      <c r="AB24" s="21"/>
    </row>
    <row r="25" spans="1:28" ht="15" customHeight="1">
      <c r="A25" s="228">
        <v>21</v>
      </c>
      <c r="B25" s="229" t="s">
        <v>89</v>
      </c>
      <c r="C25" s="230">
        <v>106.63</v>
      </c>
      <c r="D25" s="230">
        <v>115.63</v>
      </c>
      <c r="E25" s="230"/>
      <c r="F25" s="230"/>
      <c r="G25" s="230">
        <v>59.22</v>
      </c>
      <c r="H25" s="230">
        <v>59.22</v>
      </c>
      <c r="I25" s="230">
        <v>0</v>
      </c>
      <c r="J25" s="230">
        <v>0</v>
      </c>
      <c r="K25" s="230">
        <v>451.24</v>
      </c>
      <c r="L25" s="230">
        <v>453.17</v>
      </c>
      <c r="M25" s="231">
        <f t="shared" si="2"/>
        <v>617.09</v>
      </c>
      <c r="N25" s="231">
        <f t="shared" si="2"/>
        <v>628.02</v>
      </c>
      <c r="O25" s="232">
        <f t="shared" si="3"/>
        <v>1.7712165162293909</v>
      </c>
      <c r="Y25" s="21"/>
      <c r="Z25" s="21"/>
      <c r="AA25" s="21"/>
      <c r="AB25" s="21"/>
    </row>
    <row r="26" spans="1:28" ht="15" customHeight="1">
      <c r="A26" s="228">
        <v>22</v>
      </c>
      <c r="B26" s="229" t="s">
        <v>288</v>
      </c>
      <c r="C26" s="230">
        <v>176.1</v>
      </c>
      <c r="D26" s="230">
        <v>176.1</v>
      </c>
      <c r="E26" s="230"/>
      <c r="F26" s="230"/>
      <c r="G26" s="230">
        <v>473.45</v>
      </c>
      <c r="H26" s="230">
        <v>496.15</v>
      </c>
      <c r="I26" s="230">
        <v>18.2</v>
      </c>
      <c r="J26" s="230">
        <v>26.119999999999997</v>
      </c>
      <c r="K26" s="230">
        <v>1100.0700000000002</v>
      </c>
      <c r="L26" s="230">
        <v>1167.26</v>
      </c>
      <c r="M26" s="231">
        <f t="shared" si="2"/>
        <v>1767.8200000000002</v>
      </c>
      <c r="N26" s="231">
        <f t="shared" si="2"/>
        <v>1865.63</v>
      </c>
      <c r="O26" s="232">
        <f t="shared" si="3"/>
        <v>5.5328031134391473</v>
      </c>
      <c r="Y26" s="21"/>
      <c r="Z26" s="21"/>
      <c r="AA26" s="21"/>
      <c r="AB26" s="21"/>
    </row>
    <row r="27" spans="1:28" ht="15" customHeight="1">
      <c r="A27" s="228">
        <v>23</v>
      </c>
      <c r="B27" s="229" t="s">
        <v>289</v>
      </c>
      <c r="C27" s="230">
        <v>23.85</v>
      </c>
      <c r="D27" s="230">
        <v>23.85</v>
      </c>
      <c r="E27" s="230">
        <v>4326.82</v>
      </c>
      <c r="F27" s="230">
        <v>5193.42</v>
      </c>
      <c r="G27" s="230">
        <v>121.25</v>
      </c>
      <c r="H27" s="230">
        <v>121.25</v>
      </c>
      <c r="I27" s="230">
        <v>3.83</v>
      </c>
      <c r="J27" s="230">
        <v>3.83</v>
      </c>
      <c r="K27" s="230">
        <v>12564.87</v>
      </c>
      <c r="L27" s="230">
        <v>17055.7</v>
      </c>
      <c r="M27" s="231">
        <f t="shared" si="2"/>
        <v>17040.620000000003</v>
      </c>
      <c r="N27" s="231">
        <f t="shared" si="2"/>
        <v>22398.050000000003</v>
      </c>
      <c r="O27" s="232">
        <f t="shared" si="3"/>
        <v>31.439172987837296</v>
      </c>
      <c r="Y27" s="21"/>
      <c r="Z27" s="21"/>
      <c r="AA27" s="21"/>
      <c r="AB27" s="21"/>
    </row>
    <row r="28" spans="1:28" ht="15" customHeight="1">
      <c r="A28" s="228">
        <v>24</v>
      </c>
      <c r="B28" s="229" t="s">
        <v>290</v>
      </c>
      <c r="C28" s="230">
        <v>52.11</v>
      </c>
      <c r="D28" s="230">
        <v>55.11</v>
      </c>
      <c r="E28" s="230"/>
      <c r="F28" s="230"/>
      <c r="G28" s="230">
        <v>0</v>
      </c>
      <c r="H28" s="230">
        <v>0</v>
      </c>
      <c r="I28" s="230">
        <v>0</v>
      </c>
      <c r="J28" s="230">
        <v>0</v>
      </c>
      <c r="K28" s="230">
        <v>4.68</v>
      </c>
      <c r="L28" s="230">
        <v>4.6900000000000004</v>
      </c>
      <c r="M28" s="231">
        <f t="shared" si="2"/>
        <v>56.79</v>
      </c>
      <c r="N28" s="231">
        <f t="shared" si="2"/>
        <v>59.8</v>
      </c>
      <c r="O28" s="232">
        <f t="shared" si="3"/>
        <v>5.3002289135411127</v>
      </c>
      <c r="Y28" s="21"/>
      <c r="Z28" s="21"/>
      <c r="AA28" s="21"/>
      <c r="AB28" s="21"/>
    </row>
    <row r="29" spans="1:28" ht="15" customHeight="1">
      <c r="A29" s="228">
        <v>25</v>
      </c>
      <c r="B29" s="229" t="s">
        <v>291</v>
      </c>
      <c r="C29" s="230">
        <v>123.05</v>
      </c>
      <c r="D29" s="230">
        <v>123.05</v>
      </c>
      <c r="E29" s="230">
        <v>9866.3700000000008</v>
      </c>
      <c r="F29" s="230">
        <v>10017.17</v>
      </c>
      <c r="G29" s="230">
        <v>1012.65</v>
      </c>
      <c r="H29" s="230">
        <v>1012.65</v>
      </c>
      <c r="I29" s="230">
        <v>30.049999999999997</v>
      </c>
      <c r="J29" s="230">
        <v>31.049999999999997</v>
      </c>
      <c r="K29" s="230">
        <v>5067.1799999999994</v>
      </c>
      <c r="L29" s="230">
        <v>6736.43</v>
      </c>
      <c r="M29" s="231">
        <f t="shared" si="2"/>
        <v>16099.3</v>
      </c>
      <c r="N29" s="231">
        <f t="shared" si="2"/>
        <v>17920.349999999999</v>
      </c>
      <c r="O29" s="232">
        <f t="shared" si="3"/>
        <v>11.311361363537541</v>
      </c>
      <c r="Y29" s="21"/>
      <c r="Z29" s="21"/>
      <c r="AA29" s="21"/>
      <c r="AB29" s="21"/>
    </row>
    <row r="30" spans="1:28" ht="15" customHeight="1">
      <c r="A30" s="228">
        <v>26</v>
      </c>
      <c r="B30" s="229" t="s">
        <v>101</v>
      </c>
      <c r="C30" s="230">
        <v>90.87</v>
      </c>
      <c r="D30" s="230">
        <v>90.87</v>
      </c>
      <c r="E30" s="230">
        <v>128.1</v>
      </c>
      <c r="F30" s="230">
        <v>128.1</v>
      </c>
      <c r="G30" s="230">
        <v>160.1</v>
      </c>
      <c r="H30" s="230">
        <v>160.1</v>
      </c>
      <c r="I30" s="230">
        <v>59.64</v>
      </c>
      <c r="J30" s="230">
        <v>60.269999999999996</v>
      </c>
      <c r="K30" s="230">
        <v>4520.4800000000005</v>
      </c>
      <c r="L30" s="230">
        <v>4666.03</v>
      </c>
      <c r="M30" s="231">
        <f t="shared" si="2"/>
        <v>4959.1900000000005</v>
      </c>
      <c r="N30" s="231">
        <f t="shared" si="2"/>
        <v>5105.37</v>
      </c>
      <c r="O30" s="232">
        <f t="shared" si="3"/>
        <v>2.9476587910525582</v>
      </c>
      <c r="Y30" s="21"/>
      <c r="Z30" s="21"/>
      <c r="AA30" s="21"/>
      <c r="AB30" s="21"/>
    </row>
    <row r="31" spans="1:28" ht="15" customHeight="1">
      <c r="A31" s="228">
        <v>27</v>
      </c>
      <c r="B31" s="229" t="s">
        <v>292</v>
      </c>
      <c r="C31" s="230">
        <v>16.010000000000002</v>
      </c>
      <c r="D31" s="230">
        <v>16.010000000000002</v>
      </c>
      <c r="E31" s="230"/>
      <c r="F31" s="230"/>
      <c r="G31" s="230">
        <v>0</v>
      </c>
      <c r="H31" s="230">
        <v>0</v>
      </c>
      <c r="I31" s="230">
        <v>0</v>
      </c>
      <c r="J31" s="230">
        <v>0</v>
      </c>
      <c r="K31" s="230">
        <v>14.89</v>
      </c>
      <c r="L31" s="230">
        <v>17.600000000000001</v>
      </c>
      <c r="M31" s="231">
        <f t="shared" si="2"/>
        <v>30.900000000000002</v>
      </c>
      <c r="N31" s="231">
        <f t="shared" si="2"/>
        <v>33.61</v>
      </c>
      <c r="O31" s="232">
        <f t="shared" si="3"/>
        <v>8.7702265372168178</v>
      </c>
      <c r="Y31" s="21"/>
      <c r="Z31" s="21"/>
      <c r="AA31" s="21"/>
      <c r="AB31" s="21"/>
    </row>
    <row r="32" spans="1:28" ht="15" customHeight="1">
      <c r="A32" s="228">
        <v>28</v>
      </c>
      <c r="B32" s="229" t="s">
        <v>104</v>
      </c>
      <c r="C32" s="230">
        <v>49.1</v>
      </c>
      <c r="D32" s="230">
        <v>49.1</v>
      </c>
      <c r="E32" s="230"/>
      <c r="F32" s="230"/>
      <c r="G32" s="230">
        <v>2117.2600000000002</v>
      </c>
      <c r="H32" s="230">
        <v>2118.2600000000002</v>
      </c>
      <c r="I32" s="230">
        <v>72.73</v>
      </c>
      <c r="J32" s="230">
        <v>98.47</v>
      </c>
      <c r="K32" s="230">
        <v>2244.4299999999998</v>
      </c>
      <c r="L32" s="230">
        <v>2515.2199999999998</v>
      </c>
      <c r="M32" s="231">
        <f t="shared" si="2"/>
        <v>4483.5200000000004</v>
      </c>
      <c r="N32" s="231">
        <f t="shared" si="2"/>
        <v>4781.0499999999993</v>
      </c>
      <c r="O32" s="232">
        <f t="shared" si="3"/>
        <v>6.6360805795446165</v>
      </c>
      <c r="Y32" s="21"/>
      <c r="Z32" s="21"/>
      <c r="AA32" s="21"/>
      <c r="AB32" s="21"/>
    </row>
    <row r="33" spans="1:28" ht="15" customHeight="1">
      <c r="A33" s="228">
        <v>29</v>
      </c>
      <c r="B33" s="229" t="s">
        <v>293</v>
      </c>
      <c r="C33" s="230">
        <v>218.82</v>
      </c>
      <c r="D33" s="230">
        <v>218.82</v>
      </c>
      <c r="E33" s="230"/>
      <c r="F33" s="230"/>
      <c r="G33" s="230">
        <v>130.22</v>
      </c>
      <c r="H33" s="230">
        <v>130.22</v>
      </c>
      <c r="I33" s="230">
        <v>9.2200000000000006</v>
      </c>
      <c r="J33" s="230">
        <v>9.2200000000000006</v>
      </c>
      <c r="K33" s="230">
        <v>573.53999999999985</v>
      </c>
      <c r="L33" s="230">
        <v>575.53</v>
      </c>
      <c r="M33" s="231">
        <f t="shared" si="2"/>
        <v>931.79999999999984</v>
      </c>
      <c r="N33" s="231">
        <f t="shared" si="2"/>
        <v>933.79</v>
      </c>
      <c r="O33" s="232">
        <f t="shared" si="3"/>
        <v>0.21356514273450558</v>
      </c>
      <c r="Y33" s="21"/>
      <c r="Z33" s="21"/>
      <c r="AA33" s="21"/>
      <c r="AB33" s="21"/>
    </row>
    <row r="34" spans="1:28" ht="15" customHeight="1">
      <c r="A34" s="228">
        <v>30</v>
      </c>
      <c r="B34" s="229" t="s">
        <v>294</v>
      </c>
      <c r="C34" s="230">
        <v>98.5</v>
      </c>
      <c r="D34" s="230">
        <v>98.5</v>
      </c>
      <c r="E34" s="230"/>
      <c r="F34" s="230"/>
      <c r="G34" s="230">
        <v>319.92</v>
      </c>
      <c r="H34" s="230">
        <v>338.62</v>
      </c>
      <c r="I34" s="230">
        <v>2.5299999999999998</v>
      </c>
      <c r="J34" s="230">
        <v>4.4800000000000004</v>
      </c>
      <c r="K34" s="230">
        <v>166</v>
      </c>
      <c r="L34" s="230">
        <v>179.97</v>
      </c>
      <c r="M34" s="231">
        <f t="shared" si="2"/>
        <v>586.95000000000005</v>
      </c>
      <c r="N34" s="231">
        <f t="shared" si="2"/>
        <v>621.57000000000005</v>
      </c>
      <c r="O34" s="232">
        <f t="shared" si="3"/>
        <v>5.8982877587528755</v>
      </c>
      <c r="Y34" s="21"/>
      <c r="Z34" s="21"/>
      <c r="AA34" s="21"/>
      <c r="AB34" s="21"/>
    </row>
    <row r="35" spans="1:28" ht="15" customHeight="1">
      <c r="A35" s="228">
        <v>31</v>
      </c>
      <c r="B35" s="229" t="s">
        <v>295</v>
      </c>
      <c r="C35" s="230">
        <v>5.25</v>
      </c>
      <c r="D35" s="230">
        <v>5.25</v>
      </c>
      <c r="E35" s="230"/>
      <c r="F35" s="230"/>
      <c r="G35" s="230">
        <v>0</v>
      </c>
      <c r="H35" s="230">
        <v>0</v>
      </c>
      <c r="I35" s="230">
        <v>0</v>
      </c>
      <c r="J35" s="230">
        <v>0</v>
      </c>
      <c r="K35" s="230">
        <v>29.49</v>
      </c>
      <c r="L35" s="230">
        <v>29.91</v>
      </c>
      <c r="M35" s="231">
        <f t="shared" si="2"/>
        <v>34.739999999999995</v>
      </c>
      <c r="N35" s="231">
        <f t="shared" si="2"/>
        <v>35.159999999999997</v>
      </c>
      <c r="O35" s="232">
        <f t="shared" si="3"/>
        <v>1.2089810017271208</v>
      </c>
      <c r="Y35" s="21"/>
      <c r="Z35" s="21"/>
      <c r="AA35" s="21"/>
      <c r="AB35" s="21"/>
    </row>
    <row r="36" spans="1:28" ht="15" customHeight="1">
      <c r="A36" s="228">
        <v>32</v>
      </c>
      <c r="B36" s="229" t="s">
        <v>296</v>
      </c>
      <c r="C36" s="230"/>
      <c r="D36" s="230"/>
      <c r="E36" s="230"/>
      <c r="F36" s="230"/>
      <c r="G36" s="230">
        <v>0</v>
      </c>
      <c r="H36" s="230">
        <v>0</v>
      </c>
      <c r="I36" s="230">
        <v>0</v>
      </c>
      <c r="J36" s="230">
        <v>0</v>
      </c>
      <c r="K36" s="230">
        <v>55.17</v>
      </c>
      <c r="L36" s="230">
        <v>58.69</v>
      </c>
      <c r="M36" s="231">
        <f t="shared" si="2"/>
        <v>55.17</v>
      </c>
      <c r="N36" s="231">
        <f t="shared" si="2"/>
        <v>58.69</v>
      </c>
      <c r="O36" s="232">
        <f t="shared" si="3"/>
        <v>6.3802791372122458</v>
      </c>
      <c r="Y36" s="21"/>
      <c r="Z36" s="21"/>
      <c r="AA36" s="21"/>
      <c r="AB36" s="21"/>
    </row>
    <row r="37" spans="1:28" ht="15" customHeight="1">
      <c r="A37" s="228">
        <v>32</v>
      </c>
      <c r="B37" s="229" t="s">
        <v>297</v>
      </c>
      <c r="C37" s="230"/>
      <c r="D37" s="230"/>
      <c r="E37" s="230"/>
      <c r="F37" s="230"/>
      <c r="G37" s="230">
        <v>0</v>
      </c>
      <c r="H37" s="230">
        <v>0</v>
      </c>
      <c r="I37" s="230">
        <v>0</v>
      </c>
      <c r="J37" s="230">
        <v>0</v>
      </c>
      <c r="K37" s="230">
        <v>5.4600000000000009</v>
      </c>
      <c r="L37" s="230">
        <v>5.46</v>
      </c>
      <c r="M37" s="231">
        <f t="shared" si="2"/>
        <v>5.4600000000000009</v>
      </c>
      <c r="N37" s="231">
        <f t="shared" si="2"/>
        <v>5.46</v>
      </c>
      <c r="O37" s="232">
        <f t="shared" si="3"/>
        <v>-1.6267004023811813E-14</v>
      </c>
      <c r="Y37" s="21"/>
      <c r="Z37" s="21"/>
      <c r="AA37" s="21"/>
      <c r="AB37" s="21"/>
    </row>
    <row r="38" spans="1:28" ht="15" customHeight="1">
      <c r="A38" s="228">
        <v>34</v>
      </c>
      <c r="B38" s="229" t="s">
        <v>298</v>
      </c>
      <c r="C38" s="230"/>
      <c r="D38" s="230"/>
      <c r="E38" s="230"/>
      <c r="F38" s="230"/>
      <c r="G38" s="230">
        <v>0</v>
      </c>
      <c r="H38" s="230">
        <v>0</v>
      </c>
      <c r="I38" s="230">
        <v>0</v>
      </c>
      <c r="J38" s="230">
        <v>0</v>
      </c>
      <c r="K38" s="230">
        <v>40.72</v>
      </c>
      <c r="L38" s="230">
        <v>41.01</v>
      </c>
      <c r="M38" s="231">
        <f t="shared" si="2"/>
        <v>40.72</v>
      </c>
      <c r="N38" s="231">
        <f t="shared" si="2"/>
        <v>41.01</v>
      </c>
      <c r="O38" s="232">
        <f t="shared" si="3"/>
        <v>0.7121807465618839</v>
      </c>
      <c r="Y38" s="21"/>
      <c r="Z38" s="21"/>
      <c r="AA38" s="21"/>
      <c r="AB38" s="21"/>
    </row>
    <row r="39" spans="1:28" ht="15" customHeight="1">
      <c r="A39" s="228">
        <v>35</v>
      </c>
      <c r="B39" s="229" t="s">
        <v>299</v>
      </c>
      <c r="C39" s="230"/>
      <c r="D39" s="230"/>
      <c r="E39" s="230"/>
      <c r="F39" s="230"/>
      <c r="G39" s="230">
        <v>0</v>
      </c>
      <c r="H39" s="230">
        <v>0</v>
      </c>
      <c r="I39" s="230">
        <v>59</v>
      </c>
      <c r="J39" s="230">
        <v>84</v>
      </c>
      <c r="K39" s="230">
        <v>211.12</v>
      </c>
      <c r="L39" s="230">
        <v>218.26</v>
      </c>
      <c r="M39" s="231">
        <f t="shared" si="2"/>
        <v>270.12</v>
      </c>
      <c r="N39" s="231">
        <f t="shared" si="2"/>
        <v>302.26</v>
      </c>
      <c r="O39" s="232">
        <f t="shared" si="3"/>
        <v>11.898415519028575</v>
      </c>
      <c r="Y39" s="21"/>
      <c r="Z39" s="21"/>
      <c r="AA39" s="21"/>
      <c r="AB39" s="21"/>
    </row>
    <row r="40" spans="1:28" ht="15" customHeight="1">
      <c r="A40" s="228">
        <v>36</v>
      </c>
      <c r="B40" s="229" t="s">
        <v>300</v>
      </c>
      <c r="C40" s="230"/>
      <c r="D40" s="230"/>
      <c r="E40" s="230"/>
      <c r="F40" s="230"/>
      <c r="G40" s="230">
        <v>0</v>
      </c>
      <c r="H40" s="230">
        <v>0</v>
      </c>
      <c r="I40" s="230">
        <v>0</v>
      </c>
      <c r="J40" s="230">
        <v>0</v>
      </c>
      <c r="K40" s="230">
        <v>3.27</v>
      </c>
      <c r="L40" s="230">
        <v>3.27</v>
      </c>
      <c r="M40" s="231">
        <f t="shared" si="2"/>
        <v>3.27</v>
      </c>
      <c r="N40" s="231">
        <f t="shared" si="2"/>
        <v>3.27</v>
      </c>
      <c r="O40" s="232">
        <f t="shared" si="3"/>
        <v>0</v>
      </c>
      <c r="Y40" s="21"/>
      <c r="Z40" s="21"/>
      <c r="AA40" s="21"/>
      <c r="AB40" s="21"/>
    </row>
    <row r="41" spans="1:28" ht="15" customHeight="1">
      <c r="A41" s="228">
        <v>37</v>
      </c>
      <c r="B41" s="229" t="s">
        <v>301</v>
      </c>
      <c r="C41" s="230"/>
      <c r="D41" s="230"/>
      <c r="E41" s="230"/>
      <c r="F41" s="230"/>
      <c r="G41" s="230">
        <v>0</v>
      </c>
      <c r="H41" s="230">
        <v>0</v>
      </c>
      <c r="I41" s="230">
        <v>0</v>
      </c>
      <c r="J41" s="230">
        <v>0</v>
      </c>
      <c r="K41" s="230">
        <v>13.690000000000001</v>
      </c>
      <c r="L41" s="230">
        <v>35.53</v>
      </c>
      <c r="M41" s="231">
        <f t="shared" si="2"/>
        <v>13.690000000000001</v>
      </c>
      <c r="N41" s="231">
        <f t="shared" si="2"/>
        <v>35.53</v>
      </c>
      <c r="O41" s="232">
        <f t="shared" si="3"/>
        <v>159.53250547845141</v>
      </c>
      <c r="Y41" s="21"/>
      <c r="Z41" s="21"/>
      <c r="AA41" s="21"/>
      <c r="AB41" s="21"/>
    </row>
    <row r="42" spans="1:28" ht="15" customHeight="1">
      <c r="A42" s="228">
        <v>38</v>
      </c>
      <c r="B42" s="229" t="s">
        <v>302</v>
      </c>
      <c r="C42" s="230"/>
      <c r="D42" s="230"/>
      <c r="E42" s="230">
        <v>4.3</v>
      </c>
      <c r="F42" s="230">
        <v>4.3</v>
      </c>
      <c r="G42" s="230">
        <v>0</v>
      </c>
      <c r="H42" s="230">
        <v>0</v>
      </c>
      <c r="I42" s="230">
        <v>0</v>
      </c>
      <c r="J42" s="230">
        <v>0</v>
      </c>
      <c r="K42" s="230">
        <v>45.01</v>
      </c>
      <c r="L42" s="230">
        <v>45.01</v>
      </c>
      <c r="M42" s="231">
        <f t="shared" si="2"/>
        <v>49.309999999999995</v>
      </c>
      <c r="N42" s="231">
        <f t="shared" si="2"/>
        <v>49.309999999999995</v>
      </c>
      <c r="O42" s="232">
        <f t="shared" si="3"/>
        <v>0</v>
      </c>
      <c r="Y42" s="21"/>
      <c r="Z42" s="21"/>
      <c r="AA42" s="21"/>
      <c r="AB42" s="21"/>
    </row>
    <row r="43" spans="1:28" ht="22.5" customHeight="1">
      <c r="A43" s="40" t="s">
        <v>303</v>
      </c>
      <c r="B43" s="42"/>
      <c r="C43" s="235">
        <f t="shared" ref="C43:L43" si="4">SUM(C5:C42)</f>
        <v>4848.8950000000004</v>
      </c>
      <c r="D43" s="235">
        <f t="shared" si="4"/>
        <v>4944.3</v>
      </c>
      <c r="E43" s="235">
        <f t="shared" si="4"/>
        <v>40357.58</v>
      </c>
      <c r="F43" s="235">
        <f t="shared" si="4"/>
        <v>42633.13</v>
      </c>
      <c r="G43" s="235">
        <f t="shared" si="4"/>
        <v>10205.61</v>
      </c>
      <c r="H43" s="235">
        <f t="shared" si="4"/>
        <v>10248.01</v>
      </c>
      <c r="I43" s="235">
        <f t="shared" si="4"/>
        <v>476.75</v>
      </c>
      <c r="J43" s="235">
        <f t="shared" si="4"/>
        <v>554.03</v>
      </c>
      <c r="K43" s="235">
        <f t="shared" si="4"/>
        <v>53996.540000000015</v>
      </c>
      <c r="L43" s="235">
        <f t="shared" si="4"/>
        <v>66780.34</v>
      </c>
      <c r="M43" s="235">
        <f t="shared" ref="M43:N43" si="5">SUM(M5:M42)</f>
        <v>109885.375</v>
      </c>
      <c r="N43" s="236">
        <f t="shared" si="5"/>
        <v>125159.81000000001</v>
      </c>
      <c r="O43" s="237">
        <f t="shared" si="3"/>
        <v>13.900334780674871</v>
      </c>
    </row>
    <row r="44" spans="1:28" ht="22.5" customHeight="1">
      <c r="A44" s="40" t="s">
        <v>236</v>
      </c>
      <c r="B44" s="42"/>
      <c r="C44" s="238">
        <f>C43/$M$43*100</f>
        <v>4.412684581546908</v>
      </c>
      <c r="D44" s="238">
        <f>D43/$N$43*100</f>
        <v>3.9503895060243375</v>
      </c>
      <c r="E44" s="238">
        <f>E43/$M$43*100</f>
        <v>36.72698027376255</v>
      </c>
      <c r="F44" s="238">
        <f>F43/$N$43*100</f>
        <v>34.062955193044793</v>
      </c>
      <c r="G44" s="238">
        <f>G43/$M$43*100</f>
        <v>9.2875052753835536</v>
      </c>
      <c r="H44" s="238">
        <f>H43/$N$43*100</f>
        <v>8.1879398826188687</v>
      </c>
      <c r="I44" s="238">
        <f>I43/$M$43*100</f>
        <v>0.4338611939941962</v>
      </c>
      <c r="J44" s="238">
        <f>J43/$N$43*100</f>
        <v>0.44265807051001427</v>
      </c>
      <c r="K44" s="238">
        <f>K43/$M$43*100</f>
        <v>49.13896867531281</v>
      </c>
      <c r="L44" s="238">
        <f>L43/$N$43*100</f>
        <v>53.356057347801979</v>
      </c>
      <c r="M44" s="239">
        <f>M43/$M$43*100</f>
        <v>100</v>
      </c>
      <c r="N44" s="239">
        <f>N43/$N$43*100</f>
        <v>100</v>
      </c>
      <c r="O44" s="240"/>
    </row>
    <row r="45" spans="1:28" ht="21" customHeight="1">
      <c r="A45" s="241" t="s">
        <v>304</v>
      </c>
      <c r="B45" s="242"/>
      <c r="C45" s="242"/>
      <c r="D45" s="243"/>
      <c r="E45" s="243"/>
      <c r="F45" s="243"/>
      <c r="G45" s="243"/>
      <c r="H45" s="243"/>
      <c r="I45" s="243"/>
      <c r="J45" s="244"/>
      <c r="K45" s="243"/>
      <c r="L45" s="244"/>
      <c r="M45" s="243"/>
      <c r="N45" s="245"/>
      <c r="O45" s="246"/>
    </row>
    <row r="46" spans="1:28" ht="1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N46" s="169"/>
    </row>
    <row r="50" spans="3:14" ht="15" customHeight="1">
      <c r="J50" s="21"/>
    </row>
    <row r="59" spans="3:14" ht="1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</sheetData>
  <mergeCells count="18">
    <mergeCell ref="A43:B43"/>
    <mergeCell ref="A44:B44"/>
    <mergeCell ref="C3:D3"/>
    <mergeCell ref="E3:F3"/>
    <mergeCell ref="G3:H3"/>
    <mergeCell ref="I3:J3"/>
    <mergeCell ref="K3:L3"/>
    <mergeCell ref="M3:N3"/>
    <mergeCell ref="A1:O1"/>
    <mergeCell ref="A2:A4"/>
    <mergeCell ref="B2:B4"/>
    <mergeCell ref="C2:D2"/>
    <mergeCell ref="E2:F2"/>
    <mergeCell ref="G2:H2"/>
    <mergeCell ref="I2:J2"/>
    <mergeCell ref="K2:L2"/>
    <mergeCell ref="M2:N2"/>
    <mergeCell ref="O2:O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0DC8-7C24-4530-88B2-4B7ECB2CEEB1}">
  <sheetPr>
    <tabColor rgb="FF00B050"/>
    <pageSetUpPr fitToPage="1"/>
  </sheetPr>
  <dimension ref="A1:J60"/>
  <sheetViews>
    <sheetView showGridLines="0" tabSelected="1" workbookViewId="0">
      <pane ySplit="5" topLeftCell="A6" activePane="bottomLeft" state="frozen"/>
      <selection pane="bottomLeft" activeCell="N49" sqref="N49"/>
    </sheetView>
  </sheetViews>
  <sheetFormatPr defaultRowHeight="15"/>
  <cols>
    <col min="1" max="1" width="7.7109375" customWidth="1"/>
    <col min="2" max="2" width="22.7109375" customWidth="1"/>
    <col min="3" max="3" width="12.42578125" style="179" customWidth="1"/>
    <col min="4" max="4" width="11.7109375" style="179" customWidth="1"/>
    <col min="5" max="8" width="9.7109375" style="179" customWidth="1"/>
    <col min="9" max="9" width="12.28515625" style="294" customWidth="1"/>
  </cols>
  <sheetData>
    <row r="1" spans="1:10" ht="44.25" customHeight="1">
      <c r="A1" s="247" t="s">
        <v>305</v>
      </c>
      <c r="B1" s="247"/>
      <c r="C1" s="247"/>
      <c r="D1" s="247"/>
      <c r="E1" s="247"/>
      <c r="F1" s="247"/>
      <c r="G1" s="247"/>
      <c r="H1" s="247"/>
      <c r="I1" s="248"/>
    </row>
    <row r="2" spans="1:10" ht="27" customHeight="1">
      <c r="A2" s="249" t="s">
        <v>306</v>
      </c>
      <c r="B2" s="249" t="s">
        <v>307</v>
      </c>
      <c r="C2" s="249" t="s">
        <v>308</v>
      </c>
      <c r="D2" s="249" t="s">
        <v>309</v>
      </c>
      <c r="E2" s="188" t="s">
        <v>310</v>
      </c>
      <c r="F2" s="188"/>
      <c r="G2" s="188"/>
      <c r="H2" s="44"/>
      <c r="I2" s="220" t="s">
        <v>311</v>
      </c>
    </row>
    <row r="3" spans="1:10" s="179" customFormat="1" ht="15.75" customHeight="1">
      <c r="A3" s="250"/>
      <c r="B3" s="250"/>
      <c r="C3" s="250"/>
      <c r="D3" s="250"/>
      <c r="E3" s="251" t="s">
        <v>312</v>
      </c>
      <c r="F3" s="251" t="s">
        <v>313</v>
      </c>
      <c r="G3" s="251" t="s">
        <v>314</v>
      </c>
      <c r="H3" s="252" t="s">
        <v>315</v>
      </c>
      <c r="I3" s="220"/>
    </row>
    <row r="4" spans="1:10" s="179" customFormat="1">
      <c r="A4" s="253"/>
      <c r="B4" s="253"/>
      <c r="C4" s="253"/>
      <c r="D4" s="254" t="s">
        <v>316</v>
      </c>
      <c r="E4" s="255" t="s">
        <v>316</v>
      </c>
      <c r="F4" s="255" t="s">
        <v>316</v>
      </c>
      <c r="G4" s="255" t="s">
        <v>316</v>
      </c>
      <c r="H4" s="255" t="s">
        <v>317</v>
      </c>
      <c r="I4" s="220" t="s">
        <v>268</v>
      </c>
    </row>
    <row r="5" spans="1:10">
      <c r="A5" s="51">
        <v>1</v>
      </c>
      <c r="B5" s="51">
        <v>2</v>
      </c>
      <c r="C5" s="256">
        <v>3</v>
      </c>
      <c r="D5" s="51">
        <v>4</v>
      </c>
      <c r="E5" s="51">
        <v>5</v>
      </c>
      <c r="F5" s="51">
        <v>6</v>
      </c>
      <c r="G5" s="51">
        <v>7</v>
      </c>
      <c r="H5" s="256">
        <v>8</v>
      </c>
      <c r="I5" s="257">
        <v>10</v>
      </c>
    </row>
    <row r="6" spans="1:10" ht="15.75">
      <c r="A6" s="258">
        <v>1</v>
      </c>
      <c r="B6" s="259" t="s">
        <v>270</v>
      </c>
      <c r="C6" s="260">
        <v>268628</v>
      </c>
      <c r="D6" s="261">
        <v>34045</v>
      </c>
      <c r="E6" s="262">
        <v>16460</v>
      </c>
      <c r="F6" s="262">
        <v>22972</v>
      </c>
      <c r="G6" s="262">
        <v>77803</v>
      </c>
      <c r="H6" s="263">
        <v>3815.6</v>
      </c>
      <c r="I6" s="264">
        <v>29.2</v>
      </c>
      <c r="J6" s="265"/>
    </row>
    <row r="7" spans="1:10" ht="15.75">
      <c r="A7" s="258">
        <v>2</v>
      </c>
      <c r="B7" s="259" t="s">
        <v>271</v>
      </c>
      <c r="C7" s="266">
        <v>3621</v>
      </c>
      <c r="D7" s="261">
        <v>148</v>
      </c>
      <c r="E7" s="262">
        <v>25008</v>
      </c>
      <c r="F7" s="262">
        <v>35065</v>
      </c>
      <c r="G7" s="262">
        <v>218551</v>
      </c>
      <c r="H7" s="263">
        <v>963.2</v>
      </c>
      <c r="I7" s="267"/>
      <c r="J7" s="265"/>
    </row>
    <row r="8" spans="1:10" ht="15.75">
      <c r="A8" s="258">
        <v>3</v>
      </c>
      <c r="B8" s="259" t="s">
        <v>272</v>
      </c>
      <c r="C8" s="266">
        <v>139414</v>
      </c>
      <c r="D8" s="261">
        <v>45</v>
      </c>
      <c r="E8" s="262">
        <v>29538</v>
      </c>
      <c r="F8" s="262">
        <v>46879</v>
      </c>
      <c r="G8" s="262">
        <v>647761</v>
      </c>
      <c r="H8" s="263">
        <v>1605</v>
      </c>
      <c r="I8" s="267"/>
      <c r="J8" s="268"/>
    </row>
    <row r="9" spans="1:10" ht="15.75">
      <c r="A9" s="258">
        <v>4</v>
      </c>
      <c r="B9" s="259" t="s">
        <v>318</v>
      </c>
      <c r="C9" s="266">
        <v>130081</v>
      </c>
      <c r="D9" s="261">
        <v>2813</v>
      </c>
      <c r="E9" s="262">
        <v>54147</v>
      </c>
      <c r="F9" s="262">
        <v>12303</v>
      </c>
      <c r="G9" s="262">
        <v>1735227</v>
      </c>
      <c r="H9" s="263">
        <v>6905</v>
      </c>
      <c r="I9" s="269">
        <v>1.32</v>
      </c>
      <c r="J9" s="268"/>
    </row>
    <row r="10" spans="1:10" ht="15.75">
      <c r="A10" s="258">
        <v>5</v>
      </c>
      <c r="B10" s="259" t="s">
        <v>8</v>
      </c>
      <c r="C10" s="266">
        <v>60368</v>
      </c>
      <c r="D10" s="261">
        <v>119282</v>
      </c>
      <c r="E10" s="262">
        <v>4538</v>
      </c>
      <c r="F10" s="262">
        <v>42232</v>
      </c>
      <c r="G10" s="262">
        <v>3311</v>
      </c>
      <c r="H10" s="263">
        <v>31372.9</v>
      </c>
      <c r="I10" s="269">
        <v>0.41</v>
      </c>
      <c r="J10" s="268"/>
    </row>
    <row r="11" spans="1:10" ht="15.75">
      <c r="A11" s="258">
        <v>6</v>
      </c>
      <c r="B11" s="259" t="s">
        <v>275</v>
      </c>
      <c r="C11" s="266">
        <v>4245</v>
      </c>
      <c r="D11" s="261">
        <v>45</v>
      </c>
      <c r="E11" s="262">
        <v>707</v>
      </c>
      <c r="F11" s="262">
        <v>393</v>
      </c>
      <c r="G11" s="262">
        <v>1093</v>
      </c>
      <c r="H11" s="263">
        <v>32.72</v>
      </c>
      <c r="I11" s="267"/>
      <c r="J11" s="268"/>
    </row>
    <row r="12" spans="1:10" ht="15.75">
      <c r="A12" s="258">
        <v>7</v>
      </c>
      <c r="B12" s="259" t="s">
        <v>276</v>
      </c>
      <c r="C12" s="266">
        <v>435862</v>
      </c>
      <c r="D12" s="261">
        <f>11522+34+21+38+46+33+207+1+70+7+2+50+255+242+263+14+816+33+327</f>
        <v>13981</v>
      </c>
      <c r="E12" s="262">
        <v>5004</v>
      </c>
      <c r="F12" s="262">
        <v>9253</v>
      </c>
      <c r="G12" s="262">
        <v>31603</v>
      </c>
      <c r="H12" s="263">
        <v>13576.6</v>
      </c>
      <c r="I12" s="269">
        <v>25.93</v>
      </c>
      <c r="J12" s="268"/>
    </row>
    <row r="13" spans="1:10" ht="15.75">
      <c r="A13" s="258">
        <v>8</v>
      </c>
      <c r="B13" s="259" t="s">
        <v>277</v>
      </c>
      <c r="C13" s="266">
        <v>64056</v>
      </c>
      <c r="D13" s="261">
        <f>1293+1271+34+1029+1387+1295+2152+1642+4192+768+578+164+290+3837+6062+940+6967+2416+123+1753+368+475+845+1113+286+873+1938+2169</f>
        <v>46260</v>
      </c>
      <c r="E13" s="262">
        <v>34625</v>
      </c>
      <c r="F13" s="262">
        <v>56727</v>
      </c>
      <c r="G13" s="262">
        <v>93853</v>
      </c>
      <c r="H13" s="263">
        <v>4571</v>
      </c>
      <c r="I13" s="269">
        <v>7.57</v>
      </c>
      <c r="J13" s="268"/>
    </row>
    <row r="14" spans="1:10" ht="15.75">
      <c r="A14" s="258">
        <v>9</v>
      </c>
      <c r="B14" s="259" t="s">
        <v>278</v>
      </c>
      <c r="C14" s="266">
        <v>47718</v>
      </c>
      <c r="D14" s="261">
        <f>6+7+2+9+22+43+12+26+25+20+7+5+2+45+26+71+37+28+56+21+9+2+3+13+10</f>
        <v>507</v>
      </c>
      <c r="E14" s="262">
        <v>98800</v>
      </c>
      <c r="F14" s="262">
        <v>22592</v>
      </c>
      <c r="G14" s="262">
        <v>33909</v>
      </c>
      <c r="H14" s="263">
        <v>21606</v>
      </c>
      <c r="I14" s="269">
        <v>1</v>
      </c>
      <c r="J14" s="268"/>
    </row>
    <row r="15" spans="1:10" ht="15.75">
      <c r="A15" s="258">
        <v>10</v>
      </c>
      <c r="B15" s="259" t="s">
        <v>279</v>
      </c>
      <c r="C15" s="266">
        <v>3201</v>
      </c>
      <c r="D15" s="261">
        <f>39+103+150+70+45+53+31+10+27+10+30</f>
        <v>568</v>
      </c>
      <c r="E15" s="262">
        <v>39076</v>
      </c>
      <c r="F15" s="262">
        <v>144316</v>
      </c>
      <c r="G15" s="262">
        <v>51224</v>
      </c>
      <c r="H15" s="263">
        <v>8129.85</v>
      </c>
      <c r="I15" s="267"/>
      <c r="J15" s="268"/>
    </row>
    <row r="16" spans="1:10" ht="15.75">
      <c r="A16" s="258">
        <v>11</v>
      </c>
      <c r="B16" s="259" t="s">
        <v>49</v>
      </c>
      <c r="C16" s="266">
        <v>7890</v>
      </c>
      <c r="D16" s="261">
        <f>3857+433+380+11+49+10+36+24+32+219+274+162+650+1088+1440+1246+986+484+6+370+886+517+239+193+2095+1090+454</f>
        <v>17231</v>
      </c>
      <c r="E16" s="262">
        <v>14344</v>
      </c>
      <c r="F16" s="262">
        <v>9450</v>
      </c>
      <c r="G16" s="262">
        <v>790515</v>
      </c>
      <c r="H16" s="263">
        <v>3769.9</v>
      </c>
      <c r="I16" s="267"/>
      <c r="J16" s="268"/>
    </row>
    <row r="17" spans="1:10" ht="15.75">
      <c r="A17" s="258">
        <v>12</v>
      </c>
      <c r="B17" s="259" t="s">
        <v>280</v>
      </c>
      <c r="C17" s="266">
        <v>515243</v>
      </c>
      <c r="D17" s="261">
        <f>6343+1077+15+12+29+20+11+5+4+25+193</f>
        <v>7734</v>
      </c>
      <c r="E17" s="262">
        <v>5694</v>
      </c>
      <c r="F17" s="262">
        <v>52638</v>
      </c>
      <c r="G17" s="262">
        <v>7781</v>
      </c>
      <c r="H17" s="263">
        <v>7854.01</v>
      </c>
      <c r="I17" s="269">
        <v>13.85</v>
      </c>
      <c r="J17" s="268"/>
    </row>
    <row r="18" spans="1:10" ht="15.75">
      <c r="A18" s="258">
        <v>13</v>
      </c>
      <c r="B18" s="259" t="s">
        <v>281</v>
      </c>
      <c r="C18" s="266">
        <v>154349</v>
      </c>
      <c r="D18" s="261">
        <v>900</v>
      </c>
      <c r="E18" s="262">
        <v>1735</v>
      </c>
      <c r="F18" s="262">
        <v>41912</v>
      </c>
      <c r="G18" s="262">
        <v>54367</v>
      </c>
      <c r="H18" s="263">
        <v>16268.39</v>
      </c>
      <c r="I18" s="269">
        <v>0.23</v>
      </c>
      <c r="J18" s="268"/>
    </row>
    <row r="19" spans="1:10" ht="15.75">
      <c r="A19" s="258">
        <v>14</v>
      </c>
      <c r="B19" s="259" t="s">
        <v>282</v>
      </c>
      <c r="C19" s="266">
        <v>0</v>
      </c>
      <c r="D19" s="261">
        <v>0</v>
      </c>
      <c r="E19" s="262">
        <v>0</v>
      </c>
      <c r="F19" s="262">
        <v>0</v>
      </c>
      <c r="G19" s="262">
        <v>0</v>
      </c>
      <c r="H19" s="263">
        <v>0</v>
      </c>
      <c r="I19" s="267"/>
      <c r="J19" s="268"/>
    </row>
    <row r="20" spans="1:10" ht="15.75">
      <c r="A20" s="258">
        <v>15</v>
      </c>
      <c r="B20" s="259" t="s">
        <v>75</v>
      </c>
      <c r="C20" s="266">
        <v>381237</v>
      </c>
      <c r="D20" s="261">
        <f>17813+182+317+854+769+2386+835+667+861+363+91</f>
        <v>25138</v>
      </c>
      <c r="E20" s="262">
        <v>16808</v>
      </c>
      <c r="F20" s="262">
        <v>7920</v>
      </c>
      <c r="G20" s="262">
        <v>529101</v>
      </c>
      <c r="H20" s="263">
        <v>7654</v>
      </c>
      <c r="I20" s="269">
        <v>12.19</v>
      </c>
      <c r="J20" s="268"/>
    </row>
    <row r="21" spans="1:10" ht="15.75">
      <c r="A21" s="258">
        <v>16</v>
      </c>
      <c r="B21" s="259" t="s">
        <v>77</v>
      </c>
      <c r="C21" s="266">
        <v>935480</v>
      </c>
      <c r="D21" s="261">
        <f>4315+5022+1978+523+961+942+13+156+3227+3485+4468+4654+3070+8363+7859+5514+4743+3927-12597</f>
        <v>50623</v>
      </c>
      <c r="E21" s="262">
        <v>10420</v>
      </c>
      <c r="F21" s="262">
        <v>3497</v>
      </c>
      <c r="G21" s="262">
        <v>239297</v>
      </c>
      <c r="H21" s="263">
        <v>3857.7</v>
      </c>
      <c r="I21" s="269">
        <v>43.7</v>
      </c>
      <c r="J21" s="268"/>
    </row>
    <row r="22" spans="1:10" ht="15.75">
      <c r="A22" s="258">
        <v>17</v>
      </c>
      <c r="B22" s="259" t="s">
        <v>284</v>
      </c>
      <c r="C22" s="266">
        <v>2128</v>
      </c>
      <c r="D22" s="261">
        <f>40+2+6+2+4+14</f>
        <v>68</v>
      </c>
      <c r="E22" s="262">
        <v>32767</v>
      </c>
      <c r="F22" s="262">
        <v>24583</v>
      </c>
      <c r="G22" s="262">
        <v>69722</v>
      </c>
      <c r="H22" s="263">
        <v>1580.5</v>
      </c>
      <c r="I22" s="267"/>
      <c r="J22" s="268"/>
    </row>
    <row r="23" spans="1:10" ht="15.75">
      <c r="A23" s="258">
        <v>18</v>
      </c>
      <c r="B23" s="259" t="s">
        <v>285</v>
      </c>
      <c r="C23" s="266">
        <v>11156</v>
      </c>
      <c r="D23" s="261">
        <f>19+35</f>
        <v>54</v>
      </c>
      <c r="E23" s="262">
        <v>5800</v>
      </c>
      <c r="F23" s="262">
        <v>14874</v>
      </c>
      <c r="G23" s="262">
        <v>97360</v>
      </c>
      <c r="H23" s="263">
        <v>2004</v>
      </c>
      <c r="I23" s="267"/>
      <c r="J23" s="268"/>
    </row>
    <row r="24" spans="1:10" ht="15.75">
      <c r="A24" s="258">
        <v>19</v>
      </c>
      <c r="B24" s="259" t="s">
        <v>286</v>
      </c>
      <c r="C24" s="266">
        <v>5857</v>
      </c>
      <c r="D24" s="261">
        <v>37</v>
      </c>
      <c r="E24" s="262">
        <v>20325</v>
      </c>
      <c r="F24" s="262">
        <v>12060</v>
      </c>
      <c r="G24" s="262">
        <v>155217</v>
      </c>
      <c r="H24" s="263">
        <v>3894.6</v>
      </c>
      <c r="I24" s="267"/>
      <c r="J24" s="268"/>
    </row>
    <row r="25" spans="1:10" ht="15.75">
      <c r="A25" s="258">
        <v>20</v>
      </c>
      <c r="B25" s="259" t="s">
        <v>287</v>
      </c>
      <c r="C25" s="266">
        <v>7953</v>
      </c>
      <c r="D25" s="261">
        <v>3</v>
      </c>
      <c r="E25" s="270">
        <v>16045</v>
      </c>
      <c r="F25" s="270">
        <v>1045</v>
      </c>
      <c r="G25" s="270">
        <v>30766</v>
      </c>
      <c r="H25" s="271">
        <v>1506</v>
      </c>
      <c r="I25" s="267"/>
      <c r="J25" s="268"/>
    </row>
    <row r="26" spans="1:10" ht="15.75">
      <c r="A26" s="258">
        <v>21</v>
      </c>
      <c r="B26" s="259" t="s">
        <v>89</v>
      </c>
      <c r="C26" s="266">
        <v>271848</v>
      </c>
      <c r="D26" s="261">
        <f>9327+224+25+23+31+31+82+11+285+18+29+31+175+16+64+176+49+67+9+16+40+45+82</f>
        <v>10856</v>
      </c>
      <c r="E26" s="270">
        <v>19109</v>
      </c>
      <c r="F26" s="270">
        <v>5274</v>
      </c>
      <c r="G26" s="270">
        <v>99843</v>
      </c>
      <c r="H26" s="271">
        <v>2321.52</v>
      </c>
      <c r="I26" s="267"/>
      <c r="J26" s="268"/>
    </row>
    <row r="27" spans="1:10" ht="15.75">
      <c r="A27" s="258">
        <v>22</v>
      </c>
      <c r="B27" s="259" t="s">
        <v>288</v>
      </c>
      <c r="C27" s="266">
        <v>187980</v>
      </c>
      <c r="D27" s="261">
        <f>3857+556+250+307+719+397+632+620+715+399+322+900+739+183+9+474+2408+1057+820+722+466+158+331+405</f>
        <v>17446</v>
      </c>
      <c r="E27" s="262">
        <v>43758</v>
      </c>
      <c r="F27" s="262">
        <v>8626</v>
      </c>
      <c r="G27" s="262">
        <v>17495</v>
      </c>
      <c r="H27" s="263">
        <v>2066</v>
      </c>
      <c r="I27" s="269">
        <v>15.37</v>
      </c>
      <c r="J27" s="268"/>
    </row>
    <row r="28" spans="1:10" ht="15.75">
      <c r="A28" s="258">
        <v>23</v>
      </c>
      <c r="B28" s="259" t="s">
        <v>289</v>
      </c>
      <c r="C28" s="266">
        <v>72906</v>
      </c>
      <c r="D28" s="261">
        <v>113841</v>
      </c>
      <c r="E28" s="270">
        <v>8934</v>
      </c>
      <c r="F28" s="270">
        <v>187968</v>
      </c>
      <c r="G28" s="270">
        <v>225851</v>
      </c>
      <c r="H28" s="271">
        <v>104449</v>
      </c>
      <c r="I28" s="269">
        <v>3.83</v>
      </c>
      <c r="J28" s="268"/>
    </row>
    <row r="29" spans="1:10" ht="15.75">
      <c r="A29" s="258">
        <v>24</v>
      </c>
      <c r="B29" s="259" t="s">
        <v>290</v>
      </c>
      <c r="C29" s="266">
        <v>9044</v>
      </c>
      <c r="D29" s="261">
        <v>0</v>
      </c>
      <c r="E29" s="262">
        <v>504</v>
      </c>
      <c r="F29" s="262">
        <v>15059</v>
      </c>
      <c r="G29" s="262">
        <v>45200</v>
      </c>
      <c r="H29" s="263">
        <v>850</v>
      </c>
      <c r="I29" s="267"/>
      <c r="J29" s="268"/>
    </row>
    <row r="30" spans="1:10" ht="15.75">
      <c r="A30" s="258">
        <v>25</v>
      </c>
      <c r="B30" s="259" t="s">
        <v>291</v>
      </c>
      <c r="C30" s="266">
        <v>224083</v>
      </c>
      <c r="D30" s="261">
        <f>4984+475+433+238+62+97+38+67+53+25+3+171+579+165+112+161+38+168+58+136+147+293</f>
        <v>8503</v>
      </c>
      <c r="E30" s="262">
        <v>41419</v>
      </c>
      <c r="F30" s="262">
        <v>298641</v>
      </c>
      <c r="G30" s="262">
        <v>16818</v>
      </c>
      <c r="H30" s="263">
        <v>13052.6</v>
      </c>
      <c r="I30" s="269">
        <v>24.65</v>
      </c>
      <c r="J30" s="268"/>
    </row>
    <row r="31" spans="1:10" ht="15.75">
      <c r="A31" s="258">
        <v>26</v>
      </c>
      <c r="B31" s="259" t="s">
        <v>101</v>
      </c>
      <c r="C31" s="266">
        <v>316727</v>
      </c>
      <c r="D31" s="261">
        <f>424</f>
        <v>424</v>
      </c>
      <c r="E31" s="262">
        <v>2458</v>
      </c>
      <c r="F31" s="262">
        <v>0</v>
      </c>
      <c r="G31" s="262">
        <v>142000</v>
      </c>
      <c r="H31" s="263">
        <v>7450</v>
      </c>
      <c r="I31" s="269">
        <v>14.47</v>
      </c>
      <c r="J31" s="268"/>
    </row>
    <row r="32" spans="1:10" ht="15.75">
      <c r="A32" s="258">
        <v>27</v>
      </c>
      <c r="B32" s="259" t="s">
        <v>292</v>
      </c>
      <c r="C32" s="266">
        <v>3744</v>
      </c>
      <c r="D32" s="261">
        <v>1846</v>
      </c>
      <c r="E32" s="262">
        <v>15517</v>
      </c>
      <c r="F32" s="262">
        <v>32723</v>
      </c>
      <c r="G32" s="262">
        <v>364012</v>
      </c>
      <c r="H32" s="263">
        <v>867</v>
      </c>
      <c r="I32" s="267"/>
      <c r="J32" s="268"/>
    </row>
    <row r="33" spans="1:10" ht="15.75">
      <c r="A33" s="258">
        <v>28</v>
      </c>
      <c r="B33" s="259" t="s">
        <v>104</v>
      </c>
      <c r="C33" s="266">
        <v>441306</v>
      </c>
      <c r="D33" s="261">
        <f>20465+81+8104+12+126+321+235+256+839+408+762+145+1161+541+307+175+678+418+254+204+5931+2462+2379+2431</f>
        <v>48695</v>
      </c>
      <c r="E33" s="262">
        <v>302532</v>
      </c>
      <c r="F33" s="262">
        <v>235909</v>
      </c>
      <c r="G33" s="262">
        <v>2351205</v>
      </c>
      <c r="H33" s="263">
        <v>10638.31</v>
      </c>
      <c r="I33" s="269">
        <v>98.47</v>
      </c>
      <c r="J33" s="268"/>
    </row>
    <row r="34" spans="1:10" ht="15.75">
      <c r="A34" s="258">
        <v>29</v>
      </c>
      <c r="B34" s="259" t="s">
        <v>293</v>
      </c>
      <c r="C34" s="266">
        <v>365352</v>
      </c>
      <c r="D34" s="261">
        <f>26+290+13+3+1+9+2</f>
        <v>344</v>
      </c>
      <c r="E34" s="262">
        <v>43803</v>
      </c>
      <c r="F34" s="262">
        <v>91595</v>
      </c>
      <c r="G34" s="262">
        <v>165071</v>
      </c>
      <c r="H34" s="263">
        <v>4059.53</v>
      </c>
      <c r="I34" s="269">
        <v>9.2200000000000006</v>
      </c>
      <c r="J34" s="268"/>
    </row>
    <row r="35" spans="1:10" ht="15.75">
      <c r="A35" s="258">
        <v>30</v>
      </c>
      <c r="B35" s="259" t="s">
        <v>106</v>
      </c>
      <c r="C35" s="266">
        <v>1216</v>
      </c>
      <c r="D35" s="261">
        <v>673</v>
      </c>
      <c r="E35" s="262">
        <v>18203</v>
      </c>
      <c r="F35" s="262">
        <v>145332</v>
      </c>
      <c r="G35" s="262">
        <v>17662</v>
      </c>
      <c r="H35" s="263">
        <v>1730</v>
      </c>
      <c r="I35" s="269">
        <v>4.4800000000000004</v>
      </c>
      <c r="J35" s="268"/>
    </row>
    <row r="36" spans="1:10" ht="15.75">
      <c r="A36" s="258">
        <v>31</v>
      </c>
      <c r="B36" s="259" t="s">
        <v>295</v>
      </c>
      <c r="C36" s="266">
        <v>97</v>
      </c>
      <c r="D36" s="261">
        <v>5</v>
      </c>
      <c r="E36" s="262">
        <v>1490</v>
      </c>
      <c r="F36" s="262">
        <v>468</v>
      </c>
      <c r="G36" s="262">
        <v>6296</v>
      </c>
      <c r="H36" s="263">
        <v>167</v>
      </c>
      <c r="I36" s="267"/>
      <c r="J36" s="268"/>
    </row>
    <row r="37" spans="1:10" ht="15.75">
      <c r="A37" s="258">
        <v>32</v>
      </c>
      <c r="B37" s="259" t="s">
        <v>296</v>
      </c>
      <c r="C37" s="266">
        <v>169</v>
      </c>
      <c r="D37" s="261">
        <v>12</v>
      </c>
      <c r="E37" s="262">
        <v>901</v>
      </c>
      <c r="F37" s="262">
        <v>275</v>
      </c>
      <c r="G37" s="262">
        <v>1675</v>
      </c>
      <c r="H37" s="263">
        <v>730</v>
      </c>
      <c r="I37" s="267"/>
      <c r="J37" s="268"/>
    </row>
    <row r="38" spans="1:10" ht="15.75">
      <c r="A38" s="258">
        <v>33</v>
      </c>
      <c r="B38" s="259" t="s">
        <v>297</v>
      </c>
      <c r="C38" s="266">
        <v>681</v>
      </c>
      <c r="D38" s="272">
        <v>0</v>
      </c>
      <c r="E38" s="262">
        <v>0</v>
      </c>
      <c r="F38" s="262">
        <v>0</v>
      </c>
      <c r="G38" s="262">
        <v>0</v>
      </c>
      <c r="H38" s="263">
        <v>0</v>
      </c>
      <c r="I38" s="267"/>
      <c r="J38" s="268"/>
    </row>
    <row r="39" spans="1:10" ht="15.75">
      <c r="A39" s="258">
        <v>34</v>
      </c>
      <c r="B39" s="259" t="s">
        <v>298</v>
      </c>
      <c r="C39" s="266">
        <v>0</v>
      </c>
      <c r="D39" s="272">
        <v>0</v>
      </c>
      <c r="E39" s="262">
        <v>0</v>
      </c>
      <c r="F39" s="262">
        <v>0</v>
      </c>
      <c r="G39" s="262">
        <v>0</v>
      </c>
      <c r="H39" s="263">
        <v>0</v>
      </c>
      <c r="I39" s="267"/>
      <c r="J39" s="268"/>
    </row>
    <row r="40" spans="1:10" ht="15.75">
      <c r="A40" s="258">
        <v>35</v>
      </c>
      <c r="B40" s="259" t="s">
        <v>299</v>
      </c>
      <c r="C40" s="266">
        <v>578</v>
      </c>
      <c r="D40" s="261">
        <v>90</v>
      </c>
      <c r="E40" s="262">
        <v>301</v>
      </c>
      <c r="F40" s="262">
        <v>0</v>
      </c>
      <c r="G40" s="262">
        <v>4807</v>
      </c>
      <c r="H40" s="263">
        <v>1269</v>
      </c>
      <c r="I40" s="267"/>
      <c r="J40" s="268"/>
    </row>
    <row r="41" spans="1:10" ht="15.75">
      <c r="A41" s="258">
        <v>36</v>
      </c>
      <c r="B41" s="259" t="s">
        <v>319</v>
      </c>
      <c r="C41" s="266">
        <v>0</v>
      </c>
      <c r="D41" s="272">
        <v>0</v>
      </c>
      <c r="E41" s="262">
        <v>4465</v>
      </c>
      <c r="F41" s="262">
        <v>600</v>
      </c>
      <c r="G41" s="262">
        <v>5289</v>
      </c>
      <c r="H41" s="263">
        <v>2190</v>
      </c>
      <c r="I41" s="267"/>
      <c r="J41" s="268"/>
    </row>
    <row r="42" spans="1:10" ht="15.75">
      <c r="A42" s="258">
        <v>37</v>
      </c>
      <c r="B42" s="259" t="s">
        <v>301</v>
      </c>
      <c r="C42" s="266">
        <v>17541</v>
      </c>
      <c r="D42" s="261">
        <v>21</v>
      </c>
      <c r="E42" s="262">
        <v>417</v>
      </c>
      <c r="F42" s="262">
        <v>25</v>
      </c>
      <c r="G42" s="262">
        <v>1637</v>
      </c>
      <c r="H42" s="263">
        <v>121</v>
      </c>
      <c r="I42" s="267"/>
      <c r="J42" s="268"/>
    </row>
    <row r="43" spans="1:10" ht="15.75">
      <c r="A43" s="258">
        <v>38</v>
      </c>
      <c r="B43" s="259" t="s">
        <v>320</v>
      </c>
      <c r="C43" s="273"/>
      <c r="D43" s="261">
        <v>4621</v>
      </c>
      <c r="E43" s="262">
        <v>9150</v>
      </c>
      <c r="F43" s="262">
        <v>140273</v>
      </c>
      <c r="G43" s="262">
        <v>125797</v>
      </c>
      <c r="H43" s="263">
        <v>23885</v>
      </c>
      <c r="I43" s="267"/>
      <c r="J43" s="268"/>
    </row>
    <row r="44" spans="1:10" s="225" customFormat="1" ht="20.25" customHeight="1">
      <c r="A44" s="274"/>
      <c r="B44" s="274" t="s">
        <v>168</v>
      </c>
      <c r="C44" s="275">
        <f>SUM(C6:C43)</f>
        <v>5091759</v>
      </c>
      <c r="D44" s="275">
        <f t="shared" ref="D44:I44" si="0">SUM(D6:D43)</f>
        <v>526859</v>
      </c>
      <c r="E44" s="275">
        <f t="shared" si="0"/>
        <v>944802</v>
      </c>
      <c r="F44" s="275">
        <f t="shared" si="0"/>
        <v>1723479</v>
      </c>
      <c r="G44" s="275">
        <f t="shared" si="0"/>
        <v>8459119</v>
      </c>
      <c r="H44" s="275">
        <f t="shared" si="0"/>
        <v>316812.93</v>
      </c>
      <c r="I44" s="275">
        <f t="shared" si="0"/>
        <v>305.8900000000001</v>
      </c>
      <c r="J44" s="268"/>
    </row>
    <row r="45" spans="1:10" ht="15.75">
      <c r="A45" s="276" t="s">
        <v>321</v>
      </c>
      <c r="B45" s="276"/>
      <c r="C45" s="276"/>
      <c r="D45" s="276"/>
      <c r="E45" s="276"/>
      <c r="F45" s="277"/>
      <c r="G45" s="277"/>
      <c r="H45" s="278"/>
      <c r="I45" s="279"/>
      <c r="J45" s="268"/>
    </row>
    <row r="46" spans="1:10" ht="14.25" customHeight="1">
      <c r="A46" s="280" t="s">
        <v>322</v>
      </c>
      <c r="B46" s="280"/>
      <c r="C46" s="281"/>
      <c r="D46" s="281"/>
      <c r="E46" s="281"/>
      <c r="F46" s="282"/>
      <c r="G46" s="282"/>
      <c r="H46" s="283"/>
      <c r="I46" s="284"/>
      <c r="J46" s="268"/>
    </row>
    <row r="47" spans="1:10" ht="15.75" customHeight="1">
      <c r="A47" s="92" t="s">
        <v>323</v>
      </c>
      <c r="B47" s="285"/>
      <c r="C47" s="285"/>
      <c r="D47" s="285"/>
      <c r="E47" s="285"/>
      <c r="F47" s="286"/>
      <c r="G47" s="286"/>
      <c r="H47" s="286"/>
      <c r="I47" s="287"/>
      <c r="J47" s="265"/>
    </row>
    <row r="48" spans="1:10" ht="18.75" customHeight="1">
      <c r="A48" s="288" t="s">
        <v>324</v>
      </c>
      <c r="B48" s="289"/>
      <c r="C48" s="290"/>
      <c r="D48" s="290"/>
      <c r="E48" s="290"/>
      <c r="F48" s="291"/>
      <c r="G48" s="291"/>
      <c r="H48" s="292"/>
      <c r="I48" s="293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 ht="45" customHeight="1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</sheetData>
  <mergeCells count="8">
    <mergeCell ref="A45:E45"/>
    <mergeCell ref="A1:I1"/>
    <mergeCell ref="A2:A4"/>
    <mergeCell ref="B2:B4"/>
    <mergeCell ref="C2:C4"/>
    <mergeCell ref="D2:D3"/>
    <mergeCell ref="E2:H2"/>
    <mergeCell ref="I2:I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2.1</vt:lpstr>
      <vt:lpstr>2.1 Cont. </vt:lpstr>
      <vt:lpstr>2.2</vt:lpstr>
      <vt:lpstr>2.3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2024-03-12T08:21:09Z</dcterms:created>
  <dcterms:modified xsi:type="dcterms:W3CDTF">2024-03-12T08:25:11Z</dcterms:modified>
</cp:coreProperties>
</file>