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8_{F48A770F-FB26-4C46-9010-9DB94BC8308B}" xr6:coauthVersionLast="36" xr6:coauthVersionMax="36" xr10:uidLastSave="{00000000-0000-0000-0000-000000000000}"/>
  <bookViews>
    <workbookView xWindow="0" yWindow="0" windowWidth="24000" windowHeight="9405" activeTab="6" xr2:uid="{D3AEDDA3-298A-42ED-8737-83C413C0CBEA}"/>
  </bookViews>
  <sheets>
    <sheet name="2.1" sheetId="1" r:id="rId1"/>
    <sheet name="2.1 Cont." sheetId="2" r:id="rId2"/>
    <sheet name="2.2" sheetId="3" r:id="rId3"/>
    <sheet name="2.3" sheetId="4" r:id="rId4"/>
    <sheet name="2.4" sheetId="5" r:id="rId5"/>
    <sheet name="2.5" sheetId="6" r:id="rId6"/>
    <sheet name="2.6" sheetId="7" r:id="rId7"/>
  </sheets>
  <externalReferences>
    <externalReference r:id="rId8"/>
    <externalReference r:id="rId9"/>
    <externalReference r:id="rId10"/>
  </externalReferences>
  <definedNames>
    <definedName name="\I">#REF!</definedName>
    <definedName name="\P">#REF!</definedName>
    <definedName name="aa">'[2]Oil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>'[1]Conversion factors_1'!$B$5:$Q$5</definedName>
    <definedName name="ConversionFactors">OFFSET('[1]Conversion factors_1'!$B$6,0,0,100,16)</definedName>
    <definedName name="ConversionFactors2">OFFSET('[1]Conversion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>#REF!</definedName>
    <definedName name="LEAP">#REF!</definedName>
    <definedName name="MJ_per_toe">41868</definedName>
    <definedName name="NONLEAP">#REF!</definedName>
    <definedName name="Print1">#REF!</definedName>
    <definedName name="RawData">'[1]Data in physical units_1'!$B$5:$BM$106</definedName>
    <definedName name="RawData2">'[1]Data in physical units_2'!$B$5:$BM$106</definedName>
    <definedName name="RawDataHeadings">'[1]Data in physical units_1'!$B$4:$BM$4</definedName>
    <definedName name="RawDataHeadings2">'[1]Data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7" l="1"/>
  <c r="H44" i="7"/>
  <c r="G44" i="7"/>
  <c r="F44" i="7"/>
  <c r="E44" i="7"/>
  <c r="D44" i="7"/>
  <c r="C44" i="7"/>
  <c r="L43" i="6"/>
  <c r="L44" i="6" s="1"/>
  <c r="K43" i="6"/>
  <c r="K44" i="6" s="1"/>
  <c r="J43" i="6"/>
  <c r="I43" i="6"/>
  <c r="H43" i="6"/>
  <c r="G43" i="6"/>
  <c r="F43" i="6"/>
  <c r="E43" i="6"/>
  <c r="E44" i="6" s="1"/>
  <c r="D43" i="6"/>
  <c r="D44" i="6" s="1"/>
  <c r="C43" i="6"/>
  <c r="N42" i="6"/>
  <c r="O42" i="6" s="1"/>
  <c r="M42" i="6"/>
  <c r="N41" i="6"/>
  <c r="O41" i="6" s="1"/>
  <c r="M41" i="6"/>
  <c r="N40" i="6"/>
  <c r="O40" i="6" s="1"/>
  <c r="M40" i="6"/>
  <c r="N39" i="6"/>
  <c r="O39" i="6" s="1"/>
  <c r="M39" i="6"/>
  <c r="N38" i="6"/>
  <c r="M38" i="6"/>
  <c r="N37" i="6"/>
  <c r="O37" i="6" s="1"/>
  <c r="M37" i="6"/>
  <c r="O36" i="6"/>
  <c r="N36" i="6"/>
  <c r="M36" i="6"/>
  <c r="N35" i="6"/>
  <c r="O35" i="6" s="1"/>
  <c r="M35" i="6"/>
  <c r="O34" i="6"/>
  <c r="N34" i="6"/>
  <c r="M34" i="6"/>
  <c r="N33" i="6"/>
  <c r="O33" i="6" s="1"/>
  <c r="M33" i="6"/>
  <c r="O32" i="6"/>
  <c r="N32" i="6"/>
  <c r="M32" i="6"/>
  <c r="N31" i="6"/>
  <c r="O31" i="6" s="1"/>
  <c r="M31" i="6"/>
  <c r="O30" i="6"/>
  <c r="N30" i="6"/>
  <c r="M30" i="6"/>
  <c r="N29" i="6"/>
  <c r="O29" i="6" s="1"/>
  <c r="M29" i="6"/>
  <c r="O28" i="6"/>
  <c r="N28" i="6"/>
  <c r="M28" i="6"/>
  <c r="N27" i="6"/>
  <c r="O27" i="6" s="1"/>
  <c r="M27" i="6"/>
  <c r="O26" i="6"/>
  <c r="N26" i="6"/>
  <c r="M26" i="6"/>
  <c r="N25" i="6"/>
  <c r="O25" i="6" s="1"/>
  <c r="M25" i="6"/>
  <c r="O24" i="6"/>
  <c r="N24" i="6"/>
  <c r="M24" i="6"/>
  <c r="N23" i="6"/>
  <c r="O23" i="6" s="1"/>
  <c r="M23" i="6"/>
  <c r="O22" i="6"/>
  <c r="N22" i="6"/>
  <c r="M22" i="6"/>
  <c r="N21" i="6"/>
  <c r="O21" i="6" s="1"/>
  <c r="M21" i="6"/>
  <c r="O20" i="6"/>
  <c r="N20" i="6"/>
  <c r="M20" i="6"/>
  <c r="N19" i="6"/>
  <c r="O19" i="6" s="1"/>
  <c r="M19" i="6"/>
  <c r="O18" i="6"/>
  <c r="N18" i="6"/>
  <c r="M18" i="6"/>
  <c r="N17" i="6"/>
  <c r="O17" i="6" s="1"/>
  <c r="M17" i="6"/>
  <c r="O16" i="6"/>
  <c r="N16" i="6"/>
  <c r="M16" i="6"/>
  <c r="N15" i="6"/>
  <c r="O15" i="6" s="1"/>
  <c r="M15" i="6"/>
  <c r="O14" i="6"/>
  <c r="N14" i="6"/>
  <c r="M14" i="6"/>
  <c r="N13" i="6"/>
  <c r="O13" i="6" s="1"/>
  <c r="M13" i="6"/>
  <c r="O12" i="6"/>
  <c r="N12" i="6"/>
  <c r="M12" i="6"/>
  <c r="N11" i="6"/>
  <c r="O11" i="6" s="1"/>
  <c r="M11" i="6"/>
  <c r="O10" i="6"/>
  <c r="N10" i="6"/>
  <c r="M10" i="6"/>
  <c r="N9" i="6"/>
  <c r="O9" i="6" s="1"/>
  <c r="M9" i="6"/>
  <c r="O8" i="6"/>
  <c r="N8" i="6"/>
  <c r="M8" i="6"/>
  <c r="N7" i="6"/>
  <c r="O7" i="6" s="1"/>
  <c r="M7" i="6"/>
  <c r="O6" i="6"/>
  <c r="N6" i="6"/>
  <c r="M6" i="6"/>
  <c r="N5" i="6"/>
  <c r="N43" i="6" s="1"/>
  <c r="M5" i="6"/>
  <c r="M43" i="6" s="1"/>
  <c r="M44" i="6" s="1"/>
  <c r="E53" i="5"/>
  <c r="D53" i="5"/>
  <c r="C53" i="5"/>
  <c r="I52" i="5"/>
  <c r="H52" i="5"/>
  <c r="G52" i="5"/>
  <c r="F52" i="5"/>
  <c r="E52" i="5"/>
  <c r="D52" i="5"/>
  <c r="C52" i="5"/>
  <c r="B52" i="5"/>
  <c r="I51" i="5"/>
  <c r="I53" i="5" s="1"/>
  <c r="H51" i="5"/>
  <c r="H53" i="5" s="1"/>
  <c r="G51" i="5"/>
  <c r="G53" i="5" s="1"/>
  <c r="F51" i="5"/>
  <c r="F53" i="5" s="1"/>
  <c r="E51" i="5"/>
  <c r="D51" i="5"/>
  <c r="C51" i="5"/>
  <c r="B51" i="5"/>
  <c r="B53" i="5" s="1"/>
  <c r="J50" i="5"/>
  <c r="I50" i="5"/>
  <c r="H50" i="5"/>
  <c r="G50" i="5"/>
  <c r="F50" i="5"/>
  <c r="E50" i="5"/>
  <c r="D50" i="5"/>
  <c r="C50" i="5"/>
  <c r="B50" i="5"/>
  <c r="K49" i="5"/>
  <c r="L49" i="5" s="1"/>
  <c r="J49" i="5"/>
  <c r="L48" i="5"/>
  <c r="K48" i="5"/>
  <c r="J48" i="5"/>
  <c r="L47" i="5"/>
  <c r="K47" i="5"/>
  <c r="J47" i="5"/>
  <c r="K46" i="5"/>
  <c r="J46" i="5"/>
  <c r="L46" i="5" s="1"/>
  <c r="K45" i="5"/>
  <c r="K50" i="5" s="1"/>
  <c r="J45" i="5"/>
  <c r="L44" i="5"/>
  <c r="K44" i="5"/>
  <c r="J44" i="5"/>
  <c r="L43" i="5"/>
  <c r="K43" i="5"/>
  <c r="J43" i="5"/>
  <c r="K42" i="5"/>
  <c r="J42" i="5"/>
  <c r="L42" i="5" s="1"/>
  <c r="K41" i="5"/>
  <c r="I41" i="5"/>
  <c r="H41" i="5"/>
  <c r="G41" i="5"/>
  <c r="F41" i="5"/>
  <c r="E41" i="5"/>
  <c r="D41" i="5"/>
  <c r="C41" i="5"/>
  <c r="B41" i="5"/>
  <c r="L40" i="5"/>
  <c r="K40" i="5"/>
  <c r="J40" i="5"/>
  <c r="L39" i="5"/>
  <c r="K39" i="5"/>
  <c r="J39" i="5"/>
  <c r="K38" i="5"/>
  <c r="L38" i="5" s="1"/>
  <c r="J38" i="5"/>
  <c r="K37" i="5"/>
  <c r="L37" i="5" s="1"/>
  <c r="J37" i="5"/>
  <c r="K36" i="5"/>
  <c r="J36" i="5"/>
  <c r="J41" i="5" s="1"/>
  <c r="K35" i="5"/>
  <c r="L35" i="5" s="1"/>
  <c r="J35" i="5"/>
  <c r="K34" i="5"/>
  <c r="L34" i="5" s="1"/>
  <c r="J34" i="5"/>
  <c r="I33" i="5"/>
  <c r="H33" i="5"/>
  <c r="G33" i="5"/>
  <c r="F33" i="5"/>
  <c r="E33" i="5"/>
  <c r="D33" i="5"/>
  <c r="C33" i="5"/>
  <c r="B33" i="5"/>
  <c r="K32" i="5"/>
  <c r="J32" i="5"/>
  <c r="L32" i="5" s="1"/>
  <c r="K31" i="5"/>
  <c r="L31" i="5" s="1"/>
  <c r="J31" i="5"/>
  <c r="L30" i="5"/>
  <c r="K30" i="5"/>
  <c r="J30" i="5"/>
  <c r="K29" i="5"/>
  <c r="L29" i="5" s="1"/>
  <c r="J29" i="5"/>
  <c r="K28" i="5"/>
  <c r="J28" i="5"/>
  <c r="L28" i="5" s="1"/>
  <c r="K27" i="5"/>
  <c r="L27" i="5" s="1"/>
  <c r="J27" i="5"/>
  <c r="K26" i="5"/>
  <c r="L26" i="5" s="1"/>
  <c r="J26" i="5"/>
  <c r="K25" i="5"/>
  <c r="L25" i="5" s="1"/>
  <c r="J25" i="5"/>
  <c r="J33" i="5" s="1"/>
  <c r="I24" i="5"/>
  <c r="H24" i="5"/>
  <c r="G24" i="5"/>
  <c r="F24" i="5"/>
  <c r="E24" i="5"/>
  <c r="D24" i="5"/>
  <c r="C24" i="5"/>
  <c r="B24" i="5"/>
  <c r="K23" i="5"/>
  <c r="L23" i="5" s="1"/>
  <c r="J23" i="5"/>
  <c r="K22" i="5"/>
  <c r="L22" i="5" s="1"/>
  <c r="J22" i="5"/>
  <c r="K21" i="5"/>
  <c r="J21" i="5"/>
  <c r="K20" i="5"/>
  <c r="L20" i="5" s="1"/>
  <c r="J20" i="5"/>
  <c r="K19" i="5"/>
  <c r="L19" i="5" s="1"/>
  <c r="J19" i="5"/>
  <c r="L18" i="5"/>
  <c r="K18" i="5"/>
  <c r="J18" i="5"/>
  <c r="K17" i="5"/>
  <c r="L17" i="5" s="1"/>
  <c r="J17" i="5"/>
  <c r="K16" i="5"/>
  <c r="K24" i="5" s="1"/>
  <c r="J16" i="5"/>
  <c r="J24" i="5" s="1"/>
  <c r="J15" i="5"/>
  <c r="I15" i="5"/>
  <c r="H15" i="5"/>
  <c r="G15" i="5"/>
  <c r="F15" i="5"/>
  <c r="E15" i="5"/>
  <c r="D15" i="5"/>
  <c r="C15" i="5"/>
  <c r="B15" i="5"/>
  <c r="K14" i="5"/>
  <c r="K52" i="5" s="1"/>
  <c r="J14" i="5"/>
  <c r="J52" i="5" s="1"/>
  <c r="K13" i="5"/>
  <c r="L13" i="5" s="1"/>
  <c r="J13" i="5"/>
  <c r="L12" i="5"/>
  <c r="K12" i="5"/>
  <c r="J12" i="5"/>
  <c r="L11" i="5"/>
  <c r="K11" i="5"/>
  <c r="J11" i="5"/>
  <c r="K10" i="5"/>
  <c r="J10" i="5"/>
  <c r="L10" i="5" s="1"/>
  <c r="K9" i="5"/>
  <c r="L9" i="5" s="1"/>
  <c r="J9" i="5"/>
  <c r="L8" i="5"/>
  <c r="K8" i="5"/>
  <c r="J8" i="5"/>
  <c r="L7" i="5"/>
  <c r="K7" i="5"/>
  <c r="J7" i="5"/>
  <c r="K6" i="5"/>
  <c r="J6" i="5"/>
  <c r="L6" i="5" s="1"/>
  <c r="K5" i="5"/>
  <c r="K51" i="5" s="1"/>
  <c r="J5" i="5"/>
  <c r="J51" i="5" s="1"/>
  <c r="G49" i="4"/>
  <c r="F49" i="4"/>
  <c r="D49" i="4"/>
  <c r="C49" i="4"/>
  <c r="B49" i="4"/>
  <c r="G48" i="4"/>
  <c r="F48" i="4"/>
  <c r="D48" i="4"/>
  <c r="C48" i="4"/>
  <c r="B48" i="4"/>
  <c r="E47" i="4"/>
  <c r="E48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H22" i="4"/>
  <c r="G22" i="4"/>
  <c r="F22" i="4"/>
  <c r="D22" i="4"/>
  <c r="C22" i="4"/>
  <c r="B22" i="4"/>
  <c r="H21" i="4"/>
  <c r="G21" i="4"/>
  <c r="F21" i="4"/>
  <c r="D21" i="4"/>
  <c r="C21" i="4"/>
  <c r="B21" i="4"/>
  <c r="E20" i="4"/>
  <c r="E22" i="4" s="1"/>
  <c r="E19" i="4"/>
  <c r="I19" i="4" s="1"/>
  <c r="I46" i="4" s="1"/>
  <c r="I18" i="4"/>
  <c r="I45" i="4" s="1"/>
  <c r="E18" i="4"/>
  <c r="E17" i="4"/>
  <c r="I17" i="4" s="1"/>
  <c r="X16" i="4"/>
  <c r="W16" i="4"/>
  <c r="E16" i="4"/>
  <c r="I16" i="4" s="1"/>
  <c r="X15" i="4"/>
  <c r="W15" i="4"/>
  <c r="E15" i="4"/>
  <c r="I15" i="4" s="1"/>
  <c r="I42" i="4" s="1"/>
  <c r="X14" i="4"/>
  <c r="W14" i="4"/>
  <c r="E14" i="4"/>
  <c r="I14" i="4" s="1"/>
  <c r="I41" i="4" s="1"/>
  <c r="X13" i="4"/>
  <c r="W13" i="4"/>
  <c r="E13" i="4"/>
  <c r="I13" i="4" s="1"/>
  <c r="X12" i="4"/>
  <c r="W12" i="4"/>
  <c r="E12" i="4"/>
  <c r="I12" i="4" s="1"/>
  <c r="I39" i="4" s="1"/>
  <c r="X11" i="4"/>
  <c r="W11" i="4"/>
  <c r="E11" i="4"/>
  <c r="I11" i="4" s="1"/>
  <c r="I38" i="4" s="1"/>
  <c r="X10" i="4"/>
  <c r="E10" i="4"/>
  <c r="I10" i="4" s="1"/>
  <c r="I37" i="4" s="1"/>
  <c r="X9" i="4"/>
  <c r="E9" i="4"/>
  <c r="I9" i="4" s="1"/>
  <c r="I36" i="4" s="1"/>
  <c r="X8" i="4"/>
  <c r="E8" i="4"/>
  <c r="I8" i="4" s="1"/>
  <c r="X7" i="4"/>
  <c r="W7" i="4"/>
  <c r="X6" i="4"/>
  <c r="W6" i="4"/>
  <c r="X5" i="4"/>
  <c r="W5" i="4"/>
  <c r="X4" i="4"/>
  <c r="W4" i="4"/>
  <c r="I34" i="3"/>
  <c r="J34" i="3" s="1"/>
  <c r="H34" i="3"/>
  <c r="J33" i="3"/>
  <c r="I33" i="3"/>
  <c r="H33" i="3"/>
  <c r="J32" i="3"/>
  <c r="I32" i="3"/>
  <c r="H32" i="3"/>
  <c r="I31" i="3"/>
  <c r="J31" i="3" s="1"/>
  <c r="H31" i="3"/>
  <c r="H30" i="3"/>
  <c r="G30" i="3"/>
  <c r="I30" i="3" s="1"/>
  <c r="J30" i="3" s="1"/>
  <c r="F30" i="3"/>
  <c r="E30" i="3"/>
  <c r="D30" i="3"/>
  <c r="C30" i="3"/>
  <c r="I29" i="3"/>
  <c r="J29" i="3" s="1"/>
  <c r="H29" i="3"/>
  <c r="I28" i="3"/>
  <c r="J28" i="3" s="1"/>
  <c r="H28" i="3"/>
  <c r="I27" i="3"/>
  <c r="J27" i="3" s="1"/>
  <c r="H27" i="3"/>
  <c r="G26" i="3"/>
  <c r="F26" i="3"/>
  <c r="H26" i="3" s="1"/>
  <c r="E26" i="3"/>
  <c r="D26" i="3"/>
  <c r="I26" i="3" s="1"/>
  <c r="J26" i="3" s="1"/>
  <c r="C26" i="3"/>
  <c r="I24" i="3"/>
  <c r="J24" i="3" s="1"/>
  <c r="H24" i="3"/>
  <c r="G23" i="3"/>
  <c r="F23" i="3"/>
  <c r="E23" i="3"/>
  <c r="D23" i="3"/>
  <c r="I23" i="3" s="1"/>
  <c r="C23" i="3"/>
  <c r="H23" i="3" s="1"/>
  <c r="I22" i="3"/>
  <c r="J22" i="3" s="1"/>
  <c r="H22" i="3"/>
  <c r="J21" i="3"/>
  <c r="I21" i="3"/>
  <c r="H21" i="3"/>
  <c r="G20" i="3"/>
  <c r="I20" i="3" s="1"/>
  <c r="F20" i="3"/>
  <c r="H20" i="3" s="1"/>
  <c r="E20" i="3"/>
  <c r="D20" i="3"/>
  <c r="C20" i="3"/>
  <c r="I19" i="3"/>
  <c r="J19" i="3" s="1"/>
  <c r="H19" i="3"/>
  <c r="I18" i="3"/>
  <c r="J18" i="3" s="1"/>
  <c r="H18" i="3"/>
  <c r="I17" i="3"/>
  <c r="J17" i="3" s="1"/>
  <c r="H17" i="3"/>
  <c r="G16" i="3"/>
  <c r="G6" i="3" s="1"/>
  <c r="F16" i="3"/>
  <c r="F6" i="3" s="1"/>
  <c r="E16" i="3"/>
  <c r="D16" i="3"/>
  <c r="D6" i="3" s="1"/>
  <c r="D35" i="3" s="1"/>
  <c r="C16" i="3"/>
  <c r="C6" i="3" s="1"/>
  <c r="C35" i="3" s="1"/>
  <c r="I15" i="3"/>
  <c r="J15" i="3" s="1"/>
  <c r="H15" i="3"/>
  <c r="I14" i="3"/>
  <c r="J14" i="3" s="1"/>
  <c r="H14" i="3"/>
  <c r="I13" i="3"/>
  <c r="J13" i="3" s="1"/>
  <c r="H13" i="3"/>
  <c r="I12" i="3"/>
  <c r="J12" i="3" s="1"/>
  <c r="H12" i="3"/>
  <c r="I11" i="3"/>
  <c r="J11" i="3" s="1"/>
  <c r="H11" i="3"/>
  <c r="I10" i="3"/>
  <c r="J10" i="3" s="1"/>
  <c r="H10" i="3"/>
  <c r="I9" i="3"/>
  <c r="J9" i="3" s="1"/>
  <c r="H9" i="3"/>
  <c r="I8" i="3"/>
  <c r="J8" i="3" s="1"/>
  <c r="H8" i="3"/>
  <c r="I7" i="3"/>
  <c r="J7" i="3" s="1"/>
  <c r="H7" i="3"/>
  <c r="E6" i="3"/>
  <c r="E35" i="3" s="1"/>
  <c r="D31" i="1"/>
  <c r="D26" i="1"/>
  <c r="D25" i="1"/>
  <c r="D19" i="1"/>
  <c r="G44" i="6" l="1"/>
  <c r="N44" i="6"/>
  <c r="H44" i="6"/>
  <c r="O43" i="6"/>
  <c r="F44" i="6"/>
  <c r="J44" i="6"/>
  <c r="O5" i="6"/>
  <c r="I44" i="6"/>
  <c r="C44" i="6"/>
  <c r="L24" i="5"/>
  <c r="L52" i="5"/>
  <c r="L51" i="5"/>
  <c r="K53" i="5"/>
  <c r="L50" i="5"/>
  <c r="J53" i="5"/>
  <c r="L41" i="5"/>
  <c r="L45" i="5"/>
  <c r="K15" i="5"/>
  <c r="L14" i="5"/>
  <c r="K33" i="5"/>
  <c r="L36" i="5"/>
  <c r="L16" i="5"/>
  <c r="L5" i="5"/>
  <c r="I43" i="4"/>
  <c r="I35" i="4"/>
  <c r="I40" i="4"/>
  <c r="I44" i="4"/>
  <c r="E21" i="4"/>
  <c r="H47" i="4"/>
  <c r="E49" i="4"/>
  <c r="I20" i="4"/>
  <c r="J20" i="3"/>
  <c r="G35" i="3"/>
  <c r="I35" i="3" s="1"/>
  <c r="J35" i="3" s="1"/>
  <c r="I6" i="3"/>
  <c r="F35" i="3"/>
  <c r="H35" i="3" s="1"/>
  <c r="H6" i="3"/>
  <c r="J23" i="3"/>
  <c r="H16" i="3"/>
  <c r="I16" i="3"/>
  <c r="J16" i="3" s="1"/>
  <c r="L15" i="5" l="1"/>
  <c r="L33" i="5"/>
  <c r="L53" i="5"/>
  <c r="I47" i="4"/>
  <c r="I22" i="4"/>
  <c r="I21" i="4"/>
  <c r="H49" i="4"/>
  <c r="H48" i="4"/>
  <c r="J6" i="3"/>
  <c r="I49" i="4" l="1"/>
  <c r="I48" i="4"/>
</calcChain>
</file>

<file path=xl/sharedStrings.xml><?xml version="1.0" encoding="utf-8"?>
<sst xmlns="http://schemas.openxmlformats.org/spreadsheetml/2006/main" count="545" uniqueCount="327">
  <si>
    <t>Table 2.1: Installed Capacity of Coal Washeries (as on 31.03.2024)</t>
  </si>
  <si>
    <t>Sl. No.</t>
  </si>
  <si>
    <t>Washery &amp; Operator</t>
  </si>
  <si>
    <t xml:space="preserve">State </t>
  </si>
  <si>
    <t xml:space="preserve">Capacity (MTY) </t>
  </si>
  <si>
    <t xml:space="preserve"> COKING COAL : </t>
  </si>
  <si>
    <t>Dudga-II, CIL</t>
  </si>
  <si>
    <t>Jharkhand</t>
  </si>
  <si>
    <t>Patherdih, CIL</t>
  </si>
  <si>
    <t>Moonidih, CIL</t>
  </si>
  <si>
    <t>Sudamdih, CIL</t>
  </si>
  <si>
    <t>Mahuda, CIL</t>
  </si>
  <si>
    <t>Madhuban,CIL</t>
  </si>
  <si>
    <t>Kathara, CIL</t>
  </si>
  <si>
    <t>Swang, CIL</t>
  </si>
  <si>
    <t>Rajrappa, CIL</t>
  </si>
  <si>
    <t>Kedla, CIL</t>
  </si>
  <si>
    <t>Nandan, CIL</t>
  </si>
  <si>
    <t>Madhya Pradesh</t>
  </si>
  <si>
    <t>Bhojudih, CIL</t>
  </si>
  <si>
    <t>West Bengal</t>
  </si>
  <si>
    <t>DahibarI, CIL</t>
  </si>
  <si>
    <t>Patherdih-New (NLW) , CIL</t>
  </si>
  <si>
    <t>Madhuband  5MTPA, CIL</t>
  </si>
  <si>
    <t>(A) CIL</t>
  </si>
  <si>
    <t>Chasnala, IISCO</t>
  </si>
  <si>
    <t>Jamadoba, TISCO</t>
  </si>
  <si>
    <t>West Bokaro-II, TISCO</t>
  </si>
  <si>
    <t>West Boakaro-III,TISCO</t>
  </si>
  <si>
    <t>Bhelatand, TISCO</t>
  </si>
  <si>
    <t>(B) PSU &amp; Private</t>
  </si>
  <si>
    <t xml:space="preserve">TOTAL COKING (A + B) </t>
  </si>
  <si>
    <t>NON-COKING COAL</t>
  </si>
  <si>
    <t>Piparwar,CIL</t>
  </si>
  <si>
    <t>Bina ( De-Shaling Plant) CIL</t>
  </si>
  <si>
    <t>Uttar Pradesh</t>
  </si>
  <si>
    <t>Lakanpur IB Vallley Coal Washery , CIL</t>
  </si>
  <si>
    <t>Odisha</t>
  </si>
  <si>
    <t xml:space="preserve">  (A) CIL</t>
  </si>
  <si>
    <t>MDCWL, Dakra, Ranchi</t>
  </si>
  <si>
    <t>Sarshatali Coal  Washery</t>
  </si>
  <si>
    <t>Dipka, Aryan coal beneficiation pvt. Ltd.</t>
  </si>
  <si>
    <t>Chattisgarh</t>
  </si>
  <si>
    <t xml:space="preserve">Gevra,  Aryan coal beneficiation pvt. Ltd.              </t>
  </si>
  <si>
    <t>Chakabuwa, Aryan Energy private ltd.</t>
  </si>
  <si>
    <t>Binjhari, Aryan Energy private ltd.</t>
  </si>
  <si>
    <t>Tamnar, Jindal Steel &amp; Power Ltd.(Unit1)</t>
  </si>
  <si>
    <t>Ratija, Spectrum Coal &amp; Power Ltd.</t>
  </si>
  <si>
    <t>Maruti Clean Coal</t>
  </si>
  <si>
    <t>Jindal Power Limited(JPL) (Unit 2)</t>
  </si>
  <si>
    <t>Jindal Power Limited(JPL) (Unit 3)</t>
  </si>
  <si>
    <t xml:space="preserve">Parsa East and Kanta Basan Coal Washery </t>
  </si>
  <si>
    <t>ACB(India) Ltd,Renki  Washery 
( formerly S.V.Power Pvt Ltd.)</t>
  </si>
  <si>
    <t>Chattisgarh Power &amp; Coal Benefication Ltd.</t>
  </si>
  <si>
    <t>Contd….</t>
  </si>
  <si>
    <t>Source: Ministry of Coal</t>
  </si>
  <si>
    <t>Table 2.1(Contd.): Installed Capacity of Coal Washeries (as on 31.03.2024)</t>
  </si>
  <si>
    <t xml:space="preserve">Washery &amp; Operator </t>
  </si>
  <si>
    <t>State</t>
  </si>
  <si>
    <t>Capacity (MTY)</t>
  </si>
  <si>
    <t>Hind Energy &amp; Coal Benefication (India) Ltd, Baloda</t>
  </si>
  <si>
    <t>Hind Energy &amp; Coal Benefication (India)  Ltd., Gatora</t>
  </si>
  <si>
    <t>Hind Multi Services Private Limited, Birghani, Janjgir</t>
  </si>
  <si>
    <t>Maharashtra</t>
  </si>
  <si>
    <t>Clean Coal Enterprises Pvt. Ltd.,Gatora (Unit-1,2 &amp;3)</t>
  </si>
  <si>
    <t>Others</t>
  </si>
  <si>
    <t>Hind Multi Services Private Limited, Hindadih, Bilaspur</t>
  </si>
  <si>
    <t>Sambhavi Coal Benefication Pvt. Ltd., Gatora</t>
  </si>
  <si>
    <t>Bhatia Energy &amp; Minerals Pvt Ltd Coal Washery</t>
  </si>
  <si>
    <t>Telengana</t>
  </si>
  <si>
    <t xml:space="preserve">KJSL Coal &amp; Power Pvt. Ltd. </t>
  </si>
  <si>
    <t>K L Energy &amp; Coal Beneficiation Pvt. Ltd.</t>
  </si>
  <si>
    <t>Mahavir Coal Washeries Pvt. Ltd., Baloda (Unit I)</t>
  </si>
  <si>
    <t>Mahavir Coal Washeries Pvt. Ltd,Baloda. (Unit II)</t>
  </si>
  <si>
    <t>Mahavir Coal Washeries Pvt. Ltd.</t>
  </si>
  <si>
    <t xml:space="preserve">Mahavir Coal Washeries Pvt. Ltd.,Sakri Belmundi </t>
  </si>
  <si>
    <t>Paras Power &amp; Coal Benefication Ltd., Ghutku</t>
  </si>
  <si>
    <t>Phil Coal Benefication Pvt. Ltd, Ghutku Washery</t>
  </si>
  <si>
    <t>Phil Coal Benefication Pvt. Ltd, Tenda Washery</t>
  </si>
  <si>
    <t xml:space="preserve">Radiant coal beneficiation Pvt Ltd
</t>
  </si>
  <si>
    <t>Sarda Energy and Minerals Ltd.</t>
  </si>
  <si>
    <t xml:space="preserve">Panderpauni,   Aryan coal beneficiation pvt. Ltd.      </t>
  </si>
  <si>
    <t>Wani, Kartikay Coal washeries pvt. ltd.(Aryan)</t>
  </si>
  <si>
    <t>Maha Mineral Mining &amp; Beneficiation Pvt Ltd,Gondegaon Washery</t>
  </si>
  <si>
    <t>Maha Mineral Mining &amp; Beneficiation Pvt Ltd, Ghugus Washery</t>
  </si>
  <si>
    <t>Maha Mineral Mining &amp; Beneficiation Pvt Ltd, Pimpalgaon Washery</t>
  </si>
  <si>
    <t>Maha Mineral Mining &amp; Beneficiation Pvt Ltd, Sasti Washery</t>
  </si>
  <si>
    <t>Maha Mineral Mining &amp; Beneficiation Pvt Ltd, Wani Washery</t>
  </si>
  <si>
    <t>Maha Mineral Mining &amp; Beneficiation Pvt Ltd, Majri Washery</t>
  </si>
  <si>
    <t>Rukhmai Coal Washery LLP, Nimbala Washery
(Formerly M/s Bhatiya Coal Washery Ltd.)</t>
  </si>
  <si>
    <t>Rukhmai infrastructure Pvt. Ltd., Gondegaon</t>
  </si>
  <si>
    <t>Rukhmai infrastructure Pvt. Ltd., Pandharpouni
(Bhatiya Coal washeries Ltd)</t>
  </si>
  <si>
    <t>ALPS Mining Services
(Formerly Bhatia Coal Washery)</t>
  </si>
  <si>
    <t>Aryan Energy Pvt. Ltd., Talcher</t>
  </si>
  <si>
    <t>Aryan Ispat and Power Pvt. Ltd.</t>
  </si>
  <si>
    <t>ACB (india) Ltd, Hemgir</t>
  </si>
  <si>
    <t>ACB (india) Ltd,Talcher Unit.</t>
  </si>
  <si>
    <t>Earth Minerals Company Ltd.</t>
  </si>
  <si>
    <t>Global Coal &amp; Mining Pvt. Ltd.,Talcher Unit</t>
  </si>
  <si>
    <t>Global Coal &amp; Mining Pvt. Ltd.,Jharsuguda Unit, IB Valley</t>
  </si>
  <si>
    <t>Jindal Steel &amp; Power Ltd, Angul</t>
  </si>
  <si>
    <t>Shyam Metalics and Energy Ltd, Rengali</t>
  </si>
  <si>
    <t>Utkal Energy Ltd.</t>
  </si>
  <si>
    <t>Manuguru, Global coal Mining (P) Ltd.</t>
  </si>
  <si>
    <t xml:space="preserve">  (B) Private</t>
  </si>
  <si>
    <t>TOTAL NON-COKING (A+B)</t>
  </si>
  <si>
    <t>Gross Total (Coking + Non-Coking)</t>
  </si>
  <si>
    <t xml:space="preserve">Table 2.2: Installed Capacity and Utilization of Refineries of Crude Oil </t>
  </si>
  <si>
    <t xml:space="preserve">Sl. No. </t>
  </si>
  <si>
    <t>Refinery</t>
  </si>
  <si>
    <t>Refinery Capacity (TMTPA)</t>
  </si>
  <si>
    <t>Crude Oil Processed (TMT)</t>
  </si>
  <si>
    <t>Capacity Utilisation (%)</t>
  </si>
  <si>
    <t>31.03.2022</t>
  </si>
  <si>
    <t>31.03.2023</t>
  </si>
  <si>
    <t>31.03.2024</t>
  </si>
  <si>
    <t>2022-23</t>
  </si>
  <si>
    <t>2023-24 (P)</t>
  </si>
  <si>
    <t>Change in 
Utilisation</t>
  </si>
  <si>
    <t xml:space="preserve">(a) </t>
  </si>
  <si>
    <t>PUBLIC SECTOR</t>
  </si>
  <si>
    <t>IOCL, Guwahati, Assam</t>
  </si>
  <si>
    <t>IOCL, Barauni, Bihar</t>
  </si>
  <si>
    <t>IOCL, Koyali, Gujarat</t>
  </si>
  <si>
    <t>IOCL, Haldia, West Bengal</t>
  </si>
  <si>
    <t>IOCL, Mathura, Uttar Pradesh</t>
  </si>
  <si>
    <t>IOCL, Digboi, Assam</t>
  </si>
  <si>
    <t>IOCL, Panipat, Haryana</t>
  </si>
  <si>
    <t>IOCL, Bongaigaon, Assam</t>
  </si>
  <si>
    <t>IOCL, Paradip, Odisha</t>
  </si>
  <si>
    <t>Total IOC</t>
  </si>
  <si>
    <t>BPCL, Mumbai, Maharashtra</t>
  </si>
  <si>
    <t>BPCL, Kochi, Kerala</t>
  </si>
  <si>
    <t>BPCL, Bina, Madhya Pradesh</t>
  </si>
  <si>
    <t>Total BPCL</t>
  </si>
  <si>
    <t>HPCL, Mumbai, Maharashtra</t>
  </si>
  <si>
    <t>HPCL, Visakh, Andhra Pradesh</t>
  </si>
  <si>
    <t>Total HPCL</t>
  </si>
  <si>
    <t>CPCL, Manali, Tamil Nadu</t>
  </si>
  <si>
    <t>CPCL, Narimanam, Tamil Nadu</t>
  </si>
  <si>
    <t>-</t>
  </si>
  <si>
    <t>Total CPCL</t>
  </si>
  <si>
    <t>NRL, Numaligarh, Assam</t>
  </si>
  <si>
    <t>MRPL, Mangalore, Karnataka</t>
  </si>
  <si>
    <t>ONGC, Tatipaka, Andhra Pradesh</t>
  </si>
  <si>
    <t xml:space="preserve">(b) </t>
  </si>
  <si>
    <t>PRIVATE SECTOR &amp; JVs SECTOR</t>
  </si>
  <si>
    <t>RIL, Jamnagar, Gujarat</t>
  </si>
  <si>
    <t>RIL, SEZ-Jamnagar, Gujarat</t>
  </si>
  <si>
    <t>Nyara Energy Ltd. Vadinar</t>
  </si>
  <si>
    <t>HMEL, GGS, Bathinda, Punjab</t>
  </si>
  <si>
    <t>Total (a+b)</t>
  </si>
  <si>
    <t xml:space="preserve"> 1.Total may not tally due to rounding off</t>
  </si>
  <si>
    <t>(P): Provisional</t>
  </si>
  <si>
    <t xml:space="preserve"> 2. Crude throughput in terms of crude oil processed.</t>
  </si>
  <si>
    <t xml:space="preserve"> 3. Capacity utilisation is equal to crude oil processsed in during year divided by refineing capacity at the 1st April of initial of  year*100 </t>
  </si>
  <si>
    <t>Source: M/o Petroleum &amp; Natural Gas</t>
  </si>
  <si>
    <t xml:space="preserve">Table  2.3 (A) : Yearwise Installed Capacity of Electicity Generation in Utilities and Non-Utilities </t>
  </si>
  <si>
    <r>
      <t>(in Mega Watt = 10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 xml:space="preserve">  Kilo Watt )</t>
    </r>
  </si>
  <si>
    <t>Year</t>
  </si>
  <si>
    <t>Hydro</t>
  </si>
  <si>
    <t>RES</t>
  </si>
  <si>
    <t>Utilities</t>
  </si>
  <si>
    <t>31.03.2015</t>
  </si>
  <si>
    <t>Thermal</t>
  </si>
  <si>
    <t>Large Hydro</t>
  </si>
  <si>
    <t>Nuclear</t>
  </si>
  <si>
    <t>RES*</t>
  </si>
  <si>
    <t>Total</t>
  </si>
  <si>
    <t>31.03.2016</t>
  </si>
  <si>
    <t>As on</t>
  </si>
  <si>
    <t>Steam</t>
  </si>
  <si>
    <t>Diesel</t>
  </si>
  <si>
    <t>Gas</t>
  </si>
  <si>
    <t>31.03.2017</t>
  </si>
  <si>
    <t>31.03.2018</t>
  </si>
  <si>
    <t>31.03.2012</t>
  </si>
  <si>
    <t>31.03.2019</t>
  </si>
  <si>
    <t>31.03.2013</t>
  </si>
  <si>
    <t xml:space="preserve">31.03.2020 </t>
  </si>
  <si>
    <t>31.03.2014</t>
  </si>
  <si>
    <t>31.03.2021</t>
  </si>
  <si>
    <t>31.03.2024 (P)</t>
  </si>
  <si>
    <t>Growth rate of 2023-24 over 2022-23(%)</t>
  </si>
  <si>
    <t>CAGR 2014-15 to 2023-24(%)</t>
  </si>
  <si>
    <t xml:space="preserve">*  RES= Comprising of Solar, Wind, Bio-Power and Small Hydro Power </t>
  </si>
  <si>
    <t xml:space="preserve">(P): Provisional </t>
  </si>
  <si>
    <t>Capacity in respect of Self Generating Industries includes units of capacity 1 MW and above.</t>
  </si>
  <si>
    <t>CAGR: Compound Annual Growth Rate =((Current Value/Base Value)^(1/nos. of years)-1)*100</t>
  </si>
  <si>
    <t>Source : Central Electricity Authority.</t>
  </si>
  <si>
    <t xml:space="preserve">Table  2.3 (B) : Yearwise Installed Capacity of Electicity Generation in Utilities and Non-Utilities </t>
  </si>
  <si>
    <r>
      <t>(in Mega Watt = 10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 xml:space="preserve"> x Kilo Watt )</t>
    </r>
  </si>
  <si>
    <t>Non-Utilities</t>
  </si>
  <si>
    <t>Grand Total (Utility + Non-Utility)</t>
  </si>
  <si>
    <t>17= 9+16</t>
  </si>
  <si>
    <t xml:space="preserve">31.03.2022 </t>
  </si>
  <si>
    <t xml:space="preserve">31.03.2023 </t>
  </si>
  <si>
    <t>31.03.2024(P)</t>
  </si>
  <si>
    <t>*  RES=Comprising of Solar, Wind, Bio-Power and Small Hydro Power</t>
  </si>
  <si>
    <t xml:space="preserve"> Capacity in respect of Self Generating Industries includes units of capacity 1 MW and above.</t>
  </si>
  <si>
    <t>CAGR: Compound Annual Growth Rate =((Current Value/Base Value)^(1/nos. of years)-1))*100</t>
  </si>
  <si>
    <t xml:space="preserve">Table 2.4 : Regionwise and Statewise Installed Capacity of Electricity Generation (Utilities)    </t>
  </si>
  <si>
    <t>(in GW)</t>
  </si>
  <si>
    <t>States/UTs</t>
  </si>
  <si>
    <t>Growth Rate
 ( 2022-23 to 2023-24) (%)</t>
  </si>
  <si>
    <t xml:space="preserve"> </t>
  </si>
  <si>
    <t xml:space="preserve"> Chandigarh</t>
  </si>
  <si>
    <t xml:space="preserve"> Delhi</t>
  </si>
  <si>
    <t xml:space="preserve"> Haryana</t>
  </si>
  <si>
    <t xml:space="preserve"> Himachal Pradesh</t>
  </si>
  <si>
    <t xml:space="preserve"> Jammu &amp; Kashmir</t>
  </si>
  <si>
    <t xml:space="preserve"> Punjab</t>
  </si>
  <si>
    <t xml:space="preserve"> Rajasthan</t>
  </si>
  <si>
    <t xml:space="preserve"> Uttar Pradesh</t>
  </si>
  <si>
    <t xml:space="preserve"> Uttarakhand</t>
  </si>
  <si>
    <t xml:space="preserve"> Central Sector NR</t>
  </si>
  <si>
    <t xml:space="preserve"> Sub-Total (NR)</t>
  </si>
  <si>
    <t xml:space="preserve"> Chhattisgarh</t>
  </si>
  <si>
    <t xml:space="preserve"> Gujarat</t>
  </si>
  <si>
    <t xml:space="preserve"> Madhya Pradesh</t>
  </si>
  <si>
    <t xml:space="preserve"> Maharashtra</t>
  </si>
  <si>
    <t xml:space="preserve"> Daman &amp; Diu</t>
  </si>
  <si>
    <t xml:space="preserve"> D. &amp; N. Haveli</t>
  </si>
  <si>
    <t xml:space="preserve"> Goa</t>
  </si>
  <si>
    <t xml:space="preserve"> Central Sector WR</t>
  </si>
  <si>
    <t xml:space="preserve"> Sub-Total (WR)</t>
  </si>
  <si>
    <t xml:space="preserve"> Sub-Total (SR)</t>
  </si>
  <si>
    <t xml:space="preserve"> Andhra Pradesh</t>
  </si>
  <si>
    <t xml:space="preserve"> Sub-Total (ER)</t>
  </si>
  <si>
    <t xml:space="preserve"> Telangana</t>
  </si>
  <si>
    <t xml:space="preserve"> Sub-Total (NER)</t>
  </si>
  <si>
    <t xml:space="preserve"> Karnataka</t>
  </si>
  <si>
    <t xml:space="preserve"> Kerala</t>
  </si>
  <si>
    <t xml:space="preserve"> Tamil Nadu</t>
  </si>
  <si>
    <t xml:space="preserve"> Puducherry</t>
  </si>
  <si>
    <t xml:space="preserve"> Lakshadweep</t>
  </si>
  <si>
    <r>
      <t>Central Sector SR</t>
    </r>
    <r>
      <rPr>
        <b/>
        <sz val="9"/>
        <rFont val="Times New Roman"/>
        <family val="1"/>
      </rPr>
      <t xml:space="preserve"> #</t>
    </r>
  </si>
  <si>
    <t xml:space="preserve"> Bihar</t>
  </si>
  <si>
    <t xml:space="preserve"> Jharkhand</t>
  </si>
  <si>
    <t xml:space="preserve"> Odisha</t>
  </si>
  <si>
    <t xml:space="preserve"> West Bengal</t>
  </si>
  <si>
    <t xml:space="preserve"> Sikkim</t>
  </si>
  <si>
    <t xml:space="preserve"> A. &amp; N. Islands</t>
  </si>
  <si>
    <t xml:space="preserve"> Central Sector ER $</t>
  </si>
  <si>
    <t xml:space="preserve"> Arunachal Pradesh</t>
  </si>
  <si>
    <t xml:space="preserve"> Assam  </t>
  </si>
  <si>
    <t xml:space="preserve"> Manipur  </t>
  </si>
  <si>
    <t xml:space="preserve"> Meghalaya  </t>
  </si>
  <si>
    <t xml:space="preserve"> Mizoram  </t>
  </si>
  <si>
    <t xml:space="preserve"> Nagaland  </t>
  </si>
  <si>
    <t xml:space="preserve"> Tripura  </t>
  </si>
  <si>
    <t xml:space="preserve"> Central Sector NER</t>
  </si>
  <si>
    <t xml:space="preserve"> Total States </t>
  </si>
  <si>
    <t xml:space="preserve"> Total Central  </t>
  </si>
  <si>
    <t xml:space="preserve"> Total All India</t>
  </si>
  <si>
    <t>$ Damodar Valley Corporation (DVC) installed capacity is considered under central sector(ER)</t>
  </si>
  <si>
    <t>* RES: Comprising of Solar, Wind, Bio-Power and Small Hydro Power</t>
  </si>
  <si>
    <t>#  Includes NLC-Central capacity also</t>
  </si>
  <si>
    <t>Sub-totals/Totals may not tally due to conversion to GW and  rounding off.</t>
  </si>
  <si>
    <t xml:space="preserve">Table 2.5: State-wise cumulative Installed Capacity of  Renewable Power </t>
  </si>
  <si>
    <t>S. No.</t>
  </si>
  <si>
    <t>STATES / UTs</t>
  </si>
  <si>
    <t>Small Hydro Power</t>
  </si>
  <si>
    <t>Wind Power</t>
  </si>
  <si>
    <t>Bio-Power-BM Power/Cogen. Bagasse</t>
  </si>
  <si>
    <t>Waste to Energy</t>
  </si>
  <si>
    <t>Solar Power</t>
  </si>
  <si>
    <t>Total Capacity</t>
  </si>
  <si>
    <t>Growth Rate(2022-23 to 2023-24)</t>
  </si>
  <si>
    <t>(MW)</t>
  </si>
  <si>
    <t>Andhra Pradesh</t>
  </si>
  <si>
    <t>Arunachal Pradesh</t>
  </si>
  <si>
    <t>Assam</t>
  </si>
  <si>
    <t xml:space="preserve">Bihar </t>
  </si>
  <si>
    <t>Chhatisgarh</t>
  </si>
  <si>
    <t>Goa</t>
  </si>
  <si>
    <t>Gujarat</t>
  </si>
  <si>
    <t>Haryana</t>
  </si>
  <si>
    <t>Himachal Pradesh</t>
  </si>
  <si>
    <t>Jammu &amp; Kashmir</t>
  </si>
  <si>
    <t>Karnataka</t>
  </si>
  <si>
    <t>Kerala</t>
  </si>
  <si>
    <t>Ladakh</t>
  </si>
  <si>
    <t xml:space="preserve">Madhya Pradesh 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</si>
  <si>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</si>
  <si>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</si>
  <si>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</si>
  <si>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</si>
  <si>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</si>
  <si>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</si>
  <si>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</si>
  <si>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</si>
  <si>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Telangana</t>
  </si>
  <si>
    <t>Tripura</t>
  </si>
  <si>
    <t>Uttarakhand</t>
  </si>
  <si>
    <t xml:space="preserve">West Bengal </t>
  </si>
  <si>
    <t>Andaman &amp; Nicobar</t>
  </si>
  <si>
    <t>Chandigarh</t>
  </si>
  <si>
    <t>Dadar &amp; Nagar Haveli</t>
  </si>
  <si>
    <t>Daman &amp; Diu</t>
  </si>
  <si>
    <t>Delhi</t>
  </si>
  <si>
    <t>Lakshwadeep</t>
  </si>
  <si>
    <t>Puducherry</t>
  </si>
  <si>
    <t>Total  (MW)</t>
  </si>
  <si>
    <t>Percentages Distribution</t>
  </si>
  <si>
    <t>Source: Ministry of New and Renewable Energy</t>
  </si>
  <si>
    <t xml:space="preserve">Table 2.6 : Installation of Off-grid / Decentralised Renewable Energy Systems/ Devices as on 31.03.2024      </t>
  </si>
  <si>
    <t>State/UT</t>
  </si>
  <si>
    <t>Biogas Plants
(Nos)</t>
  </si>
  <si>
    <t>SPV Pumps</t>
  </si>
  <si>
    <t>Solar Photovoltaic (SPV)  Systems</t>
  </si>
  <si>
    <t>Waste to Energy (off Grid)(MW)</t>
  </si>
  <si>
    <t>SLS</t>
  </si>
  <si>
    <t>HLS</t>
  </si>
  <si>
    <t>SL</t>
  </si>
  <si>
    <t>PP</t>
  </si>
  <si>
    <t>(Nos.)</t>
  </si>
  <si>
    <t>(KWP)</t>
  </si>
  <si>
    <t>Bihar</t>
  </si>
  <si>
    <t>Chhattisgarh</t>
  </si>
  <si>
    <t xml:space="preserve">               -   </t>
  </si>
  <si>
    <t>Lakshadweep</t>
  </si>
  <si>
    <t>Others*</t>
  </si>
  <si>
    <t>* Others includes installations through NGOs/IREDA in different states</t>
  </si>
  <si>
    <t xml:space="preserve">SLS = Street Lighting System; HLS = Home Lighting System; SL = Solar Lantern; PP = Power Plants; SPV = Solar Photovoltaic;  </t>
  </si>
  <si>
    <t>MW = Mega Watt; KWP = Kilowatt peak</t>
  </si>
  <si>
    <t>Source : Ministry of New and Renewable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</si>
</sst>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5" formatCode="#,##0_ ;\-#,##0\ "/>
    <numFmt numFmtId="166" formatCode="_ * #,##0.00_ ;_ * \-#,##0.00_ ;_ * &quot;-&quot;??_ ;_ @_ "/>
    <numFmt numFmtId="167" formatCode="0.0%"/>
    <numFmt numFmtId="168" formatCode="0.00000"/>
    <numFmt numFmtId="169" formatCode="#,##0.0000_ ;\-#,##0.0000\ "/>
    <numFmt numFmtId="170" formatCode="0.0000"/>
    <numFmt numFmtId="171" formatCode="#,##0.000_ ;\-#,##0.000\ "/>
    <numFmt numFmtId="172" formatCode="0.0000000"/>
    <numFmt numFmtId="173" formatCode="_(* #,##0_);_(* \(#,##0\);_(* &quot;-&quot;??_);_(@_)"/>
    <numFmt numFmtId="174" formatCode="_(* #,##0.0_);_(* \(#,##0.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 Narrow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0"/>
      <name val="Courier"/>
      <family val="3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9"/>
      <name val="Times New Roman"/>
      <family val="1"/>
    </font>
    <font>
      <sz val="9"/>
      <color theme="1"/>
      <name val="New times roman"/>
    </font>
    <font>
      <b/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6"/>
      <name val="Times New Roman"/>
      <family val="1"/>
    </font>
    <font>
      <sz val="9"/>
      <color rgb="FF00B050"/>
      <name val="Times New Roman"/>
      <family val="1"/>
    </font>
    <font>
      <b/>
      <i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top" wrapText="1"/>
    </xf>
    <xf numFmtId="2" fontId="5" fillId="3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justify" vertical="top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top"/>
    </xf>
    <xf numFmtId="0" fontId="5" fillId="3" borderId="4" xfId="2" applyFont="1" applyFill="1" applyBorder="1" applyAlignment="1">
      <alignment horizontal="left" vertical="center" wrapText="1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8" fillId="2" borderId="8" xfId="0" applyFont="1" applyFill="1" applyBorder="1" applyAlignment="1">
      <alignment vertical="top"/>
    </xf>
    <xf numFmtId="0" fontId="8" fillId="2" borderId="9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2" fontId="9" fillId="3" borderId="4" xfId="0" applyNumberFormat="1" applyFont="1" applyFill="1" applyBorder="1" applyAlignment="1">
      <alignment horizontal="center" vertical="center" wrapText="1"/>
    </xf>
    <xf numFmtId="2" fontId="10" fillId="3" borderId="4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12" fillId="0" borderId="0" xfId="0" applyFont="1"/>
    <xf numFmtId="0" fontId="4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/>
    <xf numFmtId="2" fontId="12" fillId="2" borderId="7" xfId="0" applyNumberFormat="1" applyFont="1" applyFill="1" applyBorder="1"/>
    <xf numFmtId="0" fontId="8" fillId="2" borderId="9" xfId="0" applyFont="1" applyFill="1" applyBorder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/>
    <xf numFmtId="0" fontId="0" fillId="0" borderId="0" xfId="0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0" fontId="14" fillId="3" borderId="11" xfId="0" applyFont="1" applyFill="1" applyBorder="1"/>
    <xf numFmtId="3" fontId="15" fillId="3" borderId="4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11" xfId="0" quotePrefix="1" applyFont="1" applyFill="1" applyBorder="1" applyAlignment="1">
      <alignment horizontal="left"/>
    </xf>
    <xf numFmtId="3" fontId="17" fillId="3" borderId="4" xfId="0" applyNumberFormat="1" applyFont="1" applyFill="1" applyBorder="1" applyAlignment="1">
      <alignment horizontal="center"/>
    </xf>
    <xf numFmtId="3" fontId="19" fillId="3" borderId="4" xfId="3" applyNumberFormat="1" applyFont="1" applyFill="1" applyBorder="1" applyAlignment="1">
      <alignment horizontal="center"/>
    </xf>
    <xf numFmtId="4" fontId="19" fillId="3" borderId="4" xfId="3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3" fontId="17" fillId="3" borderId="12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left"/>
    </xf>
    <xf numFmtId="3" fontId="17" fillId="3" borderId="13" xfId="0" applyNumberFormat="1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left"/>
    </xf>
    <xf numFmtId="3" fontId="17" fillId="3" borderId="4" xfId="0" applyNumberFormat="1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>
      <alignment horizontal="center"/>
    </xf>
    <xf numFmtId="3" fontId="17" fillId="3" borderId="4" xfId="0" quotePrefix="1" applyNumberFormat="1" applyFont="1" applyFill="1" applyBorder="1" applyAlignment="1">
      <alignment horizontal="center" vertical="center"/>
    </xf>
    <xf numFmtId="0" fontId="14" fillId="3" borderId="4" xfId="0" applyFont="1" applyFill="1" applyBorder="1"/>
    <xf numFmtId="0" fontId="20" fillId="3" borderId="1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left" vertical="center"/>
    </xf>
    <xf numFmtId="10" fontId="0" fillId="0" borderId="0" xfId="1" applyNumberFormat="1" applyFont="1" applyBorder="1"/>
    <xf numFmtId="1" fontId="0" fillId="0" borderId="0" xfId="0" applyNumberFormat="1"/>
    <xf numFmtId="0" fontId="19" fillId="2" borderId="5" xfId="0" applyFont="1" applyFill="1" applyBorder="1" applyAlignment="1">
      <alignment horizontal="left" vertical="center"/>
    </xf>
    <xf numFmtId="0" fontId="17" fillId="2" borderId="6" xfId="0" applyFont="1" applyFill="1" applyBorder="1"/>
    <xf numFmtId="0" fontId="17" fillId="2" borderId="6" xfId="0" applyFont="1" applyFill="1" applyBorder="1" applyAlignment="1">
      <alignment horizontal="center" vertical="center"/>
    </xf>
    <xf numFmtId="1" fontId="17" fillId="2" borderId="6" xfId="0" applyNumberFormat="1" applyFont="1" applyFill="1" applyBorder="1"/>
    <xf numFmtId="164" fontId="15" fillId="2" borderId="7" xfId="0" applyNumberFormat="1" applyFont="1" applyFill="1" applyBorder="1"/>
    <xf numFmtId="0" fontId="19" fillId="2" borderId="14" xfId="0" applyFont="1" applyFill="1" applyBorder="1" applyAlignment="1">
      <alignment horizontal="left" vertical="center"/>
    </xf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15" xfId="0" applyFont="1" applyFill="1" applyBorder="1"/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/>
    <xf numFmtId="0" fontId="0" fillId="2" borderId="0" xfId="0" applyFill="1"/>
    <xf numFmtId="0" fontId="0" fillId="2" borderId="15" xfId="0" applyFill="1" applyBorder="1"/>
    <xf numFmtId="0" fontId="22" fillId="2" borderId="8" xfId="0" applyFont="1" applyFill="1" applyBorder="1" applyAlignment="1">
      <alignment vertical="top"/>
    </xf>
    <xf numFmtId="0" fontId="23" fillId="2" borderId="9" xfId="0" applyFont="1" applyFill="1" applyBorder="1"/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0" borderId="0" xfId="0" applyAlignment="1">
      <alignment horizontal="center" vertical="center"/>
    </xf>
    <xf numFmtId="3" fontId="0" fillId="0" borderId="0" xfId="0" applyNumberFormat="1"/>
    <xf numFmtId="0" fontId="24" fillId="2" borderId="5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24" fillId="2" borderId="7" xfId="0" applyFont="1" applyFill="1" applyBorder="1" applyAlignment="1">
      <alignment horizontal="center" vertical="top" wrapText="1"/>
    </xf>
    <xf numFmtId="0" fontId="25" fillId="0" borderId="0" xfId="0" applyFont="1" applyAlignment="1">
      <alignment wrapText="1"/>
    </xf>
    <xf numFmtId="0" fontId="24" fillId="2" borderId="14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center" vertical="top" wrapText="1"/>
    </xf>
    <xf numFmtId="0" fontId="24" fillId="2" borderId="15" xfId="0" applyFont="1" applyFill="1" applyBorder="1" applyAlignment="1">
      <alignment horizontal="center" vertical="top" wrapText="1"/>
    </xf>
    <xf numFmtId="0" fontId="25" fillId="2" borderId="8" xfId="0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center" wrapText="1"/>
    </xf>
    <xf numFmtId="0" fontId="26" fillId="2" borderId="9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5" fontId="0" fillId="0" borderId="0" xfId="0" applyNumberFormat="1"/>
    <xf numFmtId="0" fontId="29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5" fontId="30" fillId="3" borderId="11" xfId="4" applyNumberFormat="1" applyFont="1" applyFill="1" applyBorder="1" applyAlignment="1">
      <alignment horizontal="center"/>
    </xf>
    <xf numFmtId="0" fontId="29" fillId="4" borderId="0" xfId="0" applyFont="1" applyFill="1"/>
    <xf numFmtId="165" fontId="19" fillId="3" borderId="11" xfId="4" applyNumberFormat="1" applyFont="1" applyFill="1" applyBorder="1" applyAlignment="1">
      <alignment horizontal="center"/>
    </xf>
    <xf numFmtId="167" fontId="0" fillId="0" borderId="0" xfId="1" applyNumberFormat="1" applyFont="1"/>
    <xf numFmtId="0" fontId="9" fillId="3" borderId="4" xfId="0" applyFont="1" applyFill="1" applyBorder="1" applyAlignment="1">
      <alignment horizontal="left" vertical="center" wrapText="1"/>
    </xf>
    <xf numFmtId="2" fontId="9" fillId="3" borderId="4" xfId="1" applyNumberFormat="1" applyFont="1" applyFill="1" applyBorder="1" applyAlignment="1">
      <alignment horizontal="center" vertical="center"/>
    </xf>
    <xf numFmtId="168" fontId="9" fillId="0" borderId="0" xfId="4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2" fontId="9" fillId="4" borderId="0" xfId="4" applyNumberFormat="1" applyFont="1" applyFill="1" applyBorder="1" applyAlignment="1">
      <alignment horizontal="center" vertical="center"/>
    </xf>
    <xf numFmtId="0" fontId="5" fillId="4" borderId="0" xfId="0" applyFont="1" applyFill="1"/>
    <xf numFmtId="0" fontId="30" fillId="2" borderId="5" xfId="0" applyFont="1" applyFill="1" applyBorder="1"/>
    <xf numFmtId="0" fontId="21" fillId="2" borderId="6" xfId="0" applyFont="1" applyFill="1" applyBorder="1"/>
    <xf numFmtId="0" fontId="30" fillId="2" borderId="6" xfId="0" applyFont="1" applyFill="1" applyBorder="1"/>
    <xf numFmtId="0" fontId="29" fillId="2" borderId="6" xfId="0" applyFont="1" applyFill="1" applyBorder="1"/>
    <xf numFmtId="0" fontId="30" fillId="2" borderId="7" xfId="0" applyFont="1" applyFill="1" applyBorder="1"/>
    <xf numFmtId="165" fontId="0" fillId="0" borderId="0" xfId="0" applyNumberFormat="1" applyAlignment="1">
      <alignment wrapText="1"/>
    </xf>
    <xf numFmtId="0" fontId="30" fillId="2" borderId="14" xfId="0" applyFont="1" applyFill="1" applyBorder="1"/>
    <xf numFmtId="0" fontId="30" fillId="2" borderId="0" xfId="0" applyFont="1" applyFill="1"/>
    <xf numFmtId="0" fontId="29" fillId="2" borderId="0" xfId="0" applyFont="1" applyFill="1"/>
    <xf numFmtId="0" fontId="31" fillId="2" borderId="8" xfId="0" applyFont="1" applyFill="1" applyBorder="1" applyAlignment="1">
      <alignment vertical="center"/>
    </xf>
    <xf numFmtId="0" fontId="21" fillId="2" borderId="9" xfId="0" applyFont="1" applyFill="1" applyBorder="1"/>
    <xf numFmtId="0" fontId="30" fillId="2" borderId="9" xfId="0" applyFont="1" applyFill="1" applyBorder="1"/>
    <xf numFmtId="0" fontId="29" fillId="2" borderId="9" xfId="0" applyFont="1" applyFill="1" applyBorder="1"/>
    <xf numFmtId="0" fontId="0" fillId="2" borderId="8" xfId="0" applyFill="1" applyBorder="1"/>
    <xf numFmtId="0" fontId="9" fillId="0" borderId="0" xfId="0" applyFont="1"/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/>
    <xf numFmtId="0" fontId="29" fillId="0" borderId="14" xfId="0" applyFont="1" applyBorder="1" applyAlignment="1">
      <alignment horizontal="center"/>
    </xf>
    <xf numFmtId="0" fontId="29" fillId="3" borderId="14" xfId="0" applyFont="1" applyFill="1" applyBorder="1"/>
    <xf numFmtId="165" fontId="30" fillId="3" borderId="14" xfId="4" applyNumberFormat="1" applyFont="1" applyFill="1" applyBorder="1" applyAlignment="1">
      <alignment horizontal="center"/>
    </xf>
    <xf numFmtId="165" fontId="29" fillId="0" borderId="14" xfId="4" applyNumberFormat="1" applyFont="1" applyBorder="1" applyAlignment="1">
      <alignment horizontal="right"/>
    </xf>
    <xf numFmtId="14" fontId="29" fillId="0" borderId="0" xfId="0" applyNumberFormat="1" applyFont="1"/>
    <xf numFmtId="165" fontId="29" fillId="0" borderId="0" xfId="4" applyNumberFormat="1" applyFont="1" applyBorder="1" applyAlignment="1">
      <alignment horizontal="right"/>
    </xf>
    <xf numFmtId="165" fontId="29" fillId="4" borderId="0" xfId="4" applyNumberFormat="1" applyFont="1" applyFill="1" applyBorder="1" applyAlignment="1">
      <alignment horizontal="right"/>
    </xf>
    <xf numFmtId="165" fontId="17" fillId="3" borderId="14" xfId="4" applyNumberFormat="1" applyFont="1" applyFill="1" applyBorder="1" applyAlignment="1">
      <alignment horizontal="center"/>
    </xf>
    <xf numFmtId="165" fontId="17" fillId="3" borderId="11" xfId="4" applyNumberFormat="1" applyFont="1" applyFill="1" applyBorder="1" applyAlignment="1">
      <alignment horizontal="center"/>
    </xf>
    <xf numFmtId="165" fontId="17" fillId="3" borderId="15" xfId="4" applyNumberFormat="1" applyFont="1" applyFill="1" applyBorder="1" applyAlignment="1">
      <alignment horizontal="center"/>
    </xf>
    <xf numFmtId="164" fontId="0" fillId="0" borderId="0" xfId="0" applyNumberFormat="1"/>
    <xf numFmtId="165" fontId="7" fillId="0" borderId="0" xfId="4" applyNumberFormat="1" applyFont="1" applyFill="1" applyBorder="1" applyAlignment="1">
      <alignment horizontal="right"/>
    </xf>
    <xf numFmtId="169" fontId="29" fillId="0" borderId="14" xfId="4" applyNumberFormat="1" applyFont="1" applyBorder="1" applyAlignment="1">
      <alignment horizontal="right"/>
    </xf>
    <xf numFmtId="2" fontId="0" fillId="0" borderId="0" xfId="0" applyNumberFormat="1"/>
    <xf numFmtId="2" fontId="9" fillId="0" borderId="14" xfId="4" applyNumberFormat="1" applyFont="1" applyBorder="1" applyAlignment="1">
      <alignment horizontal="center" vertical="center"/>
    </xf>
    <xf numFmtId="2" fontId="9" fillId="0" borderId="0" xfId="4" applyNumberFormat="1" applyFont="1" applyFill="1" applyBorder="1" applyAlignment="1">
      <alignment horizontal="center" vertical="center"/>
    </xf>
    <xf numFmtId="170" fontId="9" fillId="0" borderId="0" xfId="4" applyNumberFormat="1" applyFont="1" applyFill="1" applyBorder="1" applyAlignment="1">
      <alignment horizontal="center" vertical="center"/>
    </xf>
    <xf numFmtId="2" fontId="9" fillId="3" borderId="10" xfId="1" applyNumberFormat="1" applyFont="1" applyFill="1" applyBorder="1" applyAlignment="1">
      <alignment horizontal="center" vertical="center"/>
    </xf>
    <xf numFmtId="2" fontId="9" fillId="4" borderId="14" xfId="4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29" fillId="0" borderId="0" xfId="0" applyFont="1"/>
    <xf numFmtId="171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left" wrapText="1"/>
    </xf>
    <xf numFmtId="2" fontId="19" fillId="3" borderId="11" xfId="0" applyNumberFormat="1" applyFont="1" applyFill="1" applyBorder="1" applyAlignment="1">
      <alignment horizontal="center" wrapText="1"/>
    </xf>
    <xf numFmtId="2" fontId="16" fillId="3" borderId="11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right"/>
    </xf>
    <xf numFmtId="2" fontId="33" fillId="0" borderId="0" xfId="0" applyNumberFormat="1" applyFont="1"/>
    <xf numFmtId="2" fontId="17" fillId="0" borderId="0" xfId="0" applyNumberFormat="1" applyFont="1"/>
    <xf numFmtId="0" fontId="16" fillId="3" borderId="4" xfId="0" applyFont="1" applyFill="1" applyBorder="1" applyAlignment="1">
      <alignment horizontal="left" wrapText="1"/>
    </xf>
    <xf numFmtId="2" fontId="16" fillId="3" borderId="4" xfId="0" applyNumberFormat="1" applyFont="1" applyFill="1" applyBorder="1" applyAlignment="1">
      <alignment horizontal="center" wrapText="1"/>
    </xf>
    <xf numFmtId="0" fontId="2" fillId="0" borderId="0" xfId="0" applyFont="1"/>
    <xf numFmtId="0" fontId="4" fillId="3" borderId="4" xfId="0" applyFont="1" applyFill="1" applyBorder="1" applyAlignment="1">
      <alignment horizontal="left" wrapText="1"/>
    </xf>
    <xf numFmtId="2" fontId="4" fillId="3" borderId="4" xfId="0" applyNumberFormat="1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left" wrapText="1"/>
    </xf>
    <xf numFmtId="0" fontId="19" fillId="2" borderId="6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left" wrapText="1"/>
    </xf>
    <xf numFmtId="0" fontId="19" fillId="2" borderId="14" xfId="0" applyFont="1" applyFill="1" applyBorder="1" applyAlignment="1">
      <alignment horizontal="left" wrapText="1"/>
    </xf>
    <xf numFmtId="0" fontId="19" fillId="2" borderId="0" xfId="0" applyFont="1" applyFill="1" applyAlignment="1">
      <alignment horizontal="left" wrapText="1"/>
    </xf>
    <xf numFmtId="0" fontId="16" fillId="2" borderId="0" xfId="0" applyFont="1" applyFill="1" applyAlignment="1">
      <alignment wrapText="1"/>
    </xf>
    <xf numFmtId="0" fontId="16" fillId="2" borderId="15" xfId="0" applyFont="1" applyFill="1" applyBorder="1" applyAlignment="1">
      <alignment wrapText="1"/>
    </xf>
    <xf numFmtId="0" fontId="19" fillId="2" borderId="0" xfId="0" applyFont="1" applyFill="1" applyAlignment="1">
      <alignment horizontal="right" wrapText="1"/>
    </xf>
    <xf numFmtId="0" fontId="19" fillId="2" borderId="15" xfId="0" applyFont="1" applyFill="1" applyBorder="1" applyAlignment="1">
      <alignment horizontal="right" wrapText="1"/>
    </xf>
    <xf numFmtId="0" fontId="21" fillId="2" borderId="0" xfId="0" applyFont="1" applyFill="1" applyAlignment="1">
      <alignment horizontal="right" wrapText="1"/>
    </xf>
    <xf numFmtId="0" fontId="21" fillId="2" borderId="15" xfId="0" applyFont="1" applyFill="1" applyBorder="1" applyAlignment="1">
      <alignment horizontal="right" wrapText="1"/>
    </xf>
    <xf numFmtId="0" fontId="22" fillId="2" borderId="8" xfId="0" applyFont="1" applyFill="1" applyBorder="1" applyAlignment="1">
      <alignment vertical="center"/>
    </xf>
    <xf numFmtId="0" fontId="19" fillId="2" borderId="9" xfId="0" applyFont="1" applyFill="1" applyBorder="1"/>
    <xf numFmtId="0" fontId="21" fillId="2" borderId="9" xfId="0" applyFont="1" applyFill="1" applyBorder="1" applyAlignment="1">
      <alignment horizontal="right" wrapText="1"/>
    </xf>
    <xf numFmtId="0" fontId="21" fillId="2" borderId="10" xfId="0" applyFont="1" applyFill="1" applyBorder="1" applyAlignment="1">
      <alignment horizontal="right" wrapText="1"/>
    </xf>
    <xf numFmtId="172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6" fillId="3" borderId="11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/>
    </xf>
    <xf numFmtId="2" fontId="17" fillId="3" borderId="14" xfId="0" applyNumberFormat="1" applyFont="1" applyFill="1" applyBorder="1" applyAlignment="1">
      <alignment horizontal="center"/>
    </xf>
    <xf numFmtId="1" fontId="15" fillId="3" borderId="14" xfId="0" applyNumberFormat="1" applyFont="1" applyFill="1" applyBorder="1" applyAlignment="1">
      <alignment horizontal="center"/>
    </xf>
    <xf numFmtId="2" fontId="15" fillId="3" borderId="11" xfId="0" applyNumberFormat="1" applyFont="1" applyFill="1" applyBorder="1" applyAlignment="1">
      <alignment horizontal="center"/>
    </xf>
    <xf numFmtId="10" fontId="0" fillId="0" borderId="0" xfId="1" applyNumberFormat="1" applyFont="1"/>
    <xf numFmtId="1" fontId="14" fillId="3" borderId="4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/>
    </xf>
    <xf numFmtId="164" fontId="14" fillId="3" borderId="4" xfId="1" applyNumberFormat="1" applyFont="1" applyFill="1" applyBorder="1" applyAlignment="1">
      <alignment horizontal="center" vertical="center"/>
    </xf>
    <xf numFmtId="1" fontId="14" fillId="3" borderId="4" xfId="1" applyNumberFormat="1" applyFont="1" applyFill="1" applyBorder="1" applyAlignment="1">
      <alignment horizontal="center" vertical="center"/>
    </xf>
    <xf numFmtId="167" fontId="16" fillId="3" borderId="4" xfId="1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/>
    </xf>
    <xf numFmtId="0" fontId="0" fillId="2" borderId="2" xfId="0" applyFill="1" applyBorder="1"/>
    <xf numFmtId="164" fontId="0" fillId="2" borderId="2" xfId="0" applyNumberFormat="1" applyFill="1" applyBorder="1"/>
    <xf numFmtId="164" fontId="7" fillId="2" borderId="2" xfId="0" applyNumberFormat="1" applyFont="1" applyFill="1" applyBorder="1"/>
    <xf numFmtId="164" fontId="7" fillId="2" borderId="3" xfId="0" applyNumberFormat="1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left"/>
    </xf>
    <xf numFmtId="173" fontId="19" fillId="3" borderId="15" xfId="5" applyNumberFormat="1" applyFont="1" applyFill="1" applyBorder="1" applyAlignment="1">
      <alignment horizontal="left" vertical="center"/>
    </xf>
    <xf numFmtId="173" fontId="19" fillId="3" borderId="11" xfId="5" applyNumberFormat="1" applyFont="1" applyFill="1" applyBorder="1" applyAlignment="1">
      <alignment horizontal="center" vertical="top"/>
    </xf>
    <xf numFmtId="174" fontId="19" fillId="3" borderId="11" xfId="5" quotePrefix="1" applyNumberFormat="1" applyFont="1" applyFill="1" applyBorder="1" applyAlignment="1">
      <alignment horizontal="center" vertical="top"/>
    </xf>
    <xf numFmtId="174" fontId="19" fillId="3" borderId="15" xfId="5" quotePrefix="1" applyNumberFormat="1" applyFont="1" applyFill="1" applyBorder="1" applyAlignment="1">
      <alignment horizontal="left" vertical="center"/>
    </xf>
    <xf numFmtId="173" fontId="19" fillId="3" borderId="15" xfId="5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173" fontId="4" fillId="3" borderId="4" xfId="4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5" fillId="2" borderId="15" xfId="0" applyFont="1" applyFill="1" applyBorder="1" applyAlignment="1">
      <alignment horizontal="center" vertical="center"/>
    </xf>
    <xf numFmtId="0" fontId="21" fillId="2" borderId="14" xfId="0" applyFont="1" applyFill="1" applyBorder="1"/>
    <xf numFmtId="0" fontId="1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36" fillId="2" borderId="15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16" fillId="2" borderId="9" xfId="0" applyFont="1" applyFill="1" applyBorder="1"/>
    <xf numFmtId="0" fontId="16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6">
    <cellStyle name="Comma 2" xfId="4" xr:uid="{57629A36-12B1-49BA-9364-A32156B89A57}"/>
    <cellStyle name="Comma 3 2" xfId="5" xr:uid="{0C909E57-9548-4C36-B405-5AE37202FC5B}"/>
    <cellStyle name="Normal" xfId="0" builtinId="0"/>
    <cellStyle name="Normal 20" xfId="2" xr:uid="{46AC2804-9273-4110-B654-36F01FD597A3}"/>
    <cellStyle name="Normal_V.3 2" xfId="3" xr:uid="{F4B97629-5CB3-49FF-8D1D-7FFF59C259E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'2.3'!$W$3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'2.3'!$V$4:$V$16</c:f>
              <c:strCache>
                <c:ptCount val="13"/>
                <c:pt idx="0">
                  <c:v>31.03.2015</c:v>
                </c:pt>
                <c:pt idx="1">
                  <c:v>31.03.2016</c:v>
                </c:pt>
                <c:pt idx="2">
                  <c:v>31.03.2017</c:v>
                </c:pt>
                <c:pt idx="3">
                  <c:v>31.03.2018</c:v>
                </c:pt>
                <c:pt idx="4">
                  <c:v>31.03.2019</c:v>
                </c:pt>
                <c:pt idx="5">
                  <c:v>31.03.2020 </c:v>
                </c:pt>
                <c:pt idx="6">
                  <c:v>31.03.2021</c:v>
                </c:pt>
                <c:pt idx="7">
                  <c:v>31.03.2019</c:v>
                </c:pt>
                <c:pt idx="8">
                  <c:v>31.03.2020 </c:v>
                </c:pt>
                <c:pt idx="9">
                  <c:v>31.03.2021</c:v>
                </c:pt>
                <c:pt idx="10">
                  <c:v>31.03.2022</c:v>
                </c:pt>
                <c:pt idx="11">
                  <c:v>31.03.2023</c:v>
                </c:pt>
                <c:pt idx="12">
                  <c:v>31.03.2024 (P)</c:v>
                </c:pt>
              </c:strCache>
            </c:strRef>
          </c:cat>
          <c:val>
            <c:numRef>
              <c:f>'2.3'!$W$4:$W$16</c:f>
              <c:numCache>
                <c:formatCode>#,##0_ ;\-#,##0\ </c:formatCode>
                <c:ptCount val="13"/>
                <c:pt idx="0">
                  <c:v>41332.521000000001</c:v>
                </c:pt>
                <c:pt idx="1">
                  <c:v>42842.511000000006</c:v>
                </c:pt>
                <c:pt idx="2">
                  <c:v>44543.709000000003</c:v>
                </c:pt>
                <c:pt idx="3">
                  <c:v>45344.381000000001</c:v>
                </c:pt>
                <c:pt idx="7">
                  <c:v>45502.611000000004</c:v>
                </c:pt>
                <c:pt idx="8">
                  <c:v>45829.991999999998</c:v>
                </c:pt>
                <c:pt idx="9">
                  <c:v>46339.917000000001</c:v>
                </c:pt>
                <c:pt idx="10">
                  <c:v>46857.120000000003</c:v>
                </c:pt>
                <c:pt idx="11">
                  <c:v>46982.263030000002</c:v>
                </c:pt>
                <c:pt idx="12">
                  <c:v>47068.17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D-4BB5-99C7-E29B53D4297A}"/>
            </c:ext>
          </c:extLst>
        </c:ser>
        <c:ser>
          <c:idx val="1"/>
          <c:order val="1"/>
          <c:tx>
            <c:strRef>
              <c:f>'2.3'!$X$3</c:f>
              <c:strCache>
                <c:ptCount val="1"/>
                <c:pt idx="0">
                  <c:v>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'2.3'!$V$4:$V$16</c:f>
              <c:strCache>
                <c:ptCount val="13"/>
                <c:pt idx="0">
                  <c:v>31.03.2015</c:v>
                </c:pt>
                <c:pt idx="1">
                  <c:v>31.03.2016</c:v>
                </c:pt>
                <c:pt idx="2">
                  <c:v>31.03.2017</c:v>
                </c:pt>
                <c:pt idx="3">
                  <c:v>31.03.2018</c:v>
                </c:pt>
                <c:pt idx="4">
                  <c:v>31.03.2019</c:v>
                </c:pt>
                <c:pt idx="5">
                  <c:v>31.03.2020 </c:v>
                </c:pt>
                <c:pt idx="6">
                  <c:v>31.03.2021</c:v>
                </c:pt>
                <c:pt idx="7">
                  <c:v>31.03.2019</c:v>
                </c:pt>
                <c:pt idx="8">
                  <c:v>31.03.2020 </c:v>
                </c:pt>
                <c:pt idx="9">
                  <c:v>31.03.2021</c:v>
                </c:pt>
                <c:pt idx="10">
                  <c:v>31.03.2022</c:v>
                </c:pt>
                <c:pt idx="11">
                  <c:v>31.03.2023</c:v>
                </c:pt>
                <c:pt idx="12">
                  <c:v>31.03.2024 (P)</c:v>
                </c:pt>
              </c:strCache>
            </c:strRef>
          </c:cat>
          <c:val>
            <c:numRef>
              <c:f>'2.3'!$X$4:$X$16</c:f>
              <c:numCache>
                <c:formatCode>#,##0_ ;\-#,##0\ </c:formatCode>
                <c:ptCount val="13"/>
                <c:pt idx="0">
                  <c:v>40259.997999999992</c:v>
                </c:pt>
                <c:pt idx="1">
                  <c:v>47291.617019999998</c:v>
                </c:pt>
                <c:pt idx="2">
                  <c:v>58677.291619999982</c:v>
                </c:pt>
                <c:pt idx="3">
                  <c:v>70748.556480000014</c:v>
                </c:pt>
                <c:pt idx="4">
                  <c:v>80708.218729999993</c:v>
                </c:pt>
                <c:pt idx="5">
                  <c:v>91502.966110000008</c:v>
                </c:pt>
                <c:pt idx="6">
                  <c:v>100127.565</c:v>
                </c:pt>
                <c:pt idx="7">
                  <c:v>80708.218729999993</c:v>
                </c:pt>
                <c:pt idx="8">
                  <c:v>91502.966110000008</c:v>
                </c:pt>
                <c:pt idx="9">
                  <c:v>100127.565</c:v>
                </c:pt>
                <c:pt idx="10">
                  <c:v>116846.45500000002</c:v>
                </c:pt>
                <c:pt idx="11">
                  <c:v>132207.09781000001</c:v>
                </c:pt>
                <c:pt idx="12">
                  <c:v>151144.505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BB5-99C7-E29B53D429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5247520"/>
        <c:axId val="145271520"/>
      </c:barChart>
      <c:catAx>
        <c:axId val="14524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71520"/>
        <c:crosses val="autoZero"/>
        <c:auto val="1"/>
        <c:lblAlgn val="ctr"/>
        <c:lblOffset val="100"/>
        <c:noMultiLvlLbl val="0"/>
      </c:catAx>
      <c:valAx>
        <c:axId val="14527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99060</xdr:colOff>
      <xdr:row>17</xdr:row>
      <xdr:rowOff>119061</xdr:rowOff>
    </xdr:from>
    <xdr:to>
      <xdr:col>25</xdr:col>
      <xdr:colOff>182880</xdr:colOff>
      <xdr:row>28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163D17-4E09-4734-BCCE-63E1375D1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J2" t="str">
            <v>Capacity(MTY)</v>
          </cell>
        </row>
        <row r="3">
          <cell r="I3" t="str">
            <v>Chattisgarh</v>
          </cell>
          <cell r="J3">
            <v>113.96999999999998</v>
          </cell>
        </row>
        <row r="4">
          <cell r="I4" t="str">
            <v>Jharkhand</v>
          </cell>
          <cell r="J4">
            <v>56.82</v>
          </cell>
        </row>
        <row r="5">
          <cell r="I5" t="str">
            <v>Odisha</v>
          </cell>
          <cell r="J5">
            <v>51</v>
          </cell>
        </row>
        <row r="6">
          <cell r="I6" t="str">
            <v>Maharashtra</v>
          </cell>
          <cell r="J6">
            <v>26.139999999999997</v>
          </cell>
        </row>
        <row r="7">
          <cell r="I7" t="str">
            <v>Others</v>
          </cell>
          <cell r="J7">
            <v>9.86</v>
          </cell>
        </row>
      </sheetData>
      <sheetData sheetId="8"/>
      <sheetData sheetId="9">
        <row r="3">
          <cell r="W3" t="str">
            <v>Hydro</v>
          </cell>
          <cell r="X3" t="str">
            <v>RES</v>
          </cell>
        </row>
        <row r="4">
          <cell r="B4" t="str">
            <v>Utilities</v>
          </cell>
          <cell r="V4" t="str">
            <v>31.03.2015</v>
          </cell>
          <cell r="W4">
            <v>41332.521000000001</v>
          </cell>
          <cell r="X4">
            <v>40259.997999999992</v>
          </cell>
        </row>
        <row r="5">
          <cell r="B5" t="str">
            <v>Thermal</v>
          </cell>
          <cell r="F5" t="str">
            <v>Large Hydro</v>
          </cell>
          <cell r="G5" t="str">
            <v>Nuclear</v>
          </cell>
          <cell r="H5" t="str">
            <v>RES*</v>
          </cell>
          <cell r="V5" t="str">
            <v>31.03.2016</v>
          </cell>
          <cell r="W5">
            <v>42842.511000000006</v>
          </cell>
          <cell r="X5">
            <v>47291.617019999998</v>
          </cell>
        </row>
        <row r="6">
          <cell r="V6" t="str">
            <v>31.03.2017</v>
          </cell>
          <cell r="W6">
            <v>44543.709000000003</v>
          </cell>
          <cell r="X6">
            <v>58677.291619999982</v>
          </cell>
        </row>
        <row r="7">
          <cell r="V7" t="str">
            <v>31.03.2018</v>
          </cell>
          <cell r="W7">
            <v>45344.381000000001</v>
          </cell>
          <cell r="X7">
            <v>70748.556480000014</v>
          </cell>
        </row>
        <row r="8">
          <cell r="V8" t="str">
            <v>31.03.2019</v>
          </cell>
          <cell r="X8">
            <v>80708.218729999993</v>
          </cell>
        </row>
        <row r="9">
          <cell r="V9" t="str">
            <v xml:space="preserve">31.03.2020 </v>
          </cell>
          <cell r="X9">
            <v>91502.966110000008</v>
          </cell>
        </row>
        <row r="10">
          <cell r="A10" t="str">
            <v>31.03.2014</v>
          </cell>
          <cell r="E10">
            <v>168254.98500000002</v>
          </cell>
          <cell r="F10">
            <v>40531.410000000003</v>
          </cell>
          <cell r="G10">
            <v>4780</v>
          </cell>
          <cell r="H10">
            <v>34987.995999999999</v>
          </cell>
          <cell r="I10">
            <v>248554.391</v>
          </cell>
          <cell r="V10" t="str">
            <v>31.03.2021</v>
          </cell>
          <cell r="X10">
            <v>100127.565</v>
          </cell>
        </row>
        <row r="11">
          <cell r="A11" t="str">
            <v>31.03.2015</v>
          </cell>
          <cell r="E11">
            <v>188897.7836</v>
          </cell>
          <cell r="F11">
            <v>41267.43</v>
          </cell>
          <cell r="G11">
            <v>5780</v>
          </cell>
          <cell r="H11">
            <v>38959.159999999989</v>
          </cell>
          <cell r="I11">
            <v>274904.37359999999</v>
          </cell>
          <cell r="V11" t="str">
            <v>31.03.2019</v>
          </cell>
          <cell r="W11">
            <v>45502.611000000004</v>
          </cell>
          <cell r="X11">
            <v>80708.218729999993</v>
          </cell>
        </row>
        <row r="12">
          <cell r="A12" t="str">
            <v>31.03.2016</v>
          </cell>
          <cell r="E12">
            <v>210675.03900000002</v>
          </cell>
          <cell r="F12">
            <v>42783.420000000006</v>
          </cell>
          <cell r="G12">
            <v>5780</v>
          </cell>
          <cell r="H12">
            <v>45924.04</v>
          </cell>
          <cell r="I12">
            <v>305162.49900000001</v>
          </cell>
          <cell r="V12" t="str">
            <v xml:space="preserve">31.03.2020 </v>
          </cell>
          <cell r="W12">
            <v>45829.991999999998</v>
          </cell>
          <cell r="X12">
            <v>91502.966110000008</v>
          </cell>
        </row>
        <row r="13">
          <cell r="A13" t="str">
            <v>31.03.2017</v>
          </cell>
          <cell r="E13">
            <v>218329.88399999999</v>
          </cell>
          <cell r="F13">
            <v>44478.420000000006</v>
          </cell>
          <cell r="G13">
            <v>6780</v>
          </cell>
          <cell r="H13">
            <v>57244.229999999981</v>
          </cell>
          <cell r="I13">
            <v>326832.53399999999</v>
          </cell>
          <cell r="V13" t="str">
            <v>31.03.2021</v>
          </cell>
          <cell r="W13">
            <v>46339.917000000001</v>
          </cell>
          <cell r="X13">
            <v>100127.565</v>
          </cell>
        </row>
        <row r="14">
          <cell r="A14" t="str">
            <v>31.03.2018</v>
          </cell>
          <cell r="E14">
            <v>222906.58899999998</v>
          </cell>
          <cell r="F14">
            <v>45293.42</v>
          </cell>
          <cell r="G14">
            <v>6780</v>
          </cell>
          <cell r="H14">
            <v>69022.385000000009</v>
          </cell>
          <cell r="I14">
            <v>344002.39399999997</v>
          </cell>
          <cell r="V14" t="str">
            <v>31.03.2022</v>
          </cell>
          <cell r="W14">
            <v>46857.120000000003</v>
          </cell>
          <cell r="X14">
            <v>116846.45500000002</v>
          </cell>
        </row>
        <row r="15">
          <cell r="A15" t="str">
            <v>31.03.2019</v>
          </cell>
          <cell r="E15">
            <v>226279.34399999998</v>
          </cell>
          <cell r="F15">
            <v>45399.22</v>
          </cell>
          <cell r="G15">
            <v>6780</v>
          </cell>
          <cell r="H15">
            <v>77641.625</v>
          </cell>
          <cell r="I15">
            <v>356100.18900000001</v>
          </cell>
          <cell r="V15" t="str">
            <v>31.03.2023</v>
          </cell>
          <cell r="W15">
            <v>46982.263030000002</v>
          </cell>
          <cell r="X15">
            <v>132207.09781000001</v>
          </cell>
        </row>
        <row r="16">
          <cell r="A16" t="str">
            <v xml:space="preserve">31.03.2020 </v>
          </cell>
          <cell r="E16">
            <v>230599.568</v>
          </cell>
          <cell r="F16">
            <v>45699.22</v>
          </cell>
          <cell r="G16">
            <v>6780</v>
          </cell>
          <cell r="H16">
            <v>87027.675000000003</v>
          </cell>
          <cell r="I16">
            <v>370106.46299999999</v>
          </cell>
          <cell r="V16" t="str">
            <v>31.03.2024 (P)</v>
          </cell>
          <cell r="W16">
            <v>47068.17</v>
          </cell>
          <cell r="X16">
            <v>151144.505</v>
          </cell>
        </row>
        <row r="17">
          <cell r="A17" t="str">
            <v>31.03.2021</v>
          </cell>
          <cell r="E17">
            <v>234728.21799999999</v>
          </cell>
          <cell r="F17">
            <v>46209.22</v>
          </cell>
          <cell r="G17">
            <v>6780</v>
          </cell>
          <cell r="H17">
            <v>94433.785000000003</v>
          </cell>
          <cell r="I17">
            <v>382151.223</v>
          </cell>
        </row>
        <row r="18">
          <cell r="A18" t="str">
            <v>31.03.2022</v>
          </cell>
          <cell r="E18">
            <v>236108.71799999999</v>
          </cell>
          <cell r="F18">
            <v>46722.520000000004</v>
          </cell>
          <cell r="G18">
            <v>6780</v>
          </cell>
          <cell r="H18">
            <v>109885.37500000001</v>
          </cell>
          <cell r="I18">
            <v>399496.61300000001</v>
          </cell>
        </row>
        <row r="19">
          <cell r="A19" t="str">
            <v>31.03.2023</v>
          </cell>
          <cell r="E19">
            <v>237269</v>
          </cell>
          <cell r="F19">
            <v>46850</v>
          </cell>
          <cell r="G19">
            <v>6780</v>
          </cell>
          <cell r="H19">
            <v>125159.80500000001</v>
          </cell>
          <cell r="I19">
            <v>416058.80499999999</v>
          </cell>
        </row>
        <row r="20">
          <cell r="A20" t="str">
            <v>31.03.2024 (P)</v>
          </cell>
          <cell r="E20">
            <v>243216.87299999999</v>
          </cell>
          <cell r="F20">
            <v>46928.17</v>
          </cell>
          <cell r="G20">
            <v>8180</v>
          </cell>
          <cell r="H20">
            <v>143644.505</v>
          </cell>
          <cell r="I20">
            <v>441969.54800000001</v>
          </cell>
        </row>
        <row r="31">
          <cell r="B31" t="str">
            <v>Non-Utilities</v>
          </cell>
          <cell r="I31" t="str">
            <v>Grand Total (Utility + Non-Utility)</v>
          </cell>
        </row>
        <row r="37">
          <cell r="A37" t="str">
            <v>31.03.2014</v>
          </cell>
          <cell r="H37">
            <v>42257.869999999995</v>
          </cell>
          <cell r="I37">
            <v>290812.261</v>
          </cell>
        </row>
        <row r="38">
          <cell r="A38" t="str">
            <v>31.03.2015</v>
          </cell>
          <cell r="H38">
            <v>44656.847999999998</v>
          </cell>
          <cell r="I38">
            <v>319561.22159999999</v>
          </cell>
        </row>
        <row r="39">
          <cell r="A39" t="str">
            <v>31.03.2016</v>
          </cell>
          <cell r="H39">
            <v>48279.484058699993</v>
          </cell>
          <cell r="I39">
            <v>353441.98305869999</v>
          </cell>
        </row>
        <row r="40">
          <cell r="A40" t="str">
            <v>31.03.2017</v>
          </cell>
          <cell r="H40">
            <v>51529.194735699995</v>
          </cell>
          <cell r="I40">
            <v>378361.72873569996</v>
          </cell>
        </row>
        <row r="41">
          <cell r="A41" t="str">
            <v>31.03.2018</v>
          </cell>
          <cell r="H41">
            <v>54932.511398199997</v>
          </cell>
          <cell r="I41">
            <v>398934.90539819998</v>
          </cell>
        </row>
        <row r="42">
          <cell r="A42" t="str">
            <v>31.03.2019</v>
          </cell>
          <cell r="H42">
            <v>75207.125733199995</v>
          </cell>
          <cell r="I42">
            <v>431307.31473320001</v>
          </cell>
        </row>
        <row r="43">
          <cell r="A43" t="str">
            <v xml:space="preserve">31.03.2020 </v>
          </cell>
          <cell r="H43">
            <v>76239.358125000013</v>
          </cell>
          <cell r="I43">
            <v>446345.82112500002</v>
          </cell>
        </row>
        <row r="44">
          <cell r="A44" t="str">
            <v>31.03.2021</v>
          </cell>
          <cell r="H44">
            <v>78507.96879720001</v>
          </cell>
          <cell r="I44">
            <v>460659.19179720001</v>
          </cell>
        </row>
        <row r="45">
          <cell r="A45" t="str">
            <v xml:space="preserve">31.03.2022 </v>
          </cell>
          <cell r="H45">
            <v>76732.440000000017</v>
          </cell>
          <cell r="I45">
            <v>476229.05300000001</v>
          </cell>
        </row>
        <row r="46">
          <cell r="A46" t="str">
            <v xml:space="preserve">31.03.2023 </v>
          </cell>
          <cell r="H46">
            <v>78399.821418000007</v>
          </cell>
          <cell r="I46">
            <v>494458.62641799997</v>
          </cell>
        </row>
        <row r="47">
          <cell r="A47" t="str">
            <v>31.03.2024(P)</v>
          </cell>
          <cell r="H47">
            <v>79340</v>
          </cell>
          <cell r="I47">
            <v>521309.54800000001</v>
          </cell>
        </row>
        <row r="62">
          <cell r="B62" t="str">
            <v>Thermal</v>
          </cell>
          <cell r="C62" t="str">
            <v>Hydro</v>
          </cell>
          <cell r="D62" t="str">
            <v>Nuclear</v>
          </cell>
          <cell r="E62" t="str">
            <v>RES*</v>
          </cell>
        </row>
        <row r="63">
          <cell r="A63" t="str">
            <v>31.03.2012</v>
          </cell>
          <cell r="B63">
            <v>131603.18</v>
          </cell>
          <cell r="C63">
            <v>38990.400000000001</v>
          </cell>
          <cell r="D63">
            <v>4780</v>
          </cell>
          <cell r="E63">
            <v>24503.45</v>
          </cell>
        </row>
        <row r="64">
          <cell r="A64" t="str">
            <v>31.03.2013</v>
          </cell>
          <cell r="B64">
            <v>151530.47</v>
          </cell>
          <cell r="C64">
            <v>39491.4</v>
          </cell>
          <cell r="D64">
            <v>4780</v>
          </cell>
          <cell r="E64">
            <v>27541.7</v>
          </cell>
        </row>
        <row r="65">
          <cell r="A65" t="str">
            <v>31.03.2014</v>
          </cell>
          <cell r="B65">
            <v>168254.98500000002</v>
          </cell>
          <cell r="C65">
            <v>40531.410000000003</v>
          </cell>
          <cell r="D65">
            <v>4780</v>
          </cell>
          <cell r="E65">
            <v>34987.995999999999</v>
          </cell>
        </row>
        <row r="66">
          <cell r="A66" t="str">
            <v>31.03.2015</v>
          </cell>
          <cell r="B66">
            <v>188897.7836</v>
          </cell>
          <cell r="C66">
            <v>41267.43</v>
          </cell>
          <cell r="D66">
            <v>5780</v>
          </cell>
          <cell r="E66">
            <v>38959.159999999989</v>
          </cell>
        </row>
        <row r="67">
          <cell r="A67" t="str">
            <v>31.03.2016</v>
          </cell>
          <cell r="B67">
            <v>210675.03900000002</v>
          </cell>
          <cell r="C67">
            <v>42783.420000000006</v>
          </cell>
          <cell r="D67">
            <v>5780</v>
          </cell>
          <cell r="E67">
            <v>45924.04</v>
          </cell>
        </row>
        <row r="68">
          <cell r="A68" t="str">
            <v>31.03.2017</v>
          </cell>
          <cell r="B68">
            <v>218329.88399999999</v>
          </cell>
          <cell r="C68">
            <v>44478.420000000006</v>
          </cell>
          <cell r="D68">
            <v>6780</v>
          </cell>
          <cell r="E68">
            <v>57244.229999999981</v>
          </cell>
        </row>
        <row r="69">
          <cell r="A69" t="str">
            <v>31.03.2018</v>
          </cell>
          <cell r="B69">
            <v>222906.58899999998</v>
          </cell>
          <cell r="C69">
            <v>45293.42</v>
          </cell>
          <cell r="D69">
            <v>6780</v>
          </cell>
          <cell r="E69">
            <v>69022.385000000009</v>
          </cell>
        </row>
        <row r="70">
          <cell r="A70" t="str">
            <v>31.03.2019</v>
          </cell>
          <cell r="B70">
            <v>226279.34399999998</v>
          </cell>
          <cell r="C70">
            <v>45399.22</v>
          </cell>
          <cell r="D70">
            <v>6780</v>
          </cell>
          <cell r="E70">
            <v>77641.625</v>
          </cell>
        </row>
        <row r="71">
          <cell r="A71" t="str">
            <v xml:space="preserve">31.03.2020 </v>
          </cell>
          <cell r="B71">
            <v>230599.568</v>
          </cell>
          <cell r="C71">
            <v>45699.22</v>
          </cell>
          <cell r="D71">
            <v>6780</v>
          </cell>
          <cell r="E71">
            <v>87027.675000000003</v>
          </cell>
        </row>
        <row r="72">
          <cell r="A72" t="str">
            <v>31.03.2021</v>
          </cell>
          <cell r="B72">
            <v>234728.21799999999</v>
          </cell>
          <cell r="C72">
            <v>46209.22</v>
          </cell>
          <cell r="D72">
            <v>6780</v>
          </cell>
          <cell r="E72">
            <v>94433.785000000003</v>
          </cell>
        </row>
        <row r="73">
          <cell r="A73" t="str">
            <v>31.03.2022</v>
          </cell>
          <cell r="B73">
            <v>236108.71799999999</v>
          </cell>
          <cell r="C73">
            <v>46722.520000000004</v>
          </cell>
          <cell r="D73">
            <v>6780</v>
          </cell>
          <cell r="E73">
            <v>109885.37500000001</v>
          </cell>
        </row>
        <row r="74">
          <cell r="A74" t="str">
            <v>31.03.2023</v>
          </cell>
          <cell r="B74">
            <v>237269</v>
          </cell>
          <cell r="C74">
            <v>46850</v>
          </cell>
          <cell r="D74">
            <v>6780</v>
          </cell>
          <cell r="E74">
            <v>125159.80500000001</v>
          </cell>
        </row>
        <row r="75">
          <cell r="A75" t="str">
            <v>31.03.2024 (P)</v>
          </cell>
          <cell r="B75">
            <v>243216.87299999999</v>
          </cell>
          <cell r="C75">
            <v>46928.17</v>
          </cell>
          <cell r="D75">
            <v>8180</v>
          </cell>
          <cell r="E75">
            <v>143644.505</v>
          </cell>
        </row>
      </sheetData>
      <sheetData sheetId="10">
        <row r="35">
          <cell r="N35" t="str">
            <v>Northern Region</v>
          </cell>
          <cell r="P35">
            <v>117.62665000000001</v>
          </cell>
        </row>
        <row r="36">
          <cell r="N36" t="str">
            <v>Western Region</v>
          </cell>
          <cell r="P36">
            <v>152.21352999999999</v>
          </cell>
        </row>
        <row r="37">
          <cell r="N37" t="str">
            <v>Southern Region</v>
          </cell>
          <cell r="P37">
            <v>122.135065</v>
          </cell>
        </row>
        <row r="38">
          <cell r="N38" t="str">
            <v>Eastern Region</v>
          </cell>
          <cell r="P38">
            <v>44.936453</v>
          </cell>
        </row>
        <row r="39">
          <cell r="N39" t="str">
            <v>North-Eastern Region</v>
          </cell>
          <cell r="P39">
            <v>5.0578900000000004</v>
          </cell>
        </row>
      </sheetData>
      <sheetData sheetId="11">
        <row r="49">
          <cell r="C49" t="str">
            <v>2022-23</v>
          </cell>
          <cell r="E49" t="str">
            <v>2023-24</v>
          </cell>
        </row>
        <row r="51">
          <cell r="B51" t="str">
            <v>Small Hydro Power</v>
          </cell>
          <cell r="C51">
            <v>4944.3</v>
          </cell>
          <cell r="E51">
            <v>5003.2500000000009</v>
          </cell>
          <cell r="F51">
            <v>3.4830777730384552E-2</v>
          </cell>
        </row>
        <row r="52">
          <cell r="B52" t="str">
            <v>Wind Power</v>
          </cell>
          <cell r="C52">
            <v>42633.13</v>
          </cell>
          <cell r="E52">
            <v>45886.51</v>
          </cell>
          <cell r="F52">
            <v>0.31944492692411286</v>
          </cell>
        </row>
        <row r="53">
          <cell r="B53" t="str">
            <v>Bio Power &amp; Waste to Energy</v>
          </cell>
          <cell r="C53">
            <v>10802.04</v>
          </cell>
          <cell r="E53">
            <v>10941.15</v>
          </cell>
          <cell r="F53">
            <v>7.6168243394752769E-2</v>
          </cell>
        </row>
        <row r="54">
          <cell r="B54" t="str">
            <v>Solar Power</v>
          </cell>
          <cell r="C54">
            <v>66780.34</v>
          </cell>
          <cell r="E54">
            <v>81813.600000000006</v>
          </cell>
          <cell r="F54">
            <v>0.56955605195074976</v>
          </cell>
        </row>
      </sheetData>
      <sheetData sheetId="12">
        <row r="8">
          <cell r="M8" t="str">
            <v>SPV Pumps
(Nos)</v>
          </cell>
          <cell r="N8" t="str">
            <v>Street Lighting System
(Nos)</v>
          </cell>
          <cell r="O8" t="str">
            <v>Home Lighting System
(Nos)</v>
          </cell>
          <cell r="P8" t="str">
            <v>Solar Lantern
(Nos)</v>
          </cell>
        </row>
        <row r="9">
          <cell r="K9" t="str">
            <v>2023-24</v>
          </cell>
          <cell r="M9">
            <v>630189</v>
          </cell>
          <cell r="N9">
            <v>944802</v>
          </cell>
          <cell r="O9">
            <v>1723479</v>
          </cell>
          <cell r="P9">
            <v>8459119</v>
          </cell>
        </row>
        <row r="10">
          <cell r="K10" t="str">
            <v>2022-23</v>
          </cell>
          <cell r="M10">
            <v>526859</v>
          </cell>
          <cell r="N10">
            <v>944802</v>
          </cell>
          <cell r="O10">
            <v>1723479</v>
          </cell>
          <cell r="P10">
            <v>8459119</v>
          </cell>
        </row>
        <row r="11">
          <cell r="K11" t="str">
            <v>2021-22</v>
          </cell>
          <cell r="M11">
            <v>349781</v>
          </cell>
          <cell r="N11">
            <v>934941</v>
          </cell>
          <cell r="O11">
            <v>1723479</v>
          </cell>
          <cell r="P11">
            <v>8459119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1BBA-9AA9-4004-867C-17D0CD746C35}">
  <sheetPr>
    <tabColor rgb="FF00B050"/>
  </sheetPr>
  <dimension ref="A1:D47"/>
  <sheetViews>
    <sheetView topLeftCell="A34" workbookViewId="0">
      <selection activeCell="D26" sqref="D26"/>
    </sheetView>
  </sheetViews>
  <sheetFormatPr defaultRowHeight="15"/>
  <cols>
    <col min="2" max="2" width="37.28515625" customWidth="1"/>
    <col min="3" max="3" width="23.42578125" customWidth="1"/>
    <col min="4" max="4" width="15.7109375" customWidth="1"/>
  </cols>
  <sheetData>
    <row r="1" spans="1:4" s="4" customFormat="1" ht="24.75" customHeight="1">
      <c r="A1" s="1" t="s">
        <v>0</v>
      </c>
      <c r="B1" s="2"/>
      <c r="C1" s="2"/>
      <c r="D1" s="3"/>
    </row>
    <row r="2" spans="1:4">
      <c r="A2" s="5" t="s">
        <v>1</v>
      </c>
      <c r="B2" s="5" t="s">
        <v>2</v>
      </c>
      <c r="C2" s="6" t="s">
        <v>3</v>
      </c>
      <c r="D2" s="7" t="s">
        <v>4</v>
      </c>
    </row>
    <row r="3" spans="1:4" ht="15" customHeight="1">
      <c r="A3" s="8"/>
      <c r="B3" s="9" t="s">
        <v>5</v>
      </c>
      <c r="C3" s="8"/>
      <c r="D3" s="10"/>
    </row>
    <row r="4" spans="1:4" ht="15" customHeight="1">
      <c r="A4" s="8">
        <v>1</v>
      </c>
      <c r="B4" s="11" t="s">
        <v>6</v>
      </c>
      <c r="C4" s="12" t="s">
        <v>7</v>
      </c>
      <c r="D4" s="13">
        <v>2</v>
      </c>
    </row>
    <row r="5" spans="1:4" ht="15" customHeight="1">
      <c r="A5" s="8">
        <v>2</v>
      </c>
      <c r="B5" s="11" t="s">
        <v>8</v>
      </c>
      <c r="C5" s="12" t="s">
        <v>7</v>
      </c>
      <c r="D5" s="13">
        <v>5</v>
      </c>
    </row>
    <row r="6" spans="1:4" ht="15" customHeight="1">
      <c r="A6" s="8">
        <v>3</v>
      </c>
      <c r="B6" s="11" t="s">
        <v>9</v>
      </c>
      <c r="C6" s="12" t="s">
        <v>7</v>
      </c>
      <c r="D6" s="13">
        <v>1.6</v>
      </c>
    </row>
    <row r="7" spans="1:4" ht="15" customHeight="1">
      <c r="A7" s="8">
        <v>4</v>
      </c>
      <c r="B7" s="11" t="s">
        <v>10</v>
      </c>
      <c r="C7" s="12" t="s">
        <v>7</v>
      </c>
      <c r="D7" s="13">
        <v>1.6</v>
      </c>
    </row>
    <row r="8" spans="1:4" ht="15" customHeight="1">
      <c r="A8" s="8">
        <v>5</v>
      </c>
      <c r="B8" s="11" t="s">
        <v>11</v>
      </c>
      <c r="C8" s="12" t="s">
        <v>7</v>
      </c>
      <c r="D8" s="13">
        <v>0.63</v>
      </c>
    </row>
    <row r="9" spans="1:4" ht="15" customHeight="1">
      <c r="A9" s="8">
        <v>6</v>
      </c>
      <c r="B9" s="11" t="s">
        <v>12</v>
      </c>
      <c r="C9" s="12" t="s">
        <v>7</v>
      </c>
      <c r="D9" s="13">
        <v>2.5</v>
      </c>
    </row>
    <row r="10" spans="1:4" ht="15" customHeight="1">
      <c r="A10" s="8">
        <v>7</v>
      </c>
      <c r="B10" s="11" t="s">
        <v>13</v>
      </c>
      <c r="C10" s="12" t="s">
        <v>7</v>
      </c>
      <c r="D10" s="13">
        <v>3</v>
      </c>
    </row>
    <row r="11" spans="1:4" ht="15" customHeight="1">
      <c r="A11" s="8">
        <v>8</v>
      </c>
      <c r="B11" s="11" t="s">
        <v>14</v>
      </c>
      <c r="C11" s="12" t="s">
        <v>7</v>
      </c>
      <c r="D11" s="13">
        <v>0.75</v>
      </c>
    </row>
    <row r="12" spans="1:4" ht="15" customHeight="1">
      <c r="A12" s="8">
        <v>9</v>
      </c>
      <c r="B12" s="11" t="s">
        <v>15</v>
      </c>
      <c r="C12" s="12" t="s">
        <v>7</v>
      </c>
      <c r="D12" s="13">
        <v>3</v>
      </c>
    </row>
    <row r="13" spans="1:4" ht="15" customHeight="1">
      <c r="A13" s="8">
        <v>10</v>
      </c>
      <c r="B13" s="11" t="s">
        <v>16</v>
      </c>
      <c r="C13" s="12" t="s">
        <v>7</v>
      </c>
      <c r="D13" s="13">
        <v>2.6</v>
      </c>
    </row>
    <row r="14" spans="1:4" ht="15" customHeight="1">
      <c r="A14" s="8">
        <v>11</v>
      </c>
      <c r="B14" s="11" t="s">
        <v>17</v>
      </c>
      <c r="C14" s="12" t="s">
        <v>18</v>
      </c>
      <c r="D14" s="13">
        <v>1.2</v>
      </c>
    </row>
    <row r="15" spans="1:4" ht="15" customHeight="1">
      <c r="A15" s="8">
        <v>12</v>
      </c>
      <c r="B15" s="11" t="s">
        <v>19</v>
      </c>
      <c r="C15" s="12" t="s">
        <v>20</v>
      </c>
      <c r="D15" s="13">
        <v>1.7</v>
      </c>
    </row>
    <row r="16" spans="1:4" ht="15" customHeight="1">
      <c r="A16" s="8">
        <v>13</v>
      </c>
      <c r="B16" s="11" t="s">
        <v>21</v>
      </c>
      <c r="C16" s="12" t="s">
        <v>7</v>
      </c>
      <c r="D16" s="13">
        <v>1.6</v>
      </c>
    </row>
    <row r="17" spans="1:4" ht="15" customHeight="1">
      <c r="A17" s="8">
        <v>14</v>
      </c>
      <c r="B17" s="11" t="s">
        <v>22</v>
      </c>
      <c r="C17" s="12" t="s">
        <v>7</v>
      </c>
      <c r="D17" s="13">
        <v>5</v>
      </c>
    </row>
    <row r="18" spans="1:4" ht="15" customHeight="1">
      <c r="A18" s="8">
        <v>15</v>
      </c>
      <c r="B18" s="11" t="s">
        <v>23</v>
      </c>
      <c r="C18" s="12" t="s">
        <v>7</v>
      </c>
      <c r="D18" s="13">
        <v>5</v>
      </c>
    </row>
    <row r="19" spans="1:4" ht="15" customHeight="1">
      <c r="A19" s="8"/>
      <c r="B19" s="5" t="s">
        <v>24</v>
      </c>
      <c r="C19" s="14"/>
      <c r="D19" s="15">
        <f>SUM(D4:D18)</f>
        <v>37.18</v>
      </c>
    </row>
    <row r="20" spans="1:4" ht="15" customHeight="1">
      <c r="A20" s="12">
        <v>16</v>
      </c>
      <c r="B20" s="11" t="s">
        <v>25</v>
      </c>
      <c r="C20" s="12" t="s">
        <v>7</v>
      </c>
      <c r="D20" s="16">
        <v>2.04</v>
      </c>
    </row>
    <row r="21" spans="1:4" ht="15" customHeight="1">
      <c r="A21" s="12">
        <v>17</v>
      </c>
      <c r="B21" s="11" t="s">
        <v>26</v>
      </c>
      <c r="C21" s="12" t="s">
        <v>7</v>
      </c>
      <c r="D21" s="16">
        <v>2</v>
      </c>
    </row>
    <row r="22" spans="1:4" ht="15" customHeight="1">
      <c r="A22" s="12">
        <v>18</v>
      </c>
      <c r="B22" s="11" t="s">
        <v>27</v>
      </c>
      <c r="C22" s="12" t="s">
        <v>7</v>
      </c>
      <c r="D22" s="16">
        <v>2.5</v>
      </c>
    </row>
    <row r="23" spans="1:4" ht="15" customHeight="1">
      <c r="A23" s="12">
        <v>19</v>
      </c>
      <c r="B23" s="11" t="s">
        <v>28</v>
      </c>
      <c r="C23" s="12" t="s">
        <v>7</v>
      </c>
      <c r="D23" s="16">
        <v>4.5</v>
      </c>
    </row>
    <row r="24" spans="1:4" ht="15" customHeight="1">
      <c r="A24" s="12">
        <v>20</v>
      </c>
      <c r="B24" s="11" t="s">
        <v>29</v>
      </c>
      <c r="C24" s="12" t="s">
        <v>7</v>
      </c>
      <c r="D24" s="16">
        <v>1.5</v>
      </c>
    </row>
    <row r="25" spans="1:4" ht="15" customHeight="1">
      <c r="A25" s="8"/>
      <c r="B25" s="5" t="s">
        <v>30</v>
      </c>
      <c r="C25" s="8"/>
      <c r="D25" s="15">
        <f>SUM(D20:D24)</f>
        <v>12.54</v>
      </c>
    </row>
    <row r="26" spans="1:4" ht="15" customHeight="1">
      <c r="A26" s="8"/>
      <c r="B26" s="17" t="s">
        <v>31</v>
      </c>
      <c r="C26" s="18"/>
      <c r="D26" s="15">
        <f>SUM(D19,D25)</f>
        <v>49.72</v>
      </c>
    </row>
    <row r="27" spans="1:4" ht="15" customHeight="1">
      <c r="A27" s="8"/>
      <c r="B27" s="19" t="s">
        <v>32</v>
      </c>
      <c r="C27" s="18"/>
      <c r="D27" s="13"/>
    </row>
    <row r="28" spans="1:4" ht="15" customHeight="1">
      <c r="A28" s="8">
        <v>1</v>
      </c>
      <c r="B28" s="11" t="s">
        <v>33</v>
      </c>
      <c r="C28" s="12" t="s">
        <v>7</v>
      </c>
      <c r="D28" s="13">
        <v>6.5</v>
      </c>
    </row>
    <row r="29" spans="1:4" ht="15" customHeight="1">
      <c r="A29" s="8">
        <v>2</v>
      </c>
      <c r="B29" s="11" t="s">
        <v>34</v>
      </c>
      <c r="C29" s="12" t="s">
        <v>35</v>
      </c>
      <c r="D29" s="13">
        <v>4.5</v>
      </c>
    </row>
    <row r="30" spans="1:4" ht="15" customHeight="1">
      <c r="A30" s="8">
        <v>3</v>
      </c>
      <c r="B30" s="11" t="s">
        <v>36</v>
      </c>
      <c r="C30" s="12" t="s">
        <v>37</v>
      </c>
      <c r="D30" s="13">
        <v>10</v>
      </c>
    </row>
    <row r="31" spans="1:4" ht="15" customHeight="1">
      <c r="A31" s="8"/>
      <c r="B31" s="5" t="s">
        <v>38</v>
      </c>
      <c r="C31" s="8"/>
      <c r="D31" s="15">
        <f>SUM(D28:D30)</f>
        <v>21</v>
      </c>
    </row>
    <row r="32" spans="1:4" ht="15.95" customHeight="1">
      <c r="A32" s="8">
        <v>4</v>
      </c>
      <c r="B32" s="11" t="s">
        <v>39</v>
      </c>
      <c r="C32" s="12" t="s">
        <v>7</v>
      </c>
      <c r="D32" s="13">
        <v>3.5</v>
      </c>
    </row>
    <row r="33" spans="1:4" ht="15" customHeight="1">
      <c r="A33" s="8">
        <v>5</v>
      </c>
      <c r="B33" s="11" t="s">
        <v>40</v>
      </c>
      <c r="C33" s="12" t="s">
        <v>20</v>
      </c>
      <c r="D33" s="13">
        <v>1.5</v>
      </c>
    </row>
    <row r="34" spans="1:4" ht="15" customHeight="1">
      <c r="A34" s="8">
        <v>6</v>
      </c>
      <c r="B34" s="11" t="s">
        <v>41</v>
      </c>
      <c r="C34" s="12" t="s">
        <v>42</v>
      </c>
      <c r="D34" s="13">
        <v>14</v>
      </c>
    </row>
    <row r="35" spans="1:4" ht="15" customHeight="1">
      <c r="A35" s="8">
        <v>7</v>
      </c>
      <c r="B35" s="11" t="s">
        <v>43</v>
      </c>
      <c r="C35" s="12" t="s">
        <v>42</v>
      </c>
      <c r="D35" s="13">
        <v>6.25</v>
      </c>
    </row>
    <row r="36" spans="1:4" ht="15" customHeight="1">
      <c r="A36" s="8">
        <v>8</v>
      </c>
      <c r="B36" s="11" t="s">
        <v>44</v>
      </c>
      <c r="C36" s="12" t="s">
        <v>42</v>
      </c>
      <c r="D36" s="13">
        <v>7.5</v>
      </c>
    </row>
    <row r="37" spans="1:4" ht="15" customHeight="1">
      <c r="A37" s="8">
        <v>9</v>
      </c>
      <c r="B37" s="11" t="s">
        <v>45</v>
      </c>
      <c r="C37" s="12" t="s">
        <v>42</v>
      </c>
      <c r="D37" s="13">
        <v>4.8</v>
      </c>
    </row>
    <row r="38" spans="1:4" ht="15" customHeight="1">
      <c r="A38" s="8">
        <v>10</v>
      </c>
      <c r="B38" s="20" t="s">
        <v>46</v>
      </c>
      <c r="C38" s="12" t="s">
        <v>42</v>
      </c>
      <c r="D38" s="13">
        <v>4.75</v>
      </c>
    </row>
    <row r="39" spans="1:4" ht="15" customHeight="1">
      <c r="A39" s="8">
        <v>11</v>
      </c>
      <c r="B39" s="20" t="s">
        <v>47</v>
      </c>
      <c r="C39" s="12" t="s">
        <v>42</v>
      </c>
      <c r="D39" s="13">
        <v>11</v>
      </c>
    </row>
    <row r="40" spans="1:4" ht="15" customHeight="1">
      <c r="A40" s="8">
        <v>12</v>
      </c>
      <c r="B40" s="20" t="s">
        <v>48</v>
      </c>
      <c r="C40" s="12" t="s">
        <v>42</v>
      </c>
      <c r="D40" s="13">
        <v>3.3</v>
      </c>
    </row>
    <row r="41" spans="1:4" ht="15" customHeight="1">
      <c r="A41" s="8">
        <v>13</v>
      </c>
      <c r="B41" s="20" t="s">
        <v>49</v>
      </c>
      <c r="C41" s="12" t="s">
        <v>42</v>
      </c>
      <c r="D41" s="13">
        <v>3.2</v>
      </c>
    </row>
    <row r="42" spans="1:4" ht="15" customHeight="1">
      <c r="A42" s="8">
        <v>14</v>
      </c>
      <c r="B42" s="20" t="s">
        <v>50</v>
      </c>
      <c r="C42" s="12" t="s">
        <v>42</v>
      </c>
      <c r="D42" s="13">
        <v>3.6</v>
      </c>
    </row>
    <row r="43" spans="1:4" ht="15" customHeight="1">
      <c r="A43" s="8">
        <v>15</v>
      </c>
      <c r="B43" s="21" t="s">
        <v>51</v>
      </c>
      <c r="C43" s="12" t="s">
        <v>42</v>
      </c>
      <c r="D43" s="13">
        <v>15</v>
      </c>
    </row>
    <row r="44" spans="1:4" ht="26.25" customHeight="1">
      <c r="A44" s="22">
        <v>16</v>
      </c>
      <c r="B44" s="21" t="s">
        <v>52</v>
      </c>
      <c r="C44" s="12" t="s">
        <v>42</v>
      </c>
      <c r="D44" s="13">
        <v>2.5</v>
      </c>
    </row>
    <row r="45" spans="1:4" ht="15" customHeight="1">
      <c r="A45" s="8">
        <v>17</v>
      </c>
      <c r="B45" s="23" t="s">
        <v>53</v>
      </c>
      <c r="C45" s="12" t="s">
        <v>42</v>
      </c>
      <c r="D45" s="13">
        <v>1.25</v>
      </c>
    </row>
    <row r="46" spans="1:4" ht="15" customHeight="1">
      <c r="A46" s="24"/>
      <c r="B46" s="25"/>
      <c r="C46" s="26"/>
      <c r="D46" s="27" t="s">
        <v>54</v>
      </c>
    </row>
    <row r="47" spans="1:4" ht="18" customHeight="1">
      <c r="A47" s="28" t="s">
        <v>55</v>
      </c>
      <c r="B47" s="29"/>
      <c r="C47" s="30"/>
      <c r="D47" s="3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1A76-4577-4F99-8280-0C595E39BF36}">
  <sheetPr>
    <tabColor rgb="FF00B050"/>
  </sheetPr>
  <dimension ref="A1:Q50"/>
  <sheetViews>
    <sheetView topLeftCell="A40" workbookViewId="0">
      <selection activeCell="D46" sqref="D46"/>
    </sheetView>
  </sheetViews>
  <sheetFormatPr defaultRowHeight="15"/>
  <cols>
    <col min="1" max="1" width="9.140625" style="58"/>
    <col min="2" max="2" width="42.5703125" customWidth="1"/>
    <col min="3" max="3" width="15" customWidth="1"/>
    <col min="4" max="4" width="13" customWidth="1"/>
    <col min="6" max="6" width="27.5703125" customWidth="1"/>
    <col min="7" max="7" width="24.28515625" customWidth="1"/>
    <col min="9" max="9" width="13.85546875" customWidth="1"/>
    <col min="10" max="10" width="17" customWidth="1"/>
  </cols>
  <sheetData>
    <row r="1" spans="1:17" ht="33" customHeight="1">
      <c r="A1" s="1" t="s">
        <v>56</v>
      </c>
      <c r="B1" s="2"/>
      <c r="C1" s="2"/>
      <c r="D1" s="32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6.25">
      <c r="A2" s="33" t="s">
        <v>1</v>
      </c>
      <c r="B2" s="33" t="s">
        <v>57</v>
      </c>
      <c r="C2" s="33" t="s">
        <v>58</v>
      </c>
      <c r="D2" s="34" t="s">
        <v>59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0.6" customHeight="1">
      <c r="A3" s="33"/>
      <c r="B3" s="33"/>
      <c r="C3" s="33"/>
      <c r="D3" s="36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39" customFormat="1" ht="17.100000000000001" customHeight="1">
      <c r="A4" s="22">
        <v>18</v>
      </c>
      <c r="B4" s="21" t="s">
        <v>60</v>
      </c>
      <c r="C4" s="12" t="s">
        <v>42</v>
      </c>
      <c r="D4" s="37">
        <v>0.96</v>
      </c>
      <c r="E4" s="38"/>
    </row>
    <row r="5" spans="1:17" s="39" customFormat="1" ht="17.100000000000001" customHeight="1">
      <c r="A5" s="22">
        <v>19</v>
      </c>
      <c r="B5" s="21" t="s">
        <v>61</v>
      </c>
      <c r="C5" s="12" t="s">
        <v>42</v>
      </c>
      <c r="D5" s="37">
        <v>0.96</v>
      </c>
      <c r="E5" s="38"/>
    </row>
    <row r="6" spans="1:17" s="39" customFormat="1" ht="17.100000000000001" customHeight="1">
      <c r="A6" s="22">
        <v>20</v>
      </c>
      <c r="B6" s="23" t="s">
        <v>62</v>
      </c>
      <c r="C6" s="12" t="s">
        <v>42</v>
      </c>
      <c r="D6" s="37">
        <v>0.96</v>
      </c>
      <c r="E6" s="38"/>
    </row>
    <row r="7" spans="1:17" s="39" customFormat="1" ht="17.100000000000001" customHeight="1">
      <c r="A7" s="22">
        <v>21</v>
      </c>
      <c r="B7" s="21" t="s">
        <v>64</v>
      </c>
      <c r="C7" s="12" t="s">
        <v>42</v>
      </c>
      <c r="D7" s="37">
        <v>4.42</v>
      </c>
      <c r="E7" s="38"/>
    </row>
    <row r="8" spans="1:17" s="39" customFormat="1" ht="34.15" customHeight="1">
      <c r="A8" s="22">
        <v>22</v>
      </c>
      <c r="B8" s="23" t="s">
        <v>66</v>
      </c>
      <c r="C8" s="12" t="s">
        <v>42</v>
      </c>
      <c r="D8" s="37">
        <v>3.6</v>
      </c>
      <c r="E8" s="38"/>
    </row>
    <row r="9" spans="1:17" s="39" customFormat="1" ht="17.100000000000001" customHeight="1">
      <c r="A9" s="22">
        <v>23</v>
      </c>
      <c r="B9" s="23" t="s">
        <v>67</v>
      </c>
      <c r="C9" s="12" t="s">
        <v>42</v>
      </c>
      <c r="D9" s="37">
        <v>0.9</v>
      </c>
      <c r="E9" s="38"/>
    </row>
    <row r="10" spans="1:17" s="39" customFormat="1" ht="17.100000000000001" customHeight="1">
      <c r="A10" s="22">
        <v>24</v>
      </c>
      <c r="B10" s="23" t="s">
        <v>68</v>
      </c>
      <c r="C10" s="12" t="s">
        <v>42</v>
      </c>
      <c r="D10" s="37">
        <v>5</v>
      </c>
      <c r="E10" s="38"/>
    </row>
    <row r="11" spans="1:17" s="39" customFormat="1" ht="17.100000000000001" customHeight="1">
      <c r="A11" s="22">
        <v>25</v>
      </c>
      <c r="B11" s="23" t="s">
        <v>70</v>
      </c>
      <c r="C11" s="12" t="s">
        <v>42</v>
      </c>
      <c r="D11" s="37">
        <v>4.0999999999999996</v>
      </c>
      <c r="E11" s="38"/>
    </row>
    <row r="12" spans="1:17" s="39" customFormat="1" ht="17.100000000000001" customHeight="1">
      <c r="A12" s="22">
        <v>26</v>
      </c>
      <c r="B12" s="23" t="s">
        <v>71</v>
      </c>
      <c r="C12" s="12" t="s">
        <v>42</v>
      </c>
      <c r="D12" s="37">
        <v>0.9</v>
      </c>
      <c r="E12" s="38"/>
    </row>
    <row r="13" spans="1:17" s="39" customFormat="1" ht="17.100000000000001" customHeight="1">
      <c r="A13" s="22">
        <v>27</v>
      </c>
      <c r="B13" s="23" t="s">
        <v>72</v>
      </c>
      <c r="C13" s="12" t="s">
        <v>42</v>
      </c>
      <c r="D13" s="37">
        <v>0.95</v>
      </c>
      <c r="E13" s="38"/>
    </row>
    <row r="14" spans="1:17" s="39" customFormat="1" ht="17.100000000000001" customHeight="1">
      <c r="A14" s="22">
        <v>28</v>
      </c>
      <c r="B14" s="23" t="s">
        <v>73</v>
      </c>
      <c r="C14" s="12" t="s">
        <v>42</v>
      </c>
      <c r="D14" s="37">
        <v>0.96</v>
      </c>
      <c r="E14" s="38"/>
    </row>
    <row r="15" spans="1:17" s="39" customFormat="1" ht="17.100000000000001" customHeight="1">
      <c r="A15" s="22">
        <v>29</v>
      </c>
      <c r="B15" s="23" t="s">
        <v>74</v>
      </c>
      <c r="C15" s="12" t="s">
        <v>42</v>
      </c>
      <c r="D15" s="37">
        <v>2.48</v>
      </c>
      <c r="E15" s="38"/>
    </row>
    <row r="16" spans="1:17" s="39" customFormat="1" ht="17.100000000000001" customHeight="1">
      <c r="A16" s="22">
        <v>30</v>
      </c>
      <c r="B16" s="23" t="s">
        <v>75</v>
      </c>
      <c r="C16" s="12" t="s">
        <v>42</v>
      </c>
      <c r="D16" s="37">
        <v>0.95</v>
      </c>
      <c r="E16" s="38"/>
    </row>
    <row r="17" spans="1:5" s="39" customFormat="1" ht="17.100000000000001" customHeight="1">
      <c r="A17" s="22">
        <v>31</v>
      </c>
      <c r="B17" s="23" t="s">
        <v>76</v>
      </c>
      <c r="C17" s="12" t="s">
        <v>42</v>
      </c>
      <c r="D17" s="37">
        <v>0.96</v>
      </c>
      <c r="E17" s="38"/>
    </row>
    <row r="18" spans="1:5" s="39" customFormat="1" ht="17.100000000000001" customHeight="1">
      <c r="A18" s="22">
        <v>32</v>
      </c>
      <c r="B18" s="23" t="s">
        <v>76</v>
      </c>
      <c r="C18" s="12" t="s">
        <v>42</v>
      </c>
      <c r="D18" s="37">
        <v>2.5</v>
      </c>
      <c r="E18" s="38"/>
    </row>
    <row r="19" spans="1:5" s="39" customFormat="1" ht="17.100000000000001" customHeight="1">
      <c r="A19" s="22">
        <v>33</v>
      </c>
      <c r="B19" s="23" t="s">
        <v>77</v>
      </c>
      <c r="C19" s="12" t="s">
        <v>42</v>
      </c>
      <c r="D19" s="37">
        <v>2.5</v>
      </c>
      <c r="E19" s="38"/>
    </row>
    <row r="20" spans="1:5" s="39" customFormat="1" ht="16.5" customHeight="1">
      <c r="A20" s="22">
        <v>34</v>
      </c>
      <c r="B20" s="21" t="s">
        <v>78</v>
      </c>
      <c r="C20" s="12" t="s">
        <v>42</v>
      </c>
      <c r="D20" s="37">
        <v>0.9</v>
      </c>
      <c r="E20" s="38"/>
    </row>
    <row r="21" spans="1:5" s="39" customFormat="1" ht="23.25" customHeight="1">
      <c r="A21" s="22">
        <v>35</v>
      </c>
      <c r="B21" s="23" t="s">
        <v>79</v>
      </c>
      <c r="C21" s="12" t="s">
        <v>42</v>
      </c>
      <c r="D21" s="37">
        <v>1.86</v>
      </c>
    </row>
    <row r="22" spans="1:5" s="39" customFormat="1" ht="20.100000000000001" customHeight="1">
      <c r="A22" s="22">
        <v>36</v>
      </c>
      <c r="B22" s="23" t="s">
        <v>80</v>
      </c>
      <c r="C22" s="12" t="s">
        <v>42</v>
      </c>
      <c r="D22" s="37">
        <v>0.96</v>
      </c>
    </row>
    <row r="23" spans="1:5" s="39" customFormat="1" ht="20.100000000000001" customHeight="1">
      <c r="A23" s="22">
        <v>37</v>
      </c>
      <c r="B23" s="20" t="s">
        <v>81</v>
      </c>
      <c r="C23" s="40" t="s">
        <v>63</v>
      </c>
      <c r="D23" s="13">
        <v>2.6</v>
      </c>
    </row>
    <row r="24" spans="1:5" s="39" customFormat="1" ht="20.100000000000001" customHeight="1">
      <c r="A24" s="22">
        <v>38</v>
      </c>
      <c r="B24" s="20" t="s">
        <v>82</v>
      </c>
      <c r="C24" s="12" t="s">
        <v>63</v>
      </c>
      <c r="D24" s="13">
        <v>2.5</v>
      </c>
    </row>
    <row r="25" spans="1:5" s="39" customFormat="1" ht="28.5" customHeight="1">
      <c r="A25" s="22">
        <v>39</v>
      </c>
      <c r="B25" s="20" t="s">
        <v>83</v>
      </c>
      <c r="C25" s="12" t="s">
        <v>63</v>
      </c>
      <c r="D25" s="37">
        <v>2.4</v>
      </c>
    </row>
    <row r="26" spans="1:5" s="39" customFormat="1" ht="41.45" customHeight="1">
      <c r="A26" s="22">
        <v>40</v>
      </c>
      <c r="B26" s="20" t="s">
        <v>84</v>
      </c>
      <c r="C26" s="12" t="s">
        <v>63</v>
      </c>
      <c r="D26" s="37">
        <v>2.4</v>
      </c>
    </row>
    <row r="27" spans="1:5" s="39" customFormat="1" ht="41.45" customHeight="1">
      <c r="A27" s="22">
        <v>41</v>
      </c>
      <c r="B27" s="20" t="s">
        <v>85</v>
      </c>
      <c r="C27" s="12" t="s">
        <v>63</v>
      </c>
      <c r="D27" s="37">
        <v>4.8</v>
      </c>
    </row>
    <row r="28" spans="1:5" s="39" customFormat="1" ht="41.45" customHeight="1">
      <c r="A28" s="22">
        <v>42</v>
      </c>
      <c r="B28" s="20" t="s">
        <v>86</v>
      </c>
      <c r="C28" s="12" t="s">
        <v>63</v>
      </c>
      <c r="D28" s="37">
        <v>2.4</v>
      </c>
    </row>
    <row r="29" spans="1:5" s="39" customFormat="1" ht="41.45" customHeight="1">
      <c r="A29" s="22">
        <v>43</v>
      </c>
      <c r="B29" s="20" t="s">
        <v>87</v>
      </c>
      <c r="C29" s="12" t="s">
        <v>63</v>
      </c>
      <c r="D29" s="37">
        <v>0.45</v>
      </c>
    </row>
    <row r="30" spans="1:5" s="39" customFormat="1" ht="34.15" customHeight="1">
      <c r="A30" s="22">
        <v>44</v>
      </c>
      <c r="B30" s="20" t="s">
        <v>88</v>
      </c>
      <c r="C30" s="12" t="s">
        <v>63</v>
      </c>
      <c r="D30" s="37">
        <v>2.4</v>
      </c>
    </row>
    <row r="31" spans="1:5" s="39" customFormat="1" ht="34.15" customHeight="1">
      <c r="A31" s="22">
        <v>45</v>
      </c>
      <c r="B31" s="20" t="s">
        <v>89</v>
      </c>
      <c r="C31" s="12" t="s">
        <v>63</v>
      </c>
      <c r="D31" s="37">
        <v>3.73</v>
      </c>
    </row>
    <row r="32" spans="1:5" s="39" customFormat="1" ht="34.15" customHeight="1">
      <c r="A32" s="22">
        <v>46</v>
      </c>
      <c r="B32" s="41" t="s">
        <v>90</v>
      </c>
      <c r="C32" s="12" t="s">
        <v>63</v>
      </c>
      <c r="D32" s="37">
        <v>1.5</v>
      </c>
    </row>
    <row r="33" spans="1:4" s="39" customFormat="1" ht="34.15" customHeight="1">
      <c r="A33" s="22">
        <v>47</v>
      </c>
      <c r="B33" s="41" t="s">
        <v>91</v>
      </c>
      <c r="C33" s="12" t="s">
        <v>63</v>
      </c>
      <c r="D33" s="37">
        <v>0.96</v>
      </c>
    </row>
    <row r="34" spans="1:4" s="39" customFormat="1" ht="30" customHeight="1">
      <c r="A34" s="22">
        <v>48</v>
      </c>
      <c r="B34" s="42" t="s">
        <v>92</v>
      </c>
      <c r="C34" s="12" t="s">
        <v>37</v>
      </c>
      <c r="D34" s="37">
        <v>2</v>
      </c>
    </row>
    <row r="35" spans="1:4" s="39" customFormat="1" ht="18.75" customHeight="1">
      <c r="A35" s="22">
        <v>49</v>
      </c>
      <c r="B35" s="43" t="s">
        <v>93</v>
      </c>
      <c r="C35" s="12" t="s">
        <v>37</v>
      </c>
      <c r="D35" s="37">
        <v>2.34</v>
      </c>
    </row>
    <row r="36" spans="1:4" s="39" customFormat="1" ht="18" customHeight="1">
      <c r="A36" s="22">
        <v>50</v>
      </c>
      <c r="B36" s="43" t="s">
        <v>94</v>
      </c>
      <c r="C36" s="12" t="s">
        <v>37</v>
      </c>
      <c r="D36" s="37">
        <v>0.7</v>
      </c>
    </row>
    <row r="37" spans="1:4" ht="17.25" customHeight="1">
      <c r="A37" s="22">
        <v>51</v>
      </c>
      <c r="B37" s="42" t="s">
        <v>95</v>
      </c>
      <c r="C37" s="12" t="s">
        <v>37</v>
      </c>
      <c r="D37" s="37">
        <v>5</v>
      </c>
    </row>
    <row r="38" spans="1:4" ht="20.25" customHeight="1">
      <c r="A38" s="22">
        <v>52</v>
      </c>
      <c r="B38" s="43" t="s">
        <v>96</v>
      </c>
      <c r="C38" s="12" t="s">
        <v>37</v>
      </c>
      <c r="D38" s="37">
        <v>11</v>
      </c>
    </row>
    <row r="39" spans="1:4" ht="18.75" customHeight="1">
      <c r="A39" s="22">
        <v>53</v>
      </c>
      <c r="B39" s="43" t="s">
        <v>97</v>
      </c>
      <c r="C39" s="12" t="s">
        <v>37</v>
      </c>
      <c r="D39" s="37">
        <v>4</v>
      </c>
    </row>
    <row r="40" spans="1:4" ht="19.5" customHeight="1">
      <c r="A40" s="22">
        <v>54</v>
      </c>
      <c r="B40" s="42" t="s">
        <v>98</v>
      </c>
      <c r="C40" s="12" t="s">
        <v>37</v>
      </c>
      <c r="D40" s="37">
        <v>4</v>
      </c>
    </row>
    <row r="41" spans="1:4" ht="24.95" customHeight="1">
      <c r="A41" s="22">
        <v>55</v>
      </c>
      <c r="B41" s="43" t="s">
        <v>99</v>
      </c>
      <c r="C41" s="12" t="s">
        <v>37</v>
      </c>
      <c r="D41" s="37">
        <v>4</v>
      </c>
    </row>
    <row r="42" spans="1:4" ht="15.75" customHeight="1">
      <c r="A42" s="22">
        <v>56</v>
      </c>
      <c r="B42" s="43" t="s">
        <v>100</v>
      </c>
      <c r="C42" s="12" t="s">
        <v>37</v>
      </c>
      <c r="D42" s="37">
        <v>6</v>
      </c>
    </row>
    <row r="43" spans="1:4" ht="18.75" customHeight="1">
      <c r="A43" s="22">
        <v>57</v>
      </c>
      <c r="B43" s="43" t="s">
        <v>101</v>
      </c>
      <c r="C43" s="12" t="s">
        <v>37</v>
      </c>
      <c r="D43" s="37">
        <v>1</v>
      </c>
    </row>
    <row r="44" spans="1:4" ht="21" customHeight="1">
      <c r="A44" s="22">
        <v>58</v>
      </c>
      <c r="B44" s="42" t="s">
        <v>102</v>
      </c>
      <c r="C44" s="12" t="s">
        <v>37</v>
      </c>
      <c r="D44" s="37">
        <v>0.96</v>
      </c>
    </row>
    <row r="45" spans="1:4" s="39" customFormat="1" ht="24.95" customHeight="1">
      <c r="A45" s="22">
        <v>59</v>
      </c>
      <c r="B45" s="41" t="s">
        <v>103</v>
      </c>
      <c r="C45" s="12" t="s">
        <v>69</v>
      </c>
      <c r="D45" s="13">
        <v>0.96</v>
      </c>
    </row>
    <row r="46" spans="1:4" s="48" customFormat="1" ht="18" customHeight="1">
      <c r="A46" s="44"/>
      <c r="B46" s="45" t="s">
        <v>104</v>
      </c>
      <c r="C46" s="46"/>
      <c r="D46" s="47">
        <v>187.07</v>
      </c>
    </row>
    <row r="47" spans="1:4" s="48" customFormat="1" ht="15.75" customHeight="1">
      <c r="A47" s="44"/>
      <c r="B47" s="49" t="s">
        <v>105</v>
      </c>
      <c r="C47" s="50"/>
      <c r="D47" s="51">
        <v>208.07</v>
      </c>
    </row>
    <row r="48" spans="1:4" s="48" customFormat="1" ht="18" customHeight="1">
      <c r="A48" s="44"/>
      <c r="B48" s="49" t="s">
        <v>106</v>
      </c>
      <c r="C48" s="50"/>
      <c r="D48" s="51">
        <v>257.78999999999996</v>
      </c>
    </row>
    <row r="49" spans="1:4" s="48" customFormat="1" ht="15" customHeight="1">
      <c r="A49" s="52"/>
      <c r="B49" s="52"/>
      <c r="C49" s="53"/>
      <c r="D49" s="54"/>
    </row>
    <row r="50" spans="1:4">
      <c r="A50" s="55" t="s">
        <v>55</v>
      </c>
      <c r="B50" s="55"/>
      <c r="C50" s="56"/>
      <c r="D50" s="57"/>
    </row>
  </sheetData>
  <mergeCells count="6">
    <mergeCell ref="A1:D1"/>
    <mergeCell ref="A2:A3"/>
    <mergeCell ref="B2:B3"/>
    <mergeCell ref="C2:C3"/>
    <mergeCell ref="A49:B49"/>
    <mergeCell ref="A50:B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318A-69E9-49BA-ADC8-46B25179E57F}">
  <sheetPr>
    <tabColor rgb="FF00B050"/>
  </sheetPr>
  <dimension ref="A1:O47"/>
  <sheetViews>
    <sheetView topLeftCell="A34" workbookViewId="0">
      <selection activeCell="M21" sqref="M21"/>
    </sheetView>
  </sheetViews>
  <sheetFormatPr defaultRowHeight="15"/>
  <cols>
    <col min="1" max="1" width="6.28515625" style="58" customWidth="1"/>
    <col min="2" max="2" width="31.28515625" customWidth="1"/>
    <col min="3" max="3" width="10.7109375" style="122" customWidth="1"/>
    <col min="4" max="4" width="10.7109375" customWidth="1"/>
    <col min="5" max="6" width="9.7109375" customWidth="1"/>
    <col min="7" max="7" width="12.5703125" customWidth="1"/>
    <col min="8" max="10" width="9.7109375" customWidth="1"/>
    <col min="13" max="13" width="14.42578125" customWidth="1"/>
    <col min="14" max="14" width="13" customWidth="1"/>
    <col min="15" max="15" width="14.85546875" customWidth="1"/>
  </cols>
  <sheetData>
    <row r="1" spans="1:10">
      <c r="A1" s="59" t="s">
        <v>107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ht="11.25" customHeight="1">
      <c r="A2" s="62"/>
      <c r="B2" s="63"/>
      <c r="C2" s="63"/>
      <c r="D2" s="63"/>
      <c r="E2" s="63"/>
      <c r="F2" s="63"/>
      <c r="G2" s="63"/>
      <c r="H2" s="63"/>
      <c r="I2" s="63"/>
      <c r="J2" s="64"/>
    </row>
    <row r="3" spans="1:10" ht="28.5" customHeight="1">
      <c r="A3" s="65" t="s">
        <v>108</v>
      </c>
      <c r="B3" s="66" t="s">
        <v>109</v>
      </c>
      <c r="C3" s="67" t="s">
        <v>110</v>
      </c>
      <c r="D3" s="68"/>
      <c r="E3" s="69"/>
      <c r="F3" s="70" t="s">
        <v>111</v>
      </c>
      <c r="G3" s="71"/>
      <c r="H3" s="72" t="s">
        <v>112</v>
      </c>
      <c r="I3" s="73"/>
      <c r="J3" s="74"/>
    </row>
    <row r="4" spans="1:10" ht="33.75" customHeight="1">
      <c r="A4" s="65"/>
      <c r="B4" s="66"/>
      <c r="C4" s="75" t="s">
        <v>113</v>
      </c>
      <c r="D4" s="75" t="s">
        <v>114</v>
      </c>
      <c r="E4" s="75" t="s">
        <v>115</v>
      </c>
      <c r="F4" s="75" t="s">
        <v>116</v>
      </c>
      <c r="G4" s="75" t="s">
        <v>117</v>
      </c>
      <c r="H4" s="75" t="s">
        <v>116</v>
      </c>
      <c r="I4" s="76" t="s">
        <v>117</v>
      </c>
      <c r="J4" s="77" t="s">
        <v>118</v>
      </c>
    </row>
    <row r="5" spans="1:10">
      <c r="A5" s="78">
        <v>1</v>
      </c>
      <c r="B5" s="79">
        <v>2</v>
      </c>
      <c r="C5" s="80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</row>
    <row r="6" spans="1:10">
      <c r="A6" s="81" t="s">
        <v>119</v>
      </c>
      <c r="B6" s="82" t="s">
        <v>120</v>
      </c>
      <c r="C6" s="83">
        <f>C16+C20+C23+C26+C27+C28+C29</f>
        <v>151716</v>
      </c>
      <c r="D6" s="83">
        <f t="shared" ref="D6:G6" si="0">D16+D20+D23+D26+D27+D28+D29</f>
        <v>154416</v>
      </c>
      <c r="E6" s="83">
        <f t="shared" si="0"/>
        <v>157316</v>
      </c>
      <c r="F6" s="83">
        <f t="shared" si="0"/>
        <v>161499.59299999999</v>
      </c>
      <c r="G6" s="83">
        <f t="shared" si="0"/>
        <v>165885.03305400457</v>
      </c>
      <c r="H6" s="84">
        <f>F6/C6%</f>
        <v>106.4486230852382</v>
      </c>
      <c r="I6" s="84">
        <f>G6/D6%</f>
        <v>107.42736054165667</v>
      </c>
      <c r="J6" s="84">
        <f>I6-H6</f>
        <v>0.97873745641847165</v>
      </c>
    </row>
    <row r="7" spans="1:10">
      <c r="A7" s="85"/>
      <c r="B7" s="86" t="s">
        <v>121</v>
      </c>
      <c r="C7" s="87">
        <v>1000</v>
      </c>
      <c r="D7" s="87">
        <v>1000</v>
      </c>
      <c r="E7" s="87">
        <v>1200</v>
      </c>
      <c r="F7" s="88">
        <v>1079.6689999999999</v>
      </c>
      <c r="G7" s="88">
        <v>1000.4869999999999</v>
      </c>
      <c r="H7" s="89">
        <f t="shared" ref="H7:I35" si="1">F7/C7%</f>
        <v>107.96689999999998</v>
      </c>
      <c r="I7" s="89">
        <f t="shared" si="1"/>
        <v>100.04869999999998</v>
      </c>
      <c r="J7" s="89">
        <f t="shared" ref="J7:J35" si="2">I7-H7</f>
        <v>-7.9181999999999988</v>
      </c>
    </row>
    <row r="8" spans="1:10">
      <c r="A8" s="85"/>
      <c r="B8" s="86" t="s">
        <v>122</v>
      </c>
      <c r="C8" s="87">
        <v>6000</v>
      </c>
      <c r="D8" s="87">
        <v>6000</v>
      </c>
      <c r="E8" s="87">
        <v>6000</v>
      </c>
      <c r="F8" s="88">
        <v>6785.3880000000008</v>
      </c>
      <c r="G8" s="88">
        <v>6617.6979999999994</v>
      </c>
      <c r="H8" s="89">
        <f t="shared" si="1"/>
        <v>113.08980000000001</v>
      </c>
      <c r="I8" s="89">
        <f t="shared" si="1"/>
        <v>110.29496666666665</v>
      </c>
      <c r="J8" s="89">
        <f t="shared" si="2"/>
        <v>-2.7948333333333579</v>
      </c>
    </row>
    <row r="9" spans="1:10">
      <c r="A9" s="85"/>
      <c r="B9" s="86" t="s">
        <v>123</v>
      </c>
      <c r="C9" s="87">
        <v>13700</v>
      </c>
      <c r="D9" s="87">
        <v>13700</v>
      </c>
      <c r="E9" s="87">
        <v>13700</v>
      </c>
      <c r="F9" s="88">
        <v>15566.899000000003</v>
      </c>
      <c r="G9" s="88">
        <v>15202.188</v>
      </c>
      <c r="H9" s="89">
        <f t="shared" si="1"/>
        <v>113.62700000000002</v>
      </c>
      <c r="I9" s="89">
        <f t="shared" si="1"/>
        <v>110.96487591240876</v>
      </c>
      <c r="J9" s="89">
        <f t="shared" si="2"/>
        <v>-2.6621240875912662</v>
      </c>
    </row>
    <row r="10" spans="1:10">
      <c r="A10" s="85"/>
      <c r="B10" s="86" t="s">
        <v>124</v>
      </c>
      <c r="C10" s="87">
        <v>8000</v>
      </c>
      <c r="D10" s="87">
        <v>8000</v>
      </c>
      <c r="E10" s="87">
        <v>8000</v>
      </c>
      <c r="F10" s="88">
        <v>8506.4840000000004</v>
      </c>
      <c r="G10" s="88">
        <v>8059.59</v>
      </c>
      <c r="H10" s="89">
        <f t="shared" si="1"/>
        <v>106.33105</v>
      </c>
      <c r="I10" s="89">
        <f t="shared" si="1"/>
        <v>100.74487500000001</v>
      </c>
      <c r="J10" s="89">
        <f t="shared" si="2"/>
        <v>-5.5861749999999972</v>
      </c>
    </row>
    <row r="11" spans="1:10">
      <c r="A11" s="85"/>
      <c r="B11" s="86" t="s">
        <v>125</v>
      </c>
      <c r="C11" s="87">
        <v>8000</v>
      </c>
      <c r="D11" s="87">
        <v>8000</v>
      </c>
      <c r="E11" s="87">
        <v>8000</v>
      </c>
      <c r="F11" s="88">
        <v>9573.0110000000004</v>
      </c>
      <c r="G11" s="88">
        <v>9190.5280000000002</v>
      </c>
      <c r="H11" s="89">
        <f t="shared" si="1"/>
        <v>119.6626375</v>
      </c>
      <c r="I11" s="89">
        <f t="shared" si="1"/>
        <v>114.88160000000001</v>
      </c>
      <c r="J11" s="89">
        <f t="shared" si="2"/>
        <v>-4.7810374999999965</v>
      </c>
    </row>
    <row r="12" spans="1:10">
      <c r="A12" s="85"/>
      <c r="B12" s="86" t="s">
        <v>126</v>
      </c>
      <c r="C12" s="87">
        <v>650</v>
      </c>
      <c r="D12" s="87">
        <v>650</v>
      </c>
      <c r="E12" s="87">
        <v>650</v>
      </c>
      <c r="F12" s="88">
        <v>712.91899999999998</v>
      </c>
      <c r="G12" s="88">
        <v>710.20999999999992</v>
      </c>
      <c r="H12" s="89">
        <f t="shared" si="1"/>
        <v>109.67984615384616</v>
      </c>
      <c r="I12" s="89">
        <f t="shared" si="1"/>
        <v>109.26307692307691</v>
      </c>
      <c r="J12" s="89">
        <f t="shared" si="2"/>
        <v>-0.41676923076924766</v>
      </c>
    </row>
    <row r="13" spans="1:10">
      <c r="A13" s="85"/>
      <c r="B13" s="86" t="s">
        <v>127</v>
      </c>
      <c r="C13" s="87">
        <v>15000</v>
      </c>
      <c r="D13" s="87">
        <v>15000</v>
      </c>
      <c r="E13" s="87">
        <v>15000</v>
      </c>
      <c r="F13" s="88">
        <v>13810.142</v>
      </c>
      <c r="G13" s="88">
        <v>14304.737999999999</v>
      </c>
      <c r="H13" s="89">
        <f t="shared" si="1"/>
        <v>92.067613333333327</v>
      </c>
      <c r="I13" s="89">
        <f t="shared" si="1"/>
        <v>95.364919999999998</v>
      </c>
      <c r="J13" s="89">
        <f t="shared" si="2"/>
        <v>3.297306666666671</v>
      </c>
    </row>
    <row r="14" spans="1:10">
      <c r="A14" s="85"/>
      <c r="B14" s="90" t="s">
        <v>128</v>
      </c>
      <c r="C14" s="87">
        <v>2700</v>
      </c>
      <c r="D14" s="87">
        <v>2700</v>
      </c>
      <c r="E14" s="87">
        <v>2700</v>
      </c>
      <c r="F14" s="88">
        <v>2775.0430000000001</v>
      </c>
      <c r="G14" s="88">
        <v>3008.8639999999996</v>
      </c>
      <c r="H14" s="89">
        <f t="shared" si="1"/>
        <v>102.77937037037037</v>
      </c>
      <c r="I14" s="89">
        <f t="shared" si="1"/>
        <v>111.43940740740739</v>
      </c>
      <c r="J14" s="89">
        <f t="shared" si="2"/>
        <v>8.6600370370370143</v>
      </c>
    </row>
    <row r="15" spans="1:10">
      <c r="A15" s="85"/>
      <c r="B15" s="90" t="s">
        <v>129</v>
      </c>
      <c r="C15" s="91">
        <v>15000</v>
      </c>
      <c r="D15" s="91">
        <v>15000</v>
      </c>
      <c r="E15" s="91">
        <v>15000</v>
      </c>
      <c r="F15" s="88">
        <v>13598.533000000001</v>
      </c>
      <c r="G15" s="88">
        <v>15213.431999999997</v>
      </c>
      <c r="H15" s="89">
        <f t="shared" si="1"/>
        <v>90.656886666666679</v>
      </c>
      <c r="I15" s="89">
        <f t="shared" si="1"/>
        <v>101.42287999999998</v>
      </c>
      <c r="J15" s="89">
        <f t="shared" si="2"/>
        <v>10.765993333333299</v>
      </c>
    </row>
    <row r="16" spans="1:10">
      <c r="A16" s="81"/>
      <c r="B16" s="92" t="s">
        <v>130</v>
      </c>
      <c r="C16" s="83">
        <f>SUM(C7:C15)</f>
        <v>70050</v>
      </c>
      <c r="D16" s="83">
        <f t="shared" ref="D16:G16" si="3">SUM(D7:D15)</f>
        <v>70050</v>
      </c>
      <c r="E16" s="83">
        <f t="shared" si="3"/>
        <v>70250</v>
      </c>
      <c r="F16" s="83">
        <f t="shared" si="3"/>
        <v>72408.088000000003</v>
      </c>
      <c r="G16" s="83">
        <f t="shared" si="3"/>
        <v>73307.735000000001</v>
      </c>
      <c r="H16" s="84">
        <f t="shared" si="1"/>
        <v>103.3662926481085</v>
      </c>
      <c r="I16" s="84">
        <f t="shared" si="1"/>
        <v>104.65058529621699</v>
      </c>
      <c r="J16" s="84">
        <f t="shared" si="2"/>
        <v>1.2842926481084902</v>
      </c>
    </row>
    <row r="17" spans="1:10">
      <c r="A17" s="85"/>
      <c r="B17" s="86" t="s">
        <v>131</v>
      </c>
      <c r="C17" s="93">
        <v>12000</v>
      </c>
      <c r="D17" s="93">
        <v>12000</v>
      </c>
      <c r="E17" s="93">
        <v>12000</v>
      </c>
      <c r="F17" s="87">
        <v>14546.074000000001</v>
      </c>
      <c r="G17" s="88">
        <v>15051.664999999999</v>
      </c>
      <c r="H17" s="89">
        <f t="shared" si="1"/>
        <v>121.21728333333334</v>
      </c>
      <c r="I17" s="89">
        <f t="shared" si="1"/>
        <v>125.43054166666666</v>
      </c>
      <c r="J17" s="89">
        <f t="shared" si="2"/>
        <v>4.2132583333333145</v>
      </c>
    </row>
    <row r="18" spans="1:10" ht="18" customHeight="1">
      <c r="A18" s="85"/>
      <c r="B18" s="86" t="s">
        <v>132</v>
      </c>
      <c r="C18" s="91">
        <v>15500</v>
      </c>
      <c r="D18" s="91">
        <v>15500</v>
      </c>
      <c r="E18" s="91">
        <v>15500</v>
      </c>
      <c r="F18" s="87">
        <v>16016.897000000003</v>
      </c>
      <c r="G18" s="88">
        <v>17314.238000000001</v>
      </c>
      <c r="H18" s="89">
        <f t="shared" si="1"/>
        <v>103.33481935483873</v>
      </c>
      <c r="I18" s="89">
        <f t="shared" si="1"/>
        <v>111.70476129032259</v>
      </c>
      <c r="J18" s="89">
        <f t="shared" si="2"/>
        <v>8.3699419354838653</v>
      </c>
    </row>
    <row r="19" spans="1:10">
      <c r="A19" s="85"/>
      <c r="B19" s="94" t="s">
        <v>133</v>
      </c>
      <c r="C19" s="91">
        <v>7800</v>
      </c>
      <c r="D19" s="91">
        <v>7800</v>
      </c>
      <c r="E19" s="91">
        <v>7800</v>
      </c>
      <c r="F19" s="87">
        <v>7840.6869999999999</v>
      </c>
      <c r="G19" s="88">
        <v>7132.731315</v>
      </c>
      <c r="H19" s="89">
        <f t="shared" si="1"/>
        <v>100.52162820512821</v>
      </c>
      <c r="I19" s="89">
        <f t="shared" si="1"/>
        <v>91.445273269230768</v>
      </c>
      <c r="J19" s="89">
        <f t="shared" si="2"/>
        <v>-9.0763549358974416</v>
      </c>
    </row>
    <row r="20" spans="1:10">
      <c r="A20" s="81"/>
      <c r="B20" s="92" t="s">
        <v>134</v>
      </c>
      <c r="C20" s="83">
        <f>SUM(C17:C19)</f>
        <v>35300</v>
      </c>
      <c r="D20" s="83">
        <f t="shared" ref="D20:G20" si="4">SUM(D17:D19)</f>
        <v>35300</v>
      </c>
      <c r="E20" s="83">
        <f t="shared" si="4"/>
        <v>35300</v>
      </c>
      <c r="F20" s="83">
        <f t="shared" si="4"/>
        <v>38403.658000000003</v>
      </c>
      <c r="G20" s="83">
        <f t="shared" si="4"/>
        <v>39498.634314999996</v>
      </c>
      <c r="H20" s="84">
        <f t="shared" si="1"/>
        <v>108.79223229461758</v>
      </c>
      <c r="I20" s="84">
        <f t="shared" si="1"/>
        <v>111.89414820113313</v>
      </c>
      <c r="J20" s="84">
        <f t="shared" si="2"/>
        <v>3.1019159065155577</v>
      </c>
    </row>
    <row r="21" spans="1:10">
      <c r="A21" s="85"/>
      <c r="B21" s="86" t="s">
        <v>135</v>
      </c>
      <c r="C21" s="93">
        <v>9500</v>
      </c>
      <c r="D21" s="93">
        <v>9500</v>
      </c>
      <c r="E21" s="93">
        <v>9500</v>
      </c>
      <c r="F21" s="87">
        <v>9804.3220000000001</v>
      </c>
      <c r="G21" s="88">
        <v>9639.0470000000023</v>
      </c>
      <c r="H21" s="89">
        <f t="shared" si="1"/>
        <v>103.20338947368421</v>
      </c>
      <c r="I21" s="89">
        <f t="shared" si="1"/>
        <v>101.46365263157897</v>
      </c>
      <c r="J21" s="89">
        <f t="shared" si="2"/>
        <v>-1.7397368421052448</v>
      </c>
    </row>
    <row r="22" spans="1:10">
      <c r="A22" s="85"/>
      <c r="B22" s="86" t="s">
        <v>136</v>
      </c>
      <c r="C22" s="91">
        <v>8300</v>
      </c>
      <c r="D22" s="91">
        <v>11000</v>
      </c>
      <c r="E22" s="91">
        <v>13700</v>
      </c>
      <c r="F22" s="87">
        <v>9286.6359999999986</v>
      </c>
      <c r="G22" s="88">
        <v>12688.869999999999</v>
      </c>
      <c r="H22" s="89">
        <f t="shared" si="1"/>
        <v>111.88718072289154</v>
      </c>
      <c r="I22" s="89">
        <f t="shared" si="1"/>
        <v>115.35336363636362</v>
      </c>
      <c r="J22" s="89">
        <f t="shared" si="2"/>
        <v>3.4661829134720819</v>
      </c>
    </row>
    <row r="23" spans="1:10">
      <c r="A23" s="81"/>
      <c r="B23" s="92" t="s">
        <v>137</v>
      </c>
      <c r="C23" s="83">
        <f>SUM(C21:C22)</f>
        <v>17800</v>
      </c>
      <c r="D23" s="83">
        <f t="shared" ref="D23:G23" si="5">SUM(D21:D22)</f>
        <v>20500</v>
      </c>
      <c r="E23" s="83">
        <f t="shared" si="5"/>
        <v>23200</v>
      </c>
      <c r="F23" s="83">
        <f t="shared" si="5"/>
        <v>19090.957999999999</v>
      </c>
      <c r="G23" s="83">
        <f t="shared" si="5"/>
        <v>22327.917000000001</v>
      </c>
      <c r="H23" s="84">
        <f t="shared" si="1"/>
        <v>107.25257303370786</v>
      </c>
      <c r="I23" s="84">
        <f t="shared" si="1"/>
        <v>108.91666829268293</v>
      </c>
      <c r="J23" s="84">
        <f t="shared" si="2"/>
        <v>1.6640952589750668</v>
      </c>
    </row>
    <row r="24" spans="1:10">
      <c r="A24" s="85"/>
      <c r="B24" s="86" t="s">
        <v>138</v>
      </c>
      <c r="C24" s="95">
        <v>10500</v>
      </c>
      <c r="D24" s="93">
        <v>10500</v>
      </c>
      <c r="E24" s="93">
        <v>10500</v>
      </c>
      <c r="F24" s="87">
        <v>11315.724</v>
      </c>
      <c r="G24" s="87">
        <v>11642.227447437601</v>
      </c>
      <c r="H24" s="96">
        <f t="shared" si="1"/>
        <v>107.7688</v>
      </c>
      <c r="I24" s="96">
        <f t="shared" si="1"/>
        <v>110.87835664226287</v>
      </c>
      <c r="J24" s="96">
        <f t="shared" si="2"/>
        <v>3.1095566422628735</v>
      </c>
    </row>
    <row r="25" spans="1:10">
      <c r="A25" s="85"/>
      <c r="B25" s="86" t="s">
        <v>139</v>
      </c>
      <c r="C25" s="97" t="s">
        <v>140</v>
      </c>
      <c r="D25" s="87" t="s">
        <v>140</v>
      </c>
      <c r="E25" s="87" t="s">
        <v>140</v>
      </c>
      <c r="F25" s="87" t="s">
        <v>140</v>
      </c>
      <c r="G25" s="87" t="s">
        <v>140</v>
      </c>
      <c r="H25" s="96" t="s">
        <v>140</v>
      </c>
      <c r="I25" s="96" t="s">
        <v>140</v>
      </c>
      <c r="J25" s="96" t="s">
        <v>140</v>
      </c>
    </row>
    <row r="26" spans="1:10">
      <c r="A26" s="81"/>
      <c r="B26" s="92" t="s">
        <v>141</v>
      </c>
      <c r="C26" s="83">
        <f>SUM(C24:C25)</f>
        <v>10500</v>
      </c>
      <c r="D26" s="83">
        <f t="shared" ref="D26:G26" si="6">SUM(D24:D25)</f>
        <v>10500</v>
      </c>
      <c r="E26" s="83">
        <f t="shared" si="6"/>
        <v>10500</v>
      </c>
      <c r="F26" s="83">
        <f t="shared" si="6"/>
        <v>11315.724</v>
      </c>
      <c r="G26" s="83">
        <f t="shared" si="6"/>
        <v>11642.227447437601</v>
      </c>
      <c r="H26" s="84">
        <f t="shared" si="1"/>
        <v>107.7688</v>
      </c>
      <c r="I26" s="84">
        <f t="shared" si="1"/>
        <v>110.87835664226287</v>
      </c>
      <c r="J26" s="84">
        <f t="shared" si="2"/>
        <v>3.1095566422628735</v>
      </c>
    </row>
    <row r="27" spans="1:10">
      <c r="A27" s="85"/>
      <c r="B27" s="86" t="s">
        <v>142</v>
      </c>
      <c r="C27" s="87">
        <v>3000</v>
      </c>
      <c r="D27" s="87">
        <v>3000</v>
      </c>
      <c r="E27" s="87">
        <v>3000</v>
      </c>
      <c r="F27" s="87">
        <v>3091.3649999999993</v>
      </c>
      <c r="G27" s="87">
        <v>2509.6750835670005</v>
      </c>
      <c r="H27" s="96">
        <f t="shared" si="1"/>
        <v>103.04549999999998</v>
      </c>
      <c r="I27" s="96">
        <f t="shared" si="1"/>
        <v>83.655836118900012</v>
      </c>
      <c r="J27" s="96">
        <f t="shared" si="2"/>
        <v>-19.389663881099963</v>
      </c>
    </row>
    <row r="28" spans="1:10">
      <c r="A28" s="85"/>
      <c r="B28" s="86" t="s">
        <v>143</v>
      </c>
      <c r="C28" s="87">
        <v>15000</v>
      </c>
      <c r="D28" s="87">
        <v>15000</v>
      </c>
      <c r="E28" s="87">
        <v>15000</v>
      </c>
      <c r="F28" s="87">
        <v>17116.277000000002</v>
      </c>
      <c r="G28" s="87">
        <v>16533.434999999998</v>
      </c>
      <c r="H28" s="96">
        <f t="shared" si="1"/>
        <v>114.10851333333335</v>
      </c>
      <c r="I28" s="96">
        <f t="shared" si="1"/>
        <v>110.22289999999998</v>
      </c>
      <c r="J28" s="96">
        <f t="shared" si="2"/>
        <v>-3.8856133333333673</v>
      </c>
    </row>
    <row r="29" spans="1:10">
      <c r="A29" s="85"/>
      <c r="B29" s="86" t="s">
        <v>144</v>
      </c>
      <c r="C29" s="87">
        <v>66</v>
      </c>
      <c r="D29" s="87">
        <v>66</v>
      </c>
      <c r="E29" s="87">
        <v>66</v>
      </c>
      <c r="F29" s="87">
        <v>73.522999999999996</v>
      </c>
      <c r="G29" s="87">
        <v>65.409207999999992</v>
      </c>
      <c r="H29" s="96">
        <f t="shared" si="1"/>
        <v>111.39848484848484</v>
      </c>
      <c r="I29" s="96">
        <f t="shared" si="1"/>
        <v>99.104860606060583</v>
      </c>
      <c r="J29" s="96">
        <f t="shared" si="2"/>
        <v>-12.293624242424258</v>
      </c>
    </row>
    <row r="30" spans="1:10">
      <c r="A30" s="81" t="s">
        <v>145</v>
      </c>
      <c r="B30" s="98" t="s">
        <v>146</v>
      </c>
      <c r="C30" s="83">
        <f>SUM(C31:C34)</f>
        <v>99500</v>
      </c>
      <c r="D30" s="83">
        <f t="shared" ref="D30:G30" si="7">SUM(D31:D34)</f>
        <v>99500</v>
      </c>
      <c r="E30" s="83">
        <f t="shared" si="7"/>
        <v>99500</v>
      </c>
      <c r="F30" s="83">
        <f t="shared" si="7"/>
        <v>93732.975999999995</v>
      </c>
      <c r="G30" s="83">
        <f t="shared" si="7"/>
        <v>95660.446000000011</v>
      </c>
      <c r="H30" s="84">
        <f t="shared" si="1"/>
        <v>94.203995979899489</v>
      </c>
      <c r="I30" s="84">
        <f t="shared" si="1"/>
        <v>96.141151758793981</v>
      </c>
      <c r="J30" s="84">
        <f t="shared" si="2"/>
        <v>1.9371557788944926</v>
      </c>
    </row>
    <row r="31" spans="1:10">
      <c r="A31" s="85"/>
      <c r="B31" s="86" t="s">
        <v>147</v>
      </c>
      <c r="C31" s="87">
        <v>33000</v>
      </c>
      <c r="D31" s="87">
        <v>33000</v>
      </c>
      <c r="E31" s="87">
        <v>33000</v>
      </c>
      <c r="F31" s="88">
        <v>34433.468999999997</v>
      </c>
      <c r="G31" s="87">
        <v>34390.103000000003</v>
      </c>
      <c r="H31" s="96">
        <f t="shared" si="1"/>
        <v>104.34384545454544</v>
      </c>
      <c r="I31" s="96">
        <f t="shared" si="1"/>
        <v>104.21243333333334</v>
      </c>
      <c r="J31" s="96">
        <f t="shared" si="2"/>
        <v>-0.13141212121210799</v>
      </c>
    </row>
    <row r="32" spans="1:10">
      <c r="A32" s="85"/>
      <c r="B32" s="86" t="s">
        <v>148</v>
      </c>
      <c r="C32" s="87">
        <v>35200</v>
      </c>
      <c r="D32" s="87">
        <v>35200</v>
      </c>
      <c r="E32" s="87">
        <v>35200</v>
      </c>
      <c r="F32" s="88">
        <v>27871.758999999998</v>
      </c>
      <c r="G32" s="87">
        <v>28299.950000000004</v>
      </c>
      <c r="H32" s="96">
        <f t="shared" si="1"/>
        <v>79.181133522727265</v>
      </c>
      <c r="I32" s="96">
        <f t="shared" si="1"/>
        <v>80.397585227272742</v>
      </c>
      <c r="J32" s="96">
        <f t="shared" si="2"/>
        <v>1.2164517045454772</v>
      </c>
    </row>
    <row r="33" spans="1:15">
      <c r="A33" s="85"/>
      <c r="B33" s="90" t="s">
        <v>149</v>
      </c>
      <c r="C33" s="87">
        <v>20000</v>
      </c>
      <c r="D33" s="87">
        <v>20000</v>
      </c>
      <c r="E33" s="87">
        <v>20000</v>
      </c>
      <c r="F33" s="88">
        <v>18692.447</v>
      </c>
      <c r="G33" s="88">
        <v>20322.45</v>
      </c>
      <c r="H33" s="89">
        <f t="shared" si="1"/>
        <v>93.462235000000007</v>
      </c>
      <c r="I33" s="89">
        <f t="shared" si="1"/>
        <v>101.61225</v>
      </c>
      <c r="J33" s="89">
        <f t="shared" si="2"/>
        <v>8.1500149999999962</v>
      </c>
    </row>
    <row r="34" spans="1:15">
      <c r="A34" s="85"/>
      <c r="B34" s="90" t="s">
        <v>150</v>
      </c>
      <c r="C34" s="87">
        <v>11300</v>
      </c>
      <c r="D34" s="87">
        <v>11300</v>
      </c>
      <c r="E34" s="87">
        <v>11300</v>
      </c>
      <c r="F34" s="87">
        <v>12735.300999999999</v>
      </c>
      <c r="G34" s="87">
        <v>12647.942999999999</v>
      </c>
      <c r="H34" s="96">
        <f t="shared" si="1"/>
        <v>112.70177876106195</v>
      </c>
      <c r="I34" s="96">
        <f t="shared" si="1"/>
        <v>111.92869911504424</v>
      </c>
      <c r="J34" s="96">
        <f t="shared" si="2"/>
        <v>-0.77307964601770607</v>
      </c>
    </row>
    <row r="35" spans="1:15" ht="19.5" customHeight="1">
      <c r="A35" s="99"/>
      <c r="B35" s="100" t="s">
        <v>151</v>
      </c>
      <c r="C35" s="83">
        <f>C6+C30</f>
        <v>251216</v>
      </c>
      <c r="D35" s="83">
        <f t="shared" ref="D35:G35" si="8">D6+D30</f>
        <v>253916</v>
      </c>
      <c r="E35" s="83">
        <f t="shared" si="8"/>
        <v>256816</v>
      </c>
      <c r="F35" s="83">
        <f t="shared" si="8"/>
        <v>255232.56899999999</v>
      </c>
      <c r="G35" s="83">
        <f t="shared" si="8"/>
        <v>261545.47905400459</v>
      </c>
      <c r="H35" s="84">
        <f t="shared" si="1"/>
        <v>101.59885078975861</v>
      </c>
      <c r="I35" s="84">
        <f t="shared" si="1"/>
        <v>103.00472559980648</v>
      </c>
      <c r="J35" s="84">
        <f t="shared" si="2"/>
        <v>1.4058748100478624</v>
      </c>
      <c r="L35" s="101"/>
      <c r="O35" s="102"/>
    </row>
    <row r="36" spans="1:15">
      <c r="A36" s="103" t="s">
        <v>152</v>
      </c>
      <c r="B36" s="104"/>
      <c r="C36" s="105"/>
      <c r="D36" s="104"/>
      <c r="E36" s="106"/>
      <c r="F36" s="104"/>
      <c r="G36" s="104"/>
      <c r="H36" s="104"/>
      <c r="I36" s="104" t="s">
        <v>153</v>
      </c>
      <c r="J36" s="107"/>
    </row>
    <row r="37" spans="1:15">
      <c r="A37" s="108" t="s">
        <v>154</v>
      </c>
      <c r="B37" s="109"/>
      <c r="C37" s="110"/>
      <c r="D37" s="109"/>
      <c r="E37" s="109"/>
      <c r="F37" s="109"/>
      <c r="G37" s="109"/>
      <c r="H37" s="109"/>
      <c r="I37" s="109"/>
      <c r="J37" s="111"/>
    </row>
    <row r="38" spans="1:15">
      <c r="A38" s="108" t="s">
        <v>155</v>
      </c>
      <c r="B38" s="112"/>
      <c r="C38" s="113"/>
      <c r="D38" s="114"/>
      <c r="E38" s="114"/>
      <c r="F38" s="114"/>
      <c r="G38" s="114"/>
      <c r="H38" s="114"/>
      <c r="I38" s="115"/>
      <c r="J38" s="116"/>
    </row>
    <row r="39" spans="1:15">
      <c r="A39" s="117" t="s">
        <v>156</v>
      </c>
      <c r="B39" s="118"/>
      <c r="C39" s="119"/>
      <c r="D39" s="120"/>
      <c r="E39" s="120"/>
      <c r="F39" s="120"/>
      <c r="G39" s="120"/>
      <c r="H39" s="120"/>
      <c r="I39" s="120"/>
      <c r="J39" s="121"/>
    </row>
    <row r="40" spans="1:15" hidden="1"/>
    <row r="41" spans="1:15" hidden="1"/>
    <row r="42" spans="1:15" hidden="1"/>
    <row r="43" spans="1:15" ht="3.75" customHeight="1"/>
    <row r="45" spans="1:15">
      <c r="E45" s="123"/>
    </row>
    <row r="47" spans="1:15">
      <c r="D47" s="122"/>
      <c r="E47" s="122"/>
      <c r="F47" s="122"/>
      <c r="G47" s="122"/>
      <c r="H47" s="122"/>
      <c r="I47" s="122"/>
      <c r="J47" s="122"/>
    </row>
  </sheetData>
  <mergeCells count="6">
    <mergeCell ref="A1:J2"/>
    <mergeCell ref="A3:A4"/>
    <mergeCell ref="B3:B4"/>
    <mergeCell ref="C3:E3"/>
    <mergeCell ref="F3:G3"/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44B3-DC24-454E-872C-05CA45A774E6}">
  <sheetPr>
    <tabColor rgb="FF00B050"/>
  </sheetPr>
  <dimension ref="A1:X89"/>
  <sheetViews>
    <sheetView showGridLines="0" topLeftCell="A52" zoomScaleNormal="100" workbookViewId="0">
      <selection activeCell="H43" sqref="H43"/>
    </sheetView>
  </sheetViews>
  <sheetFormatPr defaultRowHeight="15"/>
  <cols>
    <col min="1" max="1" width="13.28515625" customWidth="1"/>
    <col min="2" max="3" width="9.5703125" customWidth="1"/>
    <col min="4" max="4" width="9.7109375" customWidth="1"/>
    <col min="5" max="5" width="9.5703125" customWidth="1"/>
    <col min="6" max="6" width="12.85546875" customWidth="1"/>
    <col min="7" max="7" width="9.5703125" customWidth="1"/>
    <col min="8" max="8" width="11.140625" customWidth="1"/>
    <col min="9" max="9" width="18.85546875" customWidth="1"/>
    <col min="13" max="13" width="18.5703125" customWidth="1"/>
    <col min="15" max="15" width="10.5703125" bestFit="1" customWidth="1"/>
    <col min="16" max="16" width="9.5703125" bestFit="1" customWidth="1"/>
    <col min="17" max="17" width="9.28515625" bestFit="1" customWidth="1"/>
    <col min="18" max="18" width="9.5703125" bestFit="1" customWidth="1"/>
    <col min="21" max="21" width="13.5703125" customWidth="1"/>
    <col min="22" max="22" width="19.140625" customWidth="1"/>
  </cols>
  <sheetData>
    <row r="1" spans="1:24" ht="15.6" customHeight="1">
      <c r="A1" s="124" t="s">
        <v>157</v>
      </c>
      <c r="B1" s="125"/>
      <c r="C1" s="125"/>
      <c r="D1" s="125"/>
      <c r="E1" s="125"/>
      <c r="F1" s="125"/>
      <c r="G1" s="125"/>
      <c r="H1" s="125"/>
      <c r="I1" s="126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24" ht="15.75" customHeight="1">
      <c r="A2" s="128"/>
      <c r="B2" s="129"/>
      <c r="C2" s="129"/>
      <c r="D2" s="129"/>
      <c r="E2" s="129"/>
      <c r="F2" s="129"/>
      <c r="G2" s="129"/>
      <c r="H2" s="129"/>
      <c r="I2" s="130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4" ht="14.25" customHeight="1">
      <c r="A3" s="131"/>
      <c r="B3" s="132"/>
      <c r="C3" s="132"/>
      <c r="D3" s="132"/>
      <c r="E3" s="132"/>
      <c r="F3" s="133" t="s">
        <v>158</v>
      </c>
      <c r="G3" s="133"/>
      <c r="H3" s="133"/>
      <c r="I3" s="134"/>
      <c r="J3" s="135"/>
      <c r="K3" s="135"/>
      <c r="L3" s="135"/>
      <c r="M3" s="135"/>
      <c r="N3" s="135"/>
      <c r="O3" s="135"/>
      <c r="P3" s="135"/>
      <c r="Q3" s="135"/>
      <c r="R3" s="135"/>
      <c r="S3" s="136"/>
      <c r="V3" t="s">
        <v>159</v>
      </c>
      <c r="W3" t="s">
        <v>160</v>
      </c>
      <c r="X3" t="s">
        <v>161</v>
      </c>
    </row>
    <row r="4" spans="1:24">
      <c r="A4" s="137"/>
      <c r="B4" s="138" t="s">
        <v>162</v>
      </c>
      <c r="C4" s="139"/>
      <c r="D4" s="139"/>
      <c r="E4" s="139"/>
      <c r="F4" s="139"/>
      <c r="G4" s="139"/>
      <c r="H4" s="139"/>
      <c r="I4" s="140"/>
      <c r="N4" s="141"/>
      <c r="V4" s="142" t="s">
        <v>163</v>
      </c>
      <c r="W4" s="141">
        <f>F11+F38</f>
        <v>41332.521000000001</v>
      </c>
      <c r="X4" s="141">
        <f>H11+G38</f>
        <v>40259.997999999992</v>
      </c>
    </row>
    <row r="5" spans="1:24">
      <c r="A5" s="143"/>
      <c r="B5" s="138" t="s">
        <v>164</v>
      </c>
      <c r="C5" s="139"/>
      <c r="D5" s="139"/>
      <c r="E5" s="140"/>
      <c r="F5" s="144" t="s">
        <v>165</v>
      </c>
      <c r="G5" s="144" t="s">
        <v>166</v>
      </c>
      <c r="H5" s="144" t="s">
        <v>167</v>
      </c>
      <c r="I5" s="145" t="s">
        <v>168</v>
      </c>
      <c r="V5" s="142" t="s">
        <v>169</v>
      </c>
      <c r="W5" s="141">
        <f>F12+F39</f>
        <v>42842.511000000006</v>
      </c>
      <c r="X5" s="141">
        <f t="shared" ref="X5:X10" si="0">H12+G39</f>
        <v>47291.617019999998</v>
      </c>
    </row>
    <row r="6" spans="1:24">
      <c r="A6" s="143" t="s">
        <v>170</v>
      </c>
      <c r="B6" s="146" t="s">
        <v>171</v>
      </c>
      <c r="C6" s="146" t="s">
        <v>172</v>
      </c>
      <c r="D6" s="146" t="s">
        <v>173</v>
      </c>
      <c r="E6" s="146" t="s">
        <v>168</v>
      </c>
      <c r="F6" s="146"/>
      <c r="G6" s="146"/>
      <c r="H6" s="146"/>
      <c r="I6" s="146"/>
      <c r="V6" s="142" t="s">
        <v>174</v>
      </c>
      <c r="W6" s="141">
        <f>F13+F40</f>
        <v>44543.709000000003</v>
      </c>
      <c r="X6" s="141">
        <f t="shared" si="0"/>
        <v>58677.291619999982</v>
      </c>
    </row>
    <row r="7" spans="1:24" ht="12.75" customHeight="1">
      <c r="A7" s="147">
        <v>1</v>
      </c>
      <c r="B7" s="148">
        <v>2</v>
      </c>
      <c r="C7" s="148">
        <v>3</v>
      </c>
      <c r="D7" s="148">
        <v>4</v>
      </c>
      <c r="E7" s="148">
        <v>5</v>
      </c>
      <c r="F7" s="148">
        <v>6</v>
      </c>
      <c r="G7" s="148">
        <v>7</v>
      </c>
      <c r="H7" s="149">
        <v>8</v>
      </c>
      <c r="I7" s="148">
        <v>9</v>
      </c>
      <c r="O7" s="58"/>
      <c r="P7" s="58"/>
      <c r="Q7" s="58"/>
      <c r="R7" s="58"/>
      <c r="V7" s="142" t="s">
        <v>175</v>
      </c>
      <c r="W7" s="141">
        <f>F14+F41</f>
        <v>45344.381000000001</v>
      </c>
      <c r="X7" s="141">
        <f t="shared" si="0"/>
        <v>70748.556480000014</v>
      </c>
    </row>
    <row r="8" spans="1:24">
      <c r="A8" s="142" t="s">
        <v>176</v>
      </c>
      <c r="B8" s="150">
        <v>112022.38</v>
      </c>
      <c r="C8" s="150">
        <v>1199.75</v>
      </c>
      <c r="D8" s="150">
        <v>18381.05</v>
      </c>
      <c r="E8" s="150">
        <f t="shared" ref="E8:E20" si="1">B8+C8+D8</f>
        <v>131603.18</v>
      </c>
      <c r="F8" s="150">
        <v>38990.400000000001</v>
      </c>
      <c r="G8" s="150">
        <v>4780</v>
      </c>
      <c r="H8" s="150">
        <v>24503.45</v>
      </c>
      <c r="I8" s="150">
        <f t="shared" ref="I8:I20" si="2">SUM(E8:H8)</f>
        <v>199877.03</v>
      </c>
      <c r="O8" s="58"/>
      <c r="P8" s="58"/>
      <c r="Q8" s="58"/>
      <c r="R8" s="58"/>
      <c r="V8" s="142" t="s">
        <v>177</v>
      </c>
      <c r="W8" s="141"/>
      <c r="X8" s="141">
        <f t="shared" si="0"/>
        <v>80708.218729999993</v>
      </c>
    </row>
    <row r="9" spans="1:24">
      <c r="A9" s="142" t="s">
        <v>178</v>
      </c>
      <c r="B9" s="150">
        <v>130220.88</v>
      </c>
      <c r="C9" s="150">
        <v>1199.74</v>
      </c>
      <c r="D9" s="150">
        <v>20109.849999999999</v>
      </c>
      <c r="E9" s="150">
        <f t="shared" si="1"/>
        <v>151530.47</v>
      </c>
      <c r="F9" s="150">
        <v>39491.4</v>
      </c>
      <c r="G9" s="150">
        <v>4780</v>
      </c>
      <c r="H9" s="150">
        <v>27541.7</v>
      </c>
      <c r="I9" s="150">
        <f t="shared" si="2"/>
        <v>223343.57</v>
      </c>
      <c r="V9" s="142" t="s">
        <v>179</v>
      </c>
      <c r="W9" s="141"/>
      <c r="X9" s="141">
        <f t="shared" si="0"/>
        <v>91502.966110000008</v>
      </c>
    </row>
    <row r="10" spans="1:24">
      <c r="A10" s="142" t="s">
        <v>180</v>
      </c>
      <c r="B10" s="150">
        <v>145273.38500000001</v>
      </c>
      <c r="C10" s="150">
        <v>1199.75</v>
      </c>
      <c r="D10" s="150">
        <v>21781.85</v>
      </c>
      <c r="E10" s="150">
        <f t="shared" si="1"/>
        <v>168254.98500000002</v>
      </c>
      <c r="F10" s="150">
        <v>40531.410000000003</v>
      </c>
      <c r="G10" s="150">
        <v>4780</v>
      </c>
      <c r="H10" s="150">
        <v>34987.995999999999</v>
      </c>
      <c r="I10" s="150">
        <f t="shared" si="2"/>
        <v>248554.391</v>
      </c>
      <c r="N10" s="151"/>
      <c r="O10" s="102"/>
      <c r="P10" s="102"/>
      <c r="Q10" s="102"/>
      <c r="R10" s="102"/>
      <c r="V10" s="142" t="s">
        <v>181</v>
      </c>
      <c r="W10" s="141"/>
      <c r="X10" s="141">
        <f t="shared" si="0"/>
        <v>100127.565</v>
      </c>
    </row>
    <row r="11" spans="1:24">
      <c r="A11" s="142" t="s">
        <v>163</v>
      </c>
      <c r="B11" s="152">
        <v>164635.88</v>
      </c>
      <c r="C11" s="152">
        <v>1199.7515199999998</v>
      </c>
      <c r="D11" s="152">
        <v>23062.15208</v>
      </c>
      <c r="E11" s="150">
        <f t="shared" si="1"/>
        <v>188897.7836</v>
      </c>
      <c r="F11" s="152">
        <v>41267.43</v>
      </c>
      <c r="G11" s="152">
        <v>5780</v>
      </c>
      <c r="H11" s="152">
        <v>38959.159999999989</v>
      </c>
      <c r="I11" s="150">
        <f t="shared" si="2"/>
        <v>274904.37359999999</v>
      </c>
      <c r="N11" s="151"/>
      <c r="O11" s="102"/>
      <c r="P11" s="102"/>
      <c r="Q11" s="102"/>
      <c r="R11" s="102"/>
      <c r="V11" s="142" t="s">
        <v>177</v>
      </c>
      <c r="W11" s="141">
        <f t="shared" ref="W11:W16" si="3">F15+F42</f>
        <v>45502.611000000004</v>
      </c>
      <c r="X11" s="141">
        <f t="shared" ref="X11:X16" si="4">H15+G42</f>
        <v>80708.218729999993</v>
      </c>
    </row>
    <row r="12" spans="1:24">
      <c r="A12" s="142" t="s">
        <v>169</v>
      </c>
      <c r="B12" s="152">
        <v>185172.88</v>
      </c>
      <c r="C12" s="152">
        <v>993.529</v>
      </c>
      <c r="D12" s="152">
        <v>24508.63</v>
      </c>
      <c r="E12" s="150">
        <f t="shared" si="1"/>
        <v>210675.03900000002</v>
      </c>
      <c r="F12" s="152">
        <v>42783.420000000006</v>
      </c>
      <c r="G12" s="152">
        <v>5780</v>
      </c>
      <c r="H12" s="152">
        <v>45924.04</v>
      </c>
      <c r="I12" s="150">
        <f t="shared" si="2"/>
        <v>305162.49900000001</v>
      </c>
      <c r="N12" s="151"/>
      <c r="O12" s="102"/>
      <c r="P12" s="102"/>
      <c r="Q12" s="102"/>
      <c r="R12" s="102"/>
      <c r="V12" s="142" t="s">
        <v>179</v>
      </c>
      <c r="W12" s="141">
        <f t="shared" si="3"/>
        <v>45829.991999999998</v>
      </c>
      <c r="X12" s="141">
        <f t="shared" si="4"/>
        <v>91502.966110000008</v>
      </c>
    </row>
    <row r="13" spans="1:24">
      <c r="A13" s="142" t="s">
        <v>174</v>
      </c>
      <c r="B13" s="152">
        <v>192162.875</v>
      </c>
      <c r="C13" s="152">
        <v>837.62900000000002</v>
      </c>
      <c r="D13" s="152">
        <v>25329.379999999997</v>
      </c>
      <c r="E13" s="150">
        <f t="shared" si="1"/>
        <v>218329.88399999999</v>
      </c>
      <c r="F13" s="152">
        <v>44478.420000000006</v>
      </c>
      <c r="G13" s="152">
        <v>6780</v>
      </c>
      <c r="H13" s="152">
        <v>57244.229999999981</v>
      </c>
      <c r="I13" s="150">
        <f t="shared" si="2"/>
        <v>326832.53399999999</v>
      </c>
      <c r="N13" s="151"/>
      <c r="O13" s="102"/>
      <c r="P13" s="102"/>
      <c r="Q13" s="102"/>
      <c r="R13" s="102"/>
      <c r="V13" s="142" t="s">
        <v>181</v>
      </c>
      <c r="W13" s="141">
        <f t="shared" si="3"/>
        <v>46339.917000000001</v>
      </c>
      <c r="X13" s="141">
        <f t="shared" si="4"/>
        <v>100127.565</v>
      </c>
    </row>
    <row r="14" spans="1:24">
      <c r="A14" s="142" t="s">
        <v>175</v>
      </c>
      <c r="B14" s="152">
        <v>197171.5</v>
      </c>
      <c r="C14" s="152">
        <v>837.62899999999991</v>
      </c>
      <c r="D14" s="152">
        <v>24897.46</v>
      </c>
      <c r="E14" s="150">
        <f t="shared" si="1"/>
        <v>222906.58899999998</v>
      </c>
      <c r="F14" s="152">
        <v>45293.42</v>
      </c>
      <c r="G14" s="152">
        <v>6780</v>
      </c>
      <c r="H14" s="152">
        <v>69022.385000000009</v>
      </c>
      <c r="I14" s="150">
        <f t="shared" si="2"/>
        <v>344002.39399999997</v>
      </c>
      <c r="N14" s="151"/>
      <c r="O14" s="102"/>
      <c r="P14" s="102"/>
      <c r="Q14" s="102"/>
      <c r="R14" s="102"/>
      <c r="V14" s="142" t="s">
        <v>113</v>
      </c>
      <c r="W14" s="141">
        <f t="shared" si="3"/>
        <v>46857.120000000003</v>
      </c>
      <c r="X14" s="141">
        <f t="shared" si="4"/>
        <v>116846.45500000002</v>
      </c>
    </row>
    <row r="15" spans="1:24">
      <c r="A15" s="142" t="s">
        <v>177</v>
      </c>
      <c r="B15" s="152">
        <v>200704.5</v>
      </c>
      <c r="C15" s="152">
        <v>637.62900000000002</v>
      </c>
      <c r="D15" s="152">
        <v>24937.215000000004</v>
      </c>
      <c r="E15" s="150">
        <f t="shared" si="1"/>
        <v>226279.34399999998</v>
      </c>
      <c r="F15" s="152">
        <v>45399.22</v>
      </c>
      <c r="G15" s="152">
        <v>6780</v>
      </c>
      <c r="H15" s="152">
        <v>77641.625</v>
      </c>
      <c r="I15" s="150">
        <f t="shared" si="2"/>
        <v>356100.18900000001</v>
      </c>
      <c r="N15" s="151"/>
      <c r="O15" s="102"/>
      <c r="P15" s="102"/>
      <c r="Q15" s="102"/>
      <c r="R15" s="102"/>
      <c r="V15" s="142" t="s">
        <v>114</v>
      </c>
      <c r="W15" s="141">
        <f t="shared" si="3"/>
        <v>46982.263030000002</v>
      </c>
      <c r="X15" s="141">
        <f t="shared" si="4"/>
        <v>132207.09781000001</v>
      </c>
    </row>
    <row r="16" spans="1:24">
      <c r="A16" s="142" t="s">
        <v>179</v>
      </c>
      <c r="B16" s="152">
        <v>205134.5</v>
      </c>
      <c r="C16" s="152">
        <v>509.70900000000006</v>
      </c>
      <c r="D16" s="152">
        <v>24955.359000000004</v>
      </c>
      <c r="E16" s="150">
        <f t="shared" si="1"/>
        <v>230599.568</v>
      </c>
      <c r="F16" s="152">
        <v>45699.22</v>
      </c>
      <c r="G16" s="152">
        <v>6780</v>
      </c>
      <c r="H16" s="152">
        <v>87027.675000000003</v>
      </c>
      <c r="I16" s="150">
        <f t="shared" si="2"/>
        <v>370106.46299999999</v>
      </c>
      <c r="J16" s="141"/>
      <c r="K16" s="141"/>
      <c r="L16" s="141"/>
      <c r="N16" s="151"/>
      <c r="O16" s="102"/>
      <c r="P16" s="102"/>
      <c r="Q16" s="102"/>
      <c r="R16" s="102"/>
      <c r="V16" s="142" t="s">
        <v>182</v>
      </c>
      <c r="W16" s="141">
        <f t="shared" si="3"/>
        <v>47068.17</v>
      </c>
      <c r="X16" s="141">
        <f t="shared" si="4"/>
        <v>151144.505</v>
      </c>
    </row>
    <row r="17" spans="1:23">
      <c r="A17" s="142" t="s">
        <v>181</v>
      </c>
      <c r="B17" s="152">
        <v>209294.5</v>
      </c>
      <c r="C17" s="152">
        <v>509.70900000000006</v>
      </c>
      <c r="D17" s="152">
        <v>24924.008999999998</v>
      </c>
      <c r="E17" s="150">
        <f t="shared" si="1"/>
        <v>234728.21799999999</v>
      </c>
      <c r="F17" s="152">
        <v>46209.22</v>
      </c>
      <c r="G17" s="152">
        <v>6780</v>
      </c>
      <c r="H17" s="152">
        <v>94433.785000000003</v>
      </c>
      <c r="I17" s="150">
        <f t="shared" si="2"/>
        <v>382151.223</v>
      </c>
      <c r="J17" s="141"/>
      <c r="K17" s="141"/>
      <c r="L17" s="141"/>
      <c r="M17" s="141"/>
      <c r="N17" s="151"/>
      <c r="O17" s="102"/>
      <c r="P17" s="102"/>
      <c r="Q17" s="102"/>
      <c r="R17" s="102"/>
      <c r="W17" s="153"/>
    </row>
    <row r="18" spans="1:23">
      <c r="A18" s="142" t="s">
        <v>113</v>
      </c>
      <c r="B18" s="152">
        <v>210699.5</v>
      </c>
      <c r="C18" s="152">
        <v>509.70900000000006</v>
      </c>
      <c r="D18" s="152">
        <v>24899.508999999998</v>
      </c>
      <c r="E18" s="150">
        <f t="shared" si="1"/>
        <v>236108.71799999999</v>
      </c>
      <c r="F18" s="152">
        <v>46722.520000000004</v>
      </c>
      <c r="G18" s="152">
        <v>6780</v>
      </c>
      <c r="H18" s="152">
        <v>109885.37500000001</v>
      </c>
      <c r="I18" s="150">
        <f t="shared" si="2"/>
        <v>399496.61300000001</v>
      </c>
      <c r="J18" s="141"/>
      <c r="K18" s="141"/>
      <c r="L18" s="141"/>
      <c r="M18" s="141"/>
      <c r="N18" s="151"/>
      <c r="O18" s="102"/>
      <c r="P18" s="102"/>
      <c r="Q18" s="102"/>
      <c r="R18" s="102"/>
      <c r="W18" s="153"/>
    </row>
    <row r="19" spans="1:23">
      <c r="A19" s="142" t="s">
        <v>114</v>
      </c>
      <c r="B19" s="152">
        <v>211856</v>
      </c>
      <c r="C19" s="152">
        <v>589</v>
      </c>
      <c r="D19" s="152">
        <v>24824</v>
      </c>
      <c r="E19" s="150">
        <f t="shared" si="1"/>
        <v>237269</v>
      </c>
      <c r="F19" s="152">
        <v>46850</v>
      </c>
      <c r="G19" s="152">
        <v>6780</v>
      </c>
      <c r="H19" s="152">
        <v>125159.80500000001</v>
      </c>
      <c r="I19" s="150">
        <f t="shared" si="2"/>
        <v>416058.80499999999</v>
      </c>
      <c r="J19" s="141"/>
      <c r="K19" s="141"/>
      <c r="N19" s="151"/>
      <c r="O19" s="102"/>
      <c r="P19" s="102"/>
      <c r="Q19" s="102"/>
      <c r="R19" s="102"/>
      <c r="W19" s="153"/>
    </row>
    <row r="20" spans="1:23">
      <c r="A20" s="142" t="s">
        <v>182</v>
      </c>
      <c r="B20" s="152">
        <v>217589.46</v>
      </c>
      <c r="C20" s="152">
        <v>589.20399999999995</v>
      </c>
      <c r="D20" s="152">
        <v>25038.208999999999</v>
      </c>
      <c r="E20" s="150">
        <f t="shared" si="1"/>
        <v>243216.87299999999</v>
      </c>
      <c r="F20" s="152">
        <v>46928.17</v>
      </c>
      <c r="G20" s="152">
        <v>8180</v>
      </c>
      <c r="H20" s="152">
        <v>143644.505</v>
      </c>
      <c r="I20" s="150">
        <f t="shared" si="2"/>
        <v>441969.54800000001</v>
      </c>
      <c r="J20" s="141"/>
      <c r="K20" s="141"/>
      <c r="N20" s="151"/>
      <c r="O20" s="102"/>
      <c r="P20" s="102"/>
      <c r="Q20" s="102"/>
      <c r="R20" s="102"/>
      <c r="W20" s="153"/>
    </row>
    <row r="21" spans="1:23" ht="41.25" customHeight="1">
      <c r="A21" s="154" t="s">
        <v>183</v>
      </c>
      <c r="B21" s="155">
        <f>((B20-B19)/B19)*100</f>
        <v>2.7063005060040743</v>
      </c>
      <c r="C21" s="155">
        <f t="shared" ref="C21:I21" si="5">((C20-C19)/C19)*100</f>
        <v>3.4634974533098627E-2</v>
      </c>
      <c r="D21" s="155">
        <f t="shared" si="5"/>
        <v>0.86291089268449461</v>
      </c>
      <c r="E21" s="155">
        <f t="shared" si="5"/>
        <v>2.5068057774087609</v>
      </c>
      <c r="F21" s="155">
        <f t="shared" si="5"/>
        <v>0.1668516542155779</v>
      </c>
      <c r="G21" s="155">
        <f t="shared" si="5"/>
        <v>20.64896755162242</v>
      </c>
      <c r="H21" s="155">
        <f t="shared" si="5"/>
        <v>14.768878874491692</v>
      </c>
      <c r="I21" s="155">
        <f t="shared" si="5"/>
        <v>6.2276636592272139</v>
      </c>
      <c r="J21" s="156"/>
      <c r="K21" s="156"/>
      <c r="L21" s="156"/>
      <c r="N21" s="151"/>
      <c r="O21" s="102"/>
      <c r="P21" s="102"/>
      <c r="Q21" s="102"/>
      <c r="R21" s="102"/>
    </row>
    <row r="22" spans="1:23" ht="42.75" customHeight="1">
      <c r="A22" s="157" t="s">
        <v>184</v>
      </c>
      <c r="B22" s="155">
        <f>((B20/B11)^(1/9)-1)*100</f>
        <v>3.1471043573287449</v>
      </c>
      <c r="C22" s="155">
        <f t="shared" ref="C22:I22" si="6">((C20/C11)^(1/9)-1)*100</f>
        <v>-7.5970062754065477</v>
      </c>
      <c r="D22" s="155">
        <f t="shared" si="6"/>
        <v>0.9176311250951974</v>
      </c>
      <c r="E22" s="155">
        <f t="shared" si="6"/>
        <v>2.8481100292280903</v>
      </c>
      <c r="F22" s="155">
        <f t="shared" si="6"/>
        <v>1.4385215059110168</v>
      </c>
      <c r="G22" s="155">
        <f t="shared" si="6"/>
        <v>3.9341778554148332</v>
      </c>
      <c r="H22" s="155">
        <f t="shared" si="6"/>
        <v>15.601742770189887</v>
      </c>
      <c r="I22" s="155">
        <f t="shared" si="6"/>
        <v>5.4173997891534986</v>
      </c>
      <c r="J22" s="158"/>
      <c r="K22" s="158"/>
      <c r="L22" s="158"/>
      <c r="N22" s="159"/>
    </row>
    <row r="23" spans="1:23">
      <c r="A23" s="160" t="s">
        <v>185</v>
      </c>
      <c r="B23" s="161"/>
      <c r="C23" s="161"/>
      <c r="D23" s="161"/>
      <c r="E23" s="161"/>
      <c r="F23" s="162"/>
      <c r="G23" s="162"/>
      <c r="H23" s="163"/>
      <c r="I23" s="164" t="s">
        <v>186</v>
      </c>
      <c r="L23" s="165"/>
    </row>
    <row r="24" spans="1:23">
      <c r="A24" s="166" t="s">
        <v>187</v>
      </c>
      <c r="B24" s="114"/>
      <c r="C24" s="114"/>
      <c r="D24" s="114"/>
      <c r="E24" s="114"/>
      <c r="F24" s="167"/>
      <c r="G24" s="167"/>
      <c r="H24" s="168"/>
      <c r="I24" s="116"/>
    </row>
    <row r="25" spans="1:23">
      <c r="A25" s="166" t="s">
        <v>188</v>
      </c>
      <c r="B25" s="114"/>
      <c r="C25" s="114"/>
      <c r="D25" s="114"/>
      <c r="E25" s="114"/>
      <c r="F25" s="167"/>
      <c r="G25" s="167"/>
      <c r="H25" s="168"/>
      <c r="I25" s="116"/>
    </row>
    <row r="26" spans="1:23" ht="23.25" customHeight="1">
      <c r="A26" s="169" t="s">
        <v>189</v>
      </c>
      <c r="B26" s="170"/>
      <c r="C26" s="170"/>
      <c r="D26" s="170"/>
      <c r="E26" s="170"/>
      <c r="F26" s="171"/>
      <c r="G26" s="171"/>
      <c r="H26" s="172"/>
      <c r="I26" s="121"/>
    </row>
    <row r="28" spans="1:23" ht="15" customHeight="1">
      <c r="A28" s="124" t="s">
        <v>190</v>
      </c>
      <c r="B28" s="125"/>
      <c r="C28" s="125"/>
      <c r="D28" s="125"/>
      <c r="E28" s="125"/>
      <c r="F28" s="125"/>
      <c r="G28" s="125"/>
      <c r="H28" s="125"/>
      <c r="I28" s="126"/>
      <c r="J28" s="127"/>
      <c r="L28" s="141"/>
    </row>
    <row r="29" spans="1:23" ht="25.5" customHeight="1">
      <c r="A29" s="128"/>
      <c r="B29" s="129"/>
      <c r="C29" s="129"/>
      <c r="D29" s="129"/>
      <c r="E29" s="129"/>
      <c r="F29" s="129"/>
      <c r="G29" s="129"/>
      <c r="H29" s="129"/>
      <c r="I29" s="130"/>
      <c r="J29" s="127"/>
      <c r="M29" s="141"/>
    </row>
    <row r="30" spans="1:23">
      <c r="A30" s="173"/>
      <c r="B30" s="120"/>
      <c r="C30" s="120"/>
      <c r="D30" s="120"/>
      <c r="E30" s="120"/>
      <c r="F30" s="133" t="s">
        <v>191</v>
      </c>
      <c r="G30" s="133"/>
      <c r="H30" s="133"/>
      <c r="I30" s="134"/>
      <c r="J30" s="174"/>
    </row>
    <row r="31" spans="1:23" ht="15" customHeight="1">
      <c r="A31" s="175" t="s">
        <v>170</v>
      </c>
      <c r="B31" s="138" t="s">
        <v>192</v>
      </c>
      <c r="C31" s="139"/>
      <c r="D31" s="139"/>
      <c r="E31" s="139"/>
      <c r="F31" s="139"/>
      <c r="G31" s="139"/>
      <c r="H31" s="139"/>
      <c r="I31" s="176" t="s">
        <v>193</v>
      </c>
      <c r="J31" s="177"/>
    </row>
    <row r="32" spans="1:23">
      <c r="A32" s="178"/>
      <c r="B32" s="138" t="s">
        <v>164</v>
      </c>
      <c r="C32" s="139"/>
      <c r="D32" s="139"/>
      <c r="E32" s="140"/>
      <c r="F32" s="144" t="s">
        <v>165</v>
      </c>
      <c r="G32" s="144" t="s">
        <v>167</v>
      </c>
      <c r="H32" s="137" t="s">
        <v>168</v>
      </c>
      <c r="I32" s="176"/>
      <c r="J32" s="177"/>
    </row>
    <row r="33" spans="1:20" ht="22.9" customHeight="1">
      <c r="A33" s="179"/>
      <c r="B33" s="180" t="s">
        <v>171</v>
      </c>
      <c r="C33" s="180" t="s">
        <v>172</v>
      </c>
      <c r="D33" s="180" t="s">
        <v>173</v>
      </c>
      <c r="E33" s="180" t="s">
        <v>168</v>
      </c>
      <c r="F33" s="145"/>
      <c r="G33" s="145"/>
      <c r="H33" s="181"/>
      <c r="I33" s="176"/>
      <c r="J33" s="177"/>
    </row>
    <row r="34" spans="1:20">
      <c r="A34" s="147"/>
      <c r="B34" s="148">
        <v>10</v>
      </c>
      <c r="C34" s="149">
        <v>11</v>
      </c>
      <c r="D34" s="149">
        <v>12</v>
      </c>
      <c r="E34" s="149">
        <v>13</v>
      </c>
      <c r="F34" s="149">
        <v>14</v>
      </c>
      <c r="G34" s="149">
        <v>15</v>
      </c>
      <c r="H34" s="149">
        <v>16</v>
      </c>
      <c r="I34" s="148" t="s">
        <v>194</v>
      </c>
      <c r="J34" s="182"/>
      <c r="P34" s="58"/>
      <c r="Q34" s="58"/>
      <c r="R34" s="58"/>
      <c r="S34" s="58"/>
    </row>
    <row r="35" spans="1:20">
      <c r="A35" s="183" t="s">
        <v>176</v>
      </c>
      <c r="B35" s="184">
        <v>22615.39</v>
      </c>
      <c r="C35" s="184">
        <v>9955.23</v>
      </c>
      <c r="D35" s="184">
        <v>5884.95</v>
      </c>
      <c r="E35" s="184">
        <f t="shared" ref="E35:E47" si="7">B35+C35+D35</f>
        <v>38455.57</v>
      </c>
      <c r="F35" s="184">
        <v>47.59</v>
      </c>
      <c r="G35" s="184">
        <v>872.21</v>
      </c>
      <c r="H35" s="184">
        <f t="shared" ref="H35:H47" si="8">E35+F35+G35</f>
        <v>39375.369999999995</v>
      </c>
      <c r="I35" s="150">
        <f t="shared" ref="I35:I47" si="9">I8+H35</f>
        <v>239252.4</v>
      </c>
      <c r="J35" s="182"/>
      <c r="P35" s="58"/>
      <c r="Q35" s="58"/>
      <c r="R35" s="58"/>
      <c r="S35" s="58"/>
    </row>
    <row r="36" spans="1:20">
      <c r="A36" s="183" t="s">
        <v>178</v>
      </c>
      <c r="B36" s="184">
        <v>23889.61</v>
      </c>
      <c r="C36" s="184">
        <v>11148.14</v>
      </c>
      <c r="D36" s="184">
        <v>4497.6899999999996</v>
      </c>
      <c r="E36" s="184">
        <f t="shared" si="7"/>
        <v>39535.440000000002</v>
      </c>
      <c r="F36" s="184">
        <v>66.900000000000006</v>
      </c>
      <c r="G36" s="184">
        <v>1124.05</v>
      </c>
      <c r="H36" s="184">
        <f t="shared" si="8"/>
        <v>40726.390000000007</v>
      </c>
      <c r="I36" s="150">
        <f t="shared" si="9"/>
        <v>264069.96000000002</v>
      </c>
      <c r="J36" s="185"/>
      <c r="O36" s="186"/>
      <c r="P36" s="187"/>
      <c r="Q36" s="187"/>
      <c r="R36" s="187"/>
      <c r="S36" s="187"/>
      <c r="T36" s="187"/>
    </row>
    <row r="37" spans="1:20">
      <c r="A37" s="183" t="s">
        <v>180</v>
      </c>
      <c r="B37" s="184">
        <v>24751.58</v>
      </c>
      <c r="C37" s="184">
        <v>11432.35</v>
      </c>
      <c r="D37" s="184">
        <v>4751.3500000000004</v>
      </c>
      <c r="E37" s="184">
        <f t="shared" si="7"/>
        <v>40935.279999999999</v>
      </c>
      <c r="F37" s="184">
        <v>63.59</v>
      </c>
      <c r="G37" s="184">
        <v>1259</v>
      </c>
      <c r="H37" s="184">
        <f t="shared" si="8"/>
        <v>42257.869999999995</v>
      </c>
      <c r="I37" s="150">
        <f t="shared" si="9"/>
        <v>290812.261</v>
      </c>
      <c r="J37" s="185"/>
      <c r="O37" s="151"/>
      <c r="P37" s="187"/>
      <c r="Q37" s="188"/>
      <c r="R37" s="188"/>
      <c r="S37" s="188"/>
      <c r="T37" s="187"/>
    </row>
    <row r="38" spans="1:20">
      <c r="A38" s="183" t="s">
        <v>163</v>
      </c>
      <c r="B38" s="189">
        <v>26088.59</v>
      </c>
      <c r="C38" s="189">
        <v>12008.894</v>
      </c>
      <c r="D38" s="189">
        <v>5193.4350000000004</v>
      </c>
      <c r="E38" s="184">
        <f t="shared" si="7"/>
        <v>43290.918999999994</v>
      </c>
      <c r="F38" s="189">
        <v>65.090999999999994</v>
      </c>
      <c r="G38" s="189">
        <v>1300.838</v>
      </c>
      <c r="H38" s="184">
        <f t="shared" si="8"/>
        <v>44656.847999999998</v>
      </c>
      <c r="I38" s="150">
        <f t="shared" si="9"/>
        <v>319561.22159999999</v>
      </c>
      <c r="J38" s="185"/>
      <c r="O38" s="151"/>
      <c r="P38" s="187"/>
      <c r="Q38" s="188"/>
      <c r="R38" s="188"/>
      <c r="S38" s="188"/>
      <c r="T38" s="187"/>
    </row>
    <row r="39" spans="1:20">
      <c r="A39" s="183" t="s">
        <v>169</v>
      </c>
      <c r="B39" s="190">
        <v>28687.584999999999</v>
      </c>
      <c r="C39" s="191">
        <v>12346.608788699999</v>
      </c>
      <c r="D39" s="191">
        <v>5818.6222500000003</v>
      </c>
      <c r="E39" s="184">
        <f t="shared" si="7"/>
        <v>46852.816038699995</v>
      </c>
      <c r="F39" s="190">
        <v>59.091000000000001</v>
      </c>
      <c r="G39" s="191">
        <v>1367.5770199999999</v>
      </c>
      <c r="H39" s="184">
        <f t="shared" si="8"/>
        <v>48279.484058699993</v>
      </c>
      <c r="I39" s="150">
        <f t="shared" si="9"/>
        <v>353441.98305869999</v>
      </c>
      <c r="J39" s="185"/>
      <c r="O39" s="151"/>
      <c r="P39" s="187"/>
      <c r="Q39" s="188"/>
      <c r="R39" s="188"/>
      <c r="S39" s="188"/>
      <c r="T39" s="187"/>
    </row>
    <row r="40" spans="1:20">
      <c r="A40" s="183" t="s">
        <v>174</v>
      </c>
      <c r="B40" s="190">
        <v>30571.946</v>
      </c>
      <c r="C40" s="190">
        <v>13349.6907357</v>
      </c>
      <c r="D40" s="190">
        <v>6109.2073799999998</v>
      </c>
      <c r="E40" s="184">
        <f t="shared" si="7"/>
        <v>50030.844115699998</v>
      </c>
      <c r="F40" s="190">
        <v>65.289000000000001</v>
      </c>
      <c r="G40" s="191">
        <v>1433.0616199999999</v>
      </c>
      <c r="H40" s="184">
        <f t="shared" si="8"/>
        <v>51529.194735699995</v>
      </c>
      <c r="I40" s="150">
        <f t="shared" si="9"/>
        <v>378361.72873569996</v>
      </c>
      <c r="J40" s="185"/>
      <c r="O40" s="151"/>
      <c r="P40" s="187"/>
      <c r="Q40" s="187"/>
      <c r="R40" s="187"/>
      <c r="S40" s="187"/>
      <c r="T40" s="187"/>
    </row>
    <row r="41" spans="1:20">
      <c r="A41" s="183" t="s">
        <v>175</v>
      </c>
      <c r="B41" s="190">
        <v>32854.411500000002</v>
      </c>
      <c r="C41" s="190">
        <v>13144.599518199999</v>
      </c>
      <c r="D41" s="190">
        <v>7156.3679000000002</v>
      </c>
      <c r="E41" s="184">
        <f t="shared" si="7"/>
        <v>53155.378918199996</v>
      </c>
      <c r="F41" s="190">
        <v>50.960999999999999</v>
      </c>
      <c r="G41" s="190">
        <v>1726.17148</v>
      </c>
      <c r="H41" s="184">
        <f t="shared" si="8"/>
        <v>54932.511398199997</v>
      </c>
      <c r="I41" s="150">
        <f t="shared" si="9"/>
        <v>398934.90539819998</v>
      </c>
      <c r="J41" s="185"/>
      <c r="O41" s="151"/>
      <c r="P41" s="187"/>
      <c r="Q41" s="187"/>
      <c r="R41" s="187"/>
      <c r="S41" s="187"/>
      <c r="T41" s="187"/>
    </row>
    <row r="42" spans="1:20">
      <c r="A42" s="183" t="s">
        <v>177</v>
      </c>
      <c r="B42" s="190">
        <v>47679.041570000001</v>
      </c>
      <c r="C42" s="190">
        <v>15570.9676432</v>
      </c>
      <c r="D42" s="190">
        <v>8787.1317899999995</v>
      </c>
      <c r="E42" s="184">
        <f t="shared" si="7"/>
        <v>72037.141003199999</v>
      </c>
      <c r="F42" s="190">
        <v>103.39100000000001</v>
      </c>
      <c r="G42" s="190">
        <v>3066.5937300000001</v>
      </c>
      <c r="H42" s="184">
        <f t="shared" si="8"/>
        <v>75207.125733199995</v>
      </c>
      <c r="I42" s="150">
        <f t="shared" si="9"/>
        <v>431307.31473320001</v>
      </c>
      <c r="J42" s="185"/>
      <c r="M42" s="141"/>
      <c r="N42" s="192"/>
      <c r="O42" s="151"/>
      <c r="P42" s="187"/>
      <c r="Q42" s="193"/>
      <c r="R42" s="193"/>
      <c r="S42" s="193"/>
      <c r="T42" s="187"/>
    </row>
    <row r="43" spans="1:20">
      <c r="A43" s="183" t="s">
        <v>179</v>
      </c>
      <c r="B43" s="190">
        <v>51542.769500000002</v>
      </c>
      <c r="C43" s="190">
        <v>12774.659285</v>
      </c>
      <c r="D43" s="190">
        <v>7315.8662300000005</v>
      </c>
      <c r="E43" s="184">
        <f t="shared" si="7"/>
        <v>71633.295015000011</v>
      </c>
      <c r="F43" s="190">
        <v>130.77199999999999</v>
      </c>
      <c r="G43" s="190">
        <v>4475.2911100000001</v>
      </c>
      <c r="H43" s="184">
        <f t="shared" si="8"/>
        <v>76239.358125000013</v>
      </c>
      <c r="I43" s="150">
        <f t="shared" si="9"/>
        <v>446345.82112500002</v>
      </c>
      <c r="J43" s="194"/>
      <c r="M43" s="141"/>
      <c r="N43" s="192"/>
      <c r="O43" s="195"/>
      <c r="P43" s="195"/>
      <c r="Q43" s="195"/>
      <c r="R43" s="195"/>
      <c r="S43" s="195"/>
      <c r="T43" s="195"/>
    </row>
    <row r="44" spans="1:20">
      <c r="A44" s="183" t="s">
        <v>181</v>
      </c>
      <c r="B44" s="190">
        <v>47759.519500000002</v>
      </c>
      <c r="C44" s="190">
        <v>17562.8612722</v>
      </c>
      <c r="D44" s="190">
        <v>7361.1110250000002</v>
      </c>
      <c r="E44" s="184">
        <f t="shared" si="7"/>
        <v>72683.491797200011</v>
      </c>
      <c r="F44" s="190">
        <v>130.697</v>
      </c>
      <c r="G44" s="190">
        <v>5693.78</v>
      </c>
      <c r="H44" s="184">
        <f t="shared" si="8"/>
        <v>78507.96879720001</v>
      </c>
      <c r="I44" s="150">
        <f t="shared" si="9"/>
        <v>460659.19179720001</v>
      </c>
      <c r="J44" s="194"/>
      <c r="M44" s="141"/>
      <c r="N44" s="192"/>
      <c r="O44" s="159"/>
      <c r="P44" s="187"/>
      <c r="Q44" s="193"/>
      <c r="R44" s="193"/>
      <c r="S44" s="193"/>
      <c r="T44" s="187"/>
    </row>
    <row r="45" spans="1:20">
      <c r="A45" s="183" t="s">
        <v>195</v>
      </c>
      <c r="B45" s="190">
        <v>45302.73</v>
      </c>
      <c r="C45" s="190">
        <v>18648.78</v>
      </c>
      <c r="D45" s="190">
        <v>5685.25</v>
      </c>
      <c r="E45" s="184">
        <f t="shared" si="7"/>
        <v>69636.760000000009</v>
      </c>
      <c r="F45" s="190">
        <v>134.6</v>
      </c>
      <c r="G45" s="190">
        <v>6961.08</v>
      </c>
      <c r="H45" s="184">
        <f t="shared" si="8"/>
        <v>76732.440000000017</v>
      </c>
      <c r="I45" s="150">
        <f t="shared" si="9"/>
        <v>476229.05300000001</v>
      </c>
      <c r="J45" s="194"/>
      <c r="M45" s="141"/>
      <c r="N45" s="192"/>
      <c r="O45" s="159"/>
      <c r="P45" s="187"/>
      <c r="Q45" s="193"/>
      <c r="R45" s="193"/>
      <c r="S45" s="193"/>
      <c r="T45" s="187"/>
    </row>
    <row r="46" spans="1:20">
      <c r="A46" s="183" t="s">
        <v>196</v>
      </c>
      <c r="B46" s="190">
        <v>46782.173000000003</v>
      </c>
      <c r="C46" s="190">
        <v>18077.835178000001</v>
      </c>
      <c r="D46" s="190">
        <v>6360.2574000000004</v>
      </c>
      <c r="E46" s="184">
        <f t="shared" si="7"/>
        <v>71220.265578000006</v>
      </c>
      <c r="F46" s="190">
        <v>132.26302999999999</v>
      </c>
      <c r="G46" s="190">
        <v>7047.2928099999999</v>
      </c>
      <c r="H46" s="184">
        <f t="shared" si="8"/>
        <v>78399.821418000007</v>
      </c>
      <c r="I46" s="150">
        <f t="shared" si="9"/>
        <v>494458.62641799997</v>
      </c>
      <c r="J46" s="194"/>
      <c r="M46" s="141"/>
      <c r="N46" s="192"/>
      <c r="O46" s="159"/>
      <c r="P46" s="187"/>
      <c r="Q46" s="193"/>
      <c r="R46" s="193"/>
      <c r="S46" s="193"/>
      <c r="T46" s="187"/>
    </row>
    <row r="47" spans="1:20">
      <c r="A47" s="183" t="s">
        <v>197</v>
      </c>
      <c r="B47" s="190">
        <v>46900</v>
      </c>
      <c r="C47" s="190">
        <v>18300</v>
      </c>
      <c r="D47" s="190">
        <v>6500</v>
      </c>
      <c r="E47" s="184">
        <f t="shared" si="7"/>
        <v>71700</v>
      </c>
      <c r="F47" s="190">
        <v>140</v>
      </c>
      <c r="G47" s="190">
        <v>7500</v>
      </c>
      <c r="H47" s="184">
        <f t="shared" si="8"/>
        <v>79340</v>
      </c>
      <c r="I47" s="150">
        <f t="shared" si="9"/>
        <v>521309.54800000001</v>
      </c>
      <c r="J47" s="194"/>
      <c r="M47" s="141"/>
      <c r="N47" s="192"/>
      <c r="O47" s="159"/>
      <c r="P47" s="187"/>
      <c r="Q47" s="193"/>
      <c r="R47" s="193"/>
      <c r="S47" s="193"/>
      <c r="T47" s="187"/>
    </row>
    <row r="48" spans="1:20" ht="44.25" customHeight="1">
      <c r="A48" s="154" t="s">
        <v>183</v>
      </c>
      <c r="B48" s="155">
        <f>((B47-B46)/B46)*100</f>
        <v>0.25186303338239013</v>
      </c>
      <c r="C48" s="155">
        <f t="shared" ref="C48:I48" si="10">((C47-C46)/C46)*100</f>
        <v>1.2289348797159323</v>
      </c>
      <c r="D48" s="155">
        <f t="shared" si="10"/>
        <v>2.197121770574876</v>
      </c>
      <c r="E48" s="155">
        <f t="shared" si="10"/>
        <v>0.67359257664462346</v>
      </c>
      <c r="F48" s="155">
        <f t="shared" si="10"/>
        <v>5.8496845263563175</v>
      </c>
      <c r="G48" s="155">
        <f t="shared" si="10"/>
        <v>6.4238453290548048</v>
      </c>
      <c r="H48" s="155">
        <f t="shared" si="10"/>
        <v>1.1992101065987062</v>
      </c>
      <c r="I48" s="155">
        <f t="shared" si="10"/>
        <v>5.4303677087233391</v>
      </c>
      <c r="J48" s="196"/>
      <c r="K48" s="197"/>
      <c r="L48" s="198"/>
    </row>
    <row r="49" spans="1:15" ht="45.75" customHeight="1">
      <c r="A49" s="157" t="s">
        <v>184</v>
      </c>
      <c r="B49" s="199">
        <f>((B47/B38)^(1/9)-1)*100</f>
        <v>6.7339226014059728</v>
      </c>
      <c r="C49" s="199">
        <f t="shared" ref="C49:I49" si="11">((C47/C38)^(1/9)-1)*100</f>
        <v>4.7918637001123754</v>
      </c>
      <c r="D49" s="199">
        <f t="shared" si="11"/>
        <v>2.5247548667596931</v>
      </c>
      <c r="E49" s="199">
        <f t="shared" si="11"/>
        <v>5.7662064893492015</v>
      </c>
      <c r="F49" s="199">
        <f t="shared" si="11"/>
        <v>8.8820636657956911</v>
      </c>
      <c r="G49" s="199">
        <f t="shared" si="11"/>
        <v>21.489168855443985</v>
      </c>
      <c r="H49" s="199">
        <f t="shared" si="11"/>
        <v>6.5942534338246483</v>
      </c>
      <c r="I49" s="199">
        <f t="shared" si="11"/>
        <v>5.5882845344981114</v>
      </c>
      <c r="J49" s="200"/>
    </row>
    <row r="50" spans="1:15">
      <c r="A50" s="160" t="s">
        <v>198</v>
      </c>
      <c r="B50" s="161"/>
      <c r="C50" s="161"/>
      <c r="D50" s="201"/>
      <c r="E50" s="201"/>
      <c r="F50" s="201"/>
      <c r="G50" s="201"/>
      <c r="H50" s="201"/>
      <c r="I50" s="164" t="s">
        <v>186</v>
      </c>
      <c r="L50" s="58"/>
    </row>
    <row r="51" spans="1:15">
      <c r="A51" s="166" t="s">
        <v>199</v>
      </c>
      <c r="B51" s="114"/>
      <c r="C51" s="114"/>
      <c r="D51" s="115"/>
      <c r="E51" s="115"/>
      <c r="F51" s="168"/>
      <c r="G51" s="168"/>
      <c r="H51" s="168"/>
      <c r="I51" s="116"/>
      <c r="L51" s="141"/>
      <c r="M51" s="141"/>
      <c r="N51" s="102"/>
      <c r="O51" s="102"/>
    </row>
    <row r="52" spans="1:15">
      <c r="A52" s="166" t="s">
        <v>200</v>
      </c>
      <c r="B52" s="114"/>
      <c r="C52" s="114"/>
      <c r="D52" s="115"/>
      <c r="E52" s="115"/>
      <c r="F52" s="168"/>
      <c r="G52" s="168"/>
      <c r="H52" s="168"/>
      <c r="I52" s="116"/>
      <c r="L52" s="141"/>
      <c r="M52" s="141"/>
      <c r="N52" s="102"/>
      <c r="O52" s="102"/>
    </row>
    <row r="53" spans="1:15" ht="21.75" customHeight="1">
      <c r="A53" s="169" t="s">
        <v>189</v>
      </c>
      <c r="B53" s="170"/>
      <c r="C53" s="170"/>
      <c r="D53" s="120"/>
      <c r="E53" s="120"/>
      <c r="F53" s="172"/>
      <c r="G53" s="172"/>
      <c r="H53" s="172"/>
      <c r="I53" s="121"/>
      <c r="L53" s="141"/>
      <c r="M53" s="141"/>
      <c r="N53" s="102"/>
      <c r="O53" s="102"/>
    </row>
    <row r="54" spans="1:15">
      <c r="F54" s="202"/>
      <c r="G54" s="202"/>
      <c r="H54" s="202"/>
      <c r="L54" s="141"/>
      <c r="M54" s="141"/>
      <c r="N54" s="102"/>
      <c r="O54" s="102"/>
    </row>
    <row r="55" spans="1:15">
      <c r="H55" s="141"/>
      <c r="L55" s="141"/>
      <c r="M55" s="141"/>
      <c r="N55" s="102"/>
      <c r="O55" s="102"/>
    </row>
    <row r="56" spans="1:15">
      <c r="L56" s="141"/>
      <c r="M56" s="141"/>
      <c r="N56" s="102"/>
      <c r="O56" s="102"/>
    </row>
    <row r="57" spans="1:15">
      <c r="L57" s="141"/>
      <c r="M57" s="141"/>
      <c r="N57" s="102"/>
      <c r="O57" s="102"/>
    </row>
    <row r="58" spans="1:15">
      <c r="M58" s="151"/>
      <c r="N58" s="102"/>
      <c r="O58" s="102"/>
    </row>
    <row r="59" spans="1:15">
      <c r="M59" s="151"/>
      <c r="N59" s="102"/>
      <c r="O59" s="102"/>
    </row>
    <row r="60" spans="1:15">
      <c r="F60" s="141"/>
      <c r="M60" s="151"/>
      <c r="N60" s="102"/>
      <c r="O60" s="102"/>
    </row>
    <row r="79" spans="2:10">
      <c r="B79" s="141"/>
      <c r="C79" s="141"/>
      <c r="E79" s="141"/>
      <c r="G79" s="195"/>
      <c r="H79" s="195"/>
      <c r="I79" s="195"/>
      <c r="J79" s="195"/>
    </row>
    <row r="80" spans="2:10">
      <c r="B80" s="141"/>
      <c r="C80" s="141"/>
      <c r="E80" s="141"/>
      <c r="G80" s="195"/>
      <c r="H80" s="195"/>
      <c r="I80" s="195"/>
      <c r="J80" s="195"/>
    </row>
    <row r="81" spans="2:10">
      <c r="B81" s="141"/>
      <c r="C81" s="141"/>
      <c r="E81" s="141"/>
      <c r="G81" s="195"/>
      <c r="H81" s="195"/>
      <c r="I81" s="195"/>
      <c r="J81" s="195"/>
    </row>
    <row r="82" spans="2:10">
      <c r="B82" s="141"/>
      <c r="C82" s="141"/>
      <c r="E82" s="141"/>
      <c r="G82" s="195"/>
      <c r="H82" s="195"/>
      <c r="I82" s="195"/>
      <c r="J82" s="195"/>
    </row>
    <row r="83" spans="2:10">
      <c r="B83" s="141"/>
      <c r="C83" s="141"/>
      <c r="E83" s="141"/>
      <c r="G83" s="195"/>
      <c r="H83" s="195"/>
      <c r="I83" s="195"/>
      <c r="J83" s="195"/>
    </row>
    <row r="84" spans="2:10">
      <c r="B84" s="141"/>
      <c r="C84" s="141"/>
      <c r="E84" s="141"/>
      <c r="G84" s="195"/>
      <c r="H84" s="195"/>
      <c r="I84" s="195"/>
      <c r="J84" s="195"/>
    </row>
    <row r="85" spans="2:10">
      <c r="B85" s="141"/>
      <c r="C85" s="141"/>
      <c r="E85" s="141"/>
      <c r="G85" s="195"/>
      <c r="H85" s="195"/>
      <c r="I85" s="195"/>
      <c r="J85" s="195"/>
    </row>
    <row r="86" spans="2:10">
      <c r="B86" s="141"/>
      <c r="C86" s="141"/>
      <c r="E86" s="141"/>
      <c r="G86" s="195"/>
      <c r="H86" s="195"/>
      <c r="I86" s="195"/>
      <c r="J86" s="195"/>
    </row>
    <row r="87" spans="2:10">
      <c r="B87" s="141"/>
      <c r="C87" s="141"/>
      <c r="E87" s="141"/>
      <c r="G87" s="195"/>
      <c r="H87" s="195"/>
      <c r="I87" s="195"/>
      <c r="J87" s="195"/>
    </row>
    <row r="88" spans="2:10">
      <c r="B88" s="141"/>
      <c r="C88" s="141"/>
      <c r="E88" s="141"/>
      <c r="G88" s="195"/>
      <c r="H88" s="195"/>
      <c r="I88" s="195"/>
      <c r="J88" s="195"/>
    </row>
    <row r="89" spans="2:10">
      <c r="B89" s="203"/>
      <c r="C89" s="203"/>
      <c r="D89" s="203"/>
      <c r="E89" s="203"/>
    </row>
  </sheetData>
  <mergeCells count="10">
    <mergeCell ref="A31:A33"/>
    <mergeCell ref="B31:H31"/>
    <mergeCell ref="I31:I33"/>
    <mergeCell ref="B32:E32"/>
    <mergeCell ref="A1:I2"/>
    <mergeCell ref="F3:I3"/>
    <mergeCell ref="B4:I4"/>
    <mergeCell ref="B5:E5"/>
    <mergeCell ref="A28:I29"/>
    <mergeCell ref="F30:I3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B212-AF62-44E8-AA9F-10895B9CB809}">
  <sheetPr>
    <tabColor rgb="FF00B050"/>
  </sheetPr>
  <dimension ref="A1:Z61"/>
  <sheetViews>
    <sheetView showGridLines="0" topLeftCell="D1" workbookViewId="0">
      <pane ySplit="4" topLeftCell="A5" activePane="bottomLeft" state="frozen"/>
      <selection pane="bottomLeft" activeCell="N69" sqref="N68:N69"/>
    </sheetView>
  </sheetViews>
  <sheetFormatPr defaultRowHeight="15" customHeight="1"/>
  <cols>
    <col min="1" max="1" width="19.28515625" customWidth="1"/>
    <col min="2" max="11" width="9.85546875" customWidth="1"/>
    <col min="12" max="12" width="11.42578125" style="48" customWidth="1"/>
    <col min="14" max="14" width="14.140625" bestFit="1" customWidth="1"/>
    <col min="15" max="15" width="10.85546875" customWidth="1"/>
    <col min="16" max="16" width="13.28515625" customWidth="1"/>
    <col min="17" max="17" width="14" customWidth="1"/>
    <col min="18" max="18" width="10.140625" customWidth="1"/>
    <col min="19" max="19" width="9.42578125" customWidth="1"/>
    <col min="20" max="20" width="10.28515625" customWidth="1"/>
    <col min="21" max="21" width="12.7109375" customWidth="1"/>
    <col min="22" max="22" width="11.42578125" customWidth="1"/>
    <col min="23" max="23" width="11" customWidth="1"/>
    <col min="26" max="26" width="9.5703125" customWidth="1"/>
  </cols>
  <sheetData>
    <row r="1" spans="1:26" ht="15.75" customHeight="1">
      <c r="A1" s="204" t="s">
        <v>201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6"/>
    </row>
    <row r="2" spans="1:26" ht="10.5" customHeight="1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9" t="s">
        <v>202</v>
      </c>
    </row>
    <row r="3" spans="1:26" ht="21.75" customHeight="1">
      <c r="A3" s="210" t="s">
        <v>203</v>
      </c>
      <c r="B3" s="70" t="s">
        <v>165</v>
      </c>
      <c r="C3" s="211"/>
      <c r="D3" s="70" t="s">
        <v>164</v>
      </c>
      <c r="E3" s="71"/>
      <c r="F3" s="70" t="s">
        <v>166</v>
      </c>
      <c r="G3" s="71"/>
      <c r="H3" s="70" t="s">
        <v>167</v>
      </c>
      <c r="I3" s="211"/>
      <c r="J3" s="70" t="s">
        <v>168</v>
      </c>
      <c r="K3" s="71"/>
      <c r="L3" s="212" t="s">
        <v>204</v>
      </c>
      <c r="M3" t="s">
        <v>205</v>
      </c>
      <c r="N3" t="s">
        <v>205</v>
      </c>
      <c r="O3" t="s">
        <v>205</v>
      </c>
    </row>
    <row r="4" spans="1:26" ht="30.75" customHeight="1">
      <c r="A4" s="213"/>
      <c r="B4" s="214" t="s">
        <v>114</v>
      </c>
      <c r="C4" s="214" t="s">
        <v>115</v>
      </c>
      <c r="D4" s="214" t="s">
        <v>114</v>
      </c>
      <c r="E4" s="214" t="s">
        <v>115</v>
      </c>
      <c r="F4" s="214" t="s">
        <v>114</v>
      </c>
      <c r="G4" s="214" t="s">
        <v>115</v>
      </c>
      <c r="H4" s="214" t="s">
        <v>114</v>
      </c>
      <c r="I4" s="214" t="s">
        <v>115</v>
      </c>
      <c r="J4" s="214" t="s">
        <v>114</v>
      </c>
      <c r="K4" s="214" t="s">
        <v>115</v>
      </c>
      <c r="L4" s="212"/>
    </row>
    <row r="5" spans="1:26" ht="15" customHeight="1">
      <c r="A5" s="215" t="s">
        <v>206</v>
      </c>
      <c r="B5" s="216">
        <v>0</v>
      </c>
      <c r="C5" s="216">
        <v>0</v>
      </c>
      <c r="D5" s="216">
        <v>0</v>
      </c>
      <c r="E5" s="216">
        <v>0</v>
      </c>
      <c r="F5" s="216">
        <v>0</v>
      </c>
      <c r="G5" s="216">
        <v>0</v>
      </c>
      <c r="H5" s="216">
        <v>5.8689999999999999E-2</v>
      </c>
      <c r="I5" s="216">
        <v>6.5519999999999995E-2</v>
      </c>
      <c r="J5" s="216">
        <f>SUM(B5,D5,F5,H5)</f>
        <v>5.8689999999999999E-2</v>
      </c>
      <c r="K5" s="216">
        <f>SUM(C5,E5,G5,I5)</f>
        <v>6.5519999999999995E-2</v>
      </c>
      <c r="L5" s="217">
        <f>((K5-J5)/J5)*100</f>
        <v>11.637416936445725</v>
      </c>
    </row>
    <row r="6" spans="1:26" ht="15" customHeight="1">
      <c r="A6" s="215" t="s">
        <v>207</v>
      </c>
      <c r="B6" s="216">
        <v>0</v>
      </c>
      <c r="C6" s="216">
        <v>0</v>
      </c>
      <c r="D6" s="216">
        <v>2.3553999999999999</v>
      </c>
      <c r="E6" s="216">
        <v>2.35548</v>
      </c>
      <c r="F6" s="216">
        <v>0</v>
      </c>
      <c r="G6" s="216">
        <v>0</v>
      </c>
      <c r="H6" s="216">
        <v>0.30225999999999997</v>
      </c>
      <c r="I6" s="216">
        <v>0.34050999999999998</v>
      </c>
      <c r="J6" s="216">
        <f t="shared" ref="J6:K23" si="0">SUM(B6,D6,F6,H6)</f>
        <v>2.6576599999999999</v>
      </c>
      <c r="K6" s="216">
        <f t="shared" si="0"/>
        <v>2.6959900000000001</v>
      </c>
      <c r="L6" s="217">
        <f t="shared" ref="L6:L53" si="1">((K6-J6)/J6)*100</f>
        <v>1.4422461864948939</v>
      </c>
    </row>
    <row r="7" spans="1:26" ht="15" customHeight="1">
      <c r="A7" s="215" t="s">
        <v>208</v>
      </c>
      <c r="B7" s="216">
        <v>0.2</v>
      </c>
      <c r="C7" s="216">
        <v>0.2</v>
      </c>
      <c r="D7" s="216">
        <v>4.8239999999999998</v>
      </c>
      <c r="E7" s="216">
        <v>4.8239200000000002</v>
      </c>
      <c r="F7" s="216">
        <v>0</v>
      </c>
      <c r="G7" s="216">
        <v>0</v>
      </c>
      <c r="H7" s="216">
        <v>1.3570899999999999</v>
      </c>
      <c r="I7" s="216">
        <v>1.82792</v>
      </c>
      <c r="J7" s="216">
        <f t="shared" si="0"/>
        <v>6.3810900000000004</v>
      </c>
      <c r="K7" s="216">
        <f t="shared" si="0"/>
        <v>6.8518400000000002</v>
      </c>
      <c r="L7" s="217">
        <f t="shared" si="1"/>
        <v>7.3772662664215627</v>
      </c>
    </row>
    <row r="8" spans="1:26" ht="15" customHeight="1">
      <c r="A8" s="215" t="s">
        <v>209</v>
      </c>
      <c r="B8" s="216">
        <v>2.9146000000000001</v>
      </c>
      <c r="C8" s="216">
        <v>2.9146000000000001</v>
      </c>
      <c r="D8" s="216">
        <v>0</v>
      </c>
      <c r="E8" s="216">
        <v>0</v>
      </c>
      <c r="F8" s="216">
        <v>0</v>
      </c>
      <c r="G8" s="216">
        <v>0</v>
      </c>
      <c r="H8" s="216">
        <v>1.0674000000000001</v>
      </c>
      <c r="I8" s="216">
        <v>1.0751400000000002</v>
      </c>
      <c r="J8" s="216">
        <f t="shared" si="0"/>
        <v>3.9820000000000002</v>
      </c>
      <c r="K8" s="216">
        <f t="shared" si="0"/>
        <v>3.9897400000000003</v>
      </c>
      <c r="L8" s="217">
        <f t="shared" si="1"/>
        <v>0.19437468608739528</v>
      </c>
      <c r="N8" s="218"/>
      <c r="O8" s="219"/>
      <c r="P8" s="220"/>
      <c r="Q8" s="219"/>
      <c r="Z8" s="219"/>
    </row>
    <row r="9" spans="1:26" ht="15" customHeight="1">
      <c r="A9" s="215" t="s">
        <v>210</v>
      </c>
      <c r="B9" s="216">
        <v>1.23</v>
      </c>
      <c r="C9" s="216">
        <v>1.23</v>
      </c>
      <c r="D9" s="216">
        <v>0.17499999999999999</v>
      </c>
      <c r="E9" s="216">
        <v>0.17499999999999999</v>
      </c>
      <c r="F9" s="216">
        <v>0</v>
      </c>
      <c r="G9" s="216">
        <v>0</v>
      </c>
      <c r="H9" s="216">
        <v>0.24491000000000002</v>
      </c>
      <c r="I9" s="216">
        <v>0.28616000000000003</v>
      </c>
      <c r="J9" s="216">
        <f t="shared" si="0"/>
        <v>1.64991</v>
      </c>
      <c r="K9" s="216">
        <f t="shared" si="0"/>
        <v>1.69116</v>
      </c>
      <c r="L9" s="217">
        <f t="shared" si="1"/>
        <v>2.5001363710747864</v>
      </c>
    </row>
    <row r="10" spans="1:26" ht="15" customHeight="1">
      <c r="A10" s="215" t="s">
        <v>211</v>
      </c>
      <c r="B10" s="216">
        <v>1.2434000000000001</v>
      </c>
      <c r="C10" s="216">
        <v>1.2434000000000001</v>
      </c>
      <c r="D10" s="216">
        <v>6.9240000000000004</v>
      </c>
      <c r="E10" s="216">
        <v>6.9240000000000004</v>
      </c>
      <c r="F10" s="216">
        <v>0</v>
      </c>
      <c r="G10" s="216">
        <v>0</v>
      </c>
      <c r="H10" s="216">
        <v>1.8656299999999999</v>
      </c>
      <c r="I10" s="216">
        <v>2.0676200000000002</v>
      </c>
      <c r="J10" s="216">
        <f t="shared" si="0"/>
        <v>10.03303</v>
      </c>
      <c r="K10" s="216">
        <f t="shared" si="0"/>
        <v>10.23502</v>
      </c>
      <c r="L10" s="217">
        <f t="shared" si="1"/>
        <v>2.0132502344755308</v>
      </c>
    </row>
    <row r="11" spans="1:26" ht="15" customHeight="1">
      <c r="A11" s="215" t="s">
        <v>212</v>
      </c>
      <c r="B11" s="216">
        <v>0.433</v>
      </c>
      <c r="C11" s="216">
        <v>0.433</v>
      </c>
      <c r="D11" s="216">
        <v>11.6295</v>
      </c>
      <c r="E11" s="216">
        <v>11.929500000000001</v>
      </c>
      <c r="F11" s="216">
        <v>0</v>
      </c>
      <c r="G11" s="216">
        <v>0</v>
      </c>
      <c r="H11" s="216">
        <v>22.05405</v>
      </c>
      <c r="I11" s="216">
        <v>26.348890000000001</v>
      </c>
      <c r="J11" s="216">
        <f t="shared" si="0"/>
        <v>34.116550000000004</v>
      </c>
      <c r="K11" s="216">
        <f t="shared" si="0"/>
        <v>38.711390000000002</v>
      </c>
      <c r="L11" s="217">
        <f t="shared" si="1"/>
        <v>13.468067550792789</v>
      </c>
    </row>
    <row r="12" spans="1:26" ht="15" customHeight="1">
      <c r="A12" s="215" t="s">
        <v>213</v>
      </c>
      <c r="B12" s="216">
        <v>0.72410000000000008</v>
      </c>
      <c r="C12" s="216">
        <v>0.72410000000000008</v>
      </c>
      <c r="D12" s="216">
        <v>13.34</v>
      </c>
      <c r="E12" s="216">
        <v>14.44</v>
      </c>
      <c r="F12" s="216">
        <v>0</v>
      </c>
      <c r="G12" s="216">
        <v>0</v>
      </c>
      <c r="H12" s="216">
        <v>4.7510500000000002</v>
      </c>
      <c r="I12" s="216">
        <v>5.1655700000000007</v>
      </c>
      <c r="J12" s="216">
        <f t="shared" si="0"/>
        <v>18.815149999999999</v>
      </c>
      <c r="K12" s="216">
        <f t="shared" si="0"/>
        <v>20.32967</v>
      </c>
      <c r="L12" s="217">
        <f t="shared" si="1"/>
        <v>8.0494707722234526</v>
      </c>
    </row>
    <row r="13" spans="1:26" ht="15" customHeight="1">
      <c r="A13" s="215" t="s">
        <v>214</v>
      </c>
      <c r="B13" s="216">
        <v>2.2011500000000002</v>
      </c>
      <c r="C13" s="216">
        <v>2.2011500000000002</v>
      </c>
      <c r="D13" s="216">
        <v>0.54900000000000004</v>
      </c>
      <c r="E13" s="216">
        <v>0.76300000000000001</v>
      </c>
      <c r="F13" s="216">
        <v>0</v>
      </c>
      <c r="G13" s="216">
        <v>0</v>
      </c>
      <c r="H13" s="216">
        <v>0.93379000000000001</v>
      </c>
      <c r="I13" s="216">
        <v>0.93658999999999981</v>
      </c>
      <c r="J13" s="216">
        <f t="shared" si="0"/>
        <v>3.6839400000000002</v>
      </c>
      <c r="K13" s="216">
        <f t="shared" si="0"/>
        <v>3.9007399999999999</v>
      </c>
      <c r="L13" s="217">
        <f t="shared" si="1"/>
        <v>5.8850035559753859</v>
      </c>
    </row>
    <row r="14" spans="1:26" ht="15" customHeight="1">
      <c r="A14" s="215" t="s">
        <v>215</v>
      </c>
      <c r="B14" s="216">
        <v>11.534520000000001</v>
      </c>
      <c r="C14" s="216">
        <v>11.612519999999998</v>
      </c>
      <c r="D14" s="216">
        <v>15.544060000000002</v>
      </c>
      <c r="E14" s="216">
        <v>15.544060000000002</v>
      </c>
      <c r="F14" s="216">
        <v>1.6200000000000003</v>
      </c>
      <c r="G14" s="216">
        <v>1.62</v>
      </c>
      <c r="H14" s="216">
        <v>0.379</v>
      </c>
      <c r="I14" s="216">
        <v>0.379</v>
      </c>
      <c r="J14" s="216">
        <f t="shared" si="0"/>
        <v>29.077580000000005</v>
      </c>
      <c r="K14" s="216">
        <f t="shared" si="0"/>
        <v>29.15558</v>
      </c>
      <c r="L14" s="217">
        <f t="shared" si="1"/>
        <v>0.2682479078382583</v>
      </c>
    </row>
    <row r="15" spans="1:26" ht="15" customHeight="1">
      <c r="A15" s="221" t="s">
        <v>216</v>
      </c>
      <c r="B15" s="222">
        <f>SUM(B5:B14)</f>
        <v>20.48077</v>
      </c>
      <c r="C15" s="222">
        <f t="shared" ref="C15:K15" si="2">SUM(C5:C14)</f>
        <v>20.558769999999996</v>
      </c>
      <c r="D15" s="222">
        <f t="shared" si="2"/>
        <v>55.340960000000003</v>
      </c>
      <c r="E15" s="222">
        <f t="shared" si="2"/>
        <v>56.95496</v>
      </c>
      <c r="F15" s="222">
        <f t="shared" si="2"/>
        <v>1.6200000000000003</v>
      </c>
      <c r="G15" s="222">
        <f t="shared" si="2"/>
        <v>1.62</v>
      </c>
      <c r="H15" s="222">
        <f t="shared" si="2"/>
        <v>33.013869999999997</v>
      </c>
      <c r="I15" s="222">
        <f t="shared" si="2"/>
        <v>38.492920000000005</v>
      </c>
      <c r="J15" s="222">
        <f t="shared" si="2"/>
        <v>110.4556</v>
      </c>
      <c r="K15" s="222">
        <f t="shared" si="2"/>
        <v>117.62665000000001</v>
      </c>
      <c r="L15" s="222">
        <f t="shared" si="1"/>
        <v>6.4922466583858194</v>
      </c>
    </row>
    <row r="16" spans="1:26" ht="15" customHeight="1">
      <c r="A16" s="215" t="s">
        <v>217</v>
      </c>
      <c r="B16" s="216">
        <v>0.12</v>
      </c>
      <c r="C16" s="216">
        <v>0.12</v>
      </c>
      <c r="D16" s="216">
        <v>16.007999999999999</v>
      </c>
      <c r="E16" s="216">
        <v>16.007999999999999</v>
      </c>
      <c r="F16" s="216">
        <v>0</v>
      </c>
      <c r="G16" s="216">
        <v>0</v>
      </c>
      <c r="H16" s="216">
        <v>1.29982</v>
      </c>
      <c r="I16" s="216">
        <v>1.5633900000000001</v>
      </c>
      <c r="J16" s="216">
        <f t="shared" si="0"/>
        <v>17.427820000000001</v>
      </c>
      <c r="K16" s="216">
        <f t="shared" si="0"/>
        <v>17.691389999999998</v>
      </c>
      <c r="L16" s="217">
        <f>((K16-J16)/J16)*100</f>
        <v>1.512352089934357</v>
      </c>
    </row>
    <row r="17" spans="1:14" ht="15" customHeight="1">
      <c r="A17" s="215" t="s">
        <v>218</v>
      </c>
      <c r="B17" s="216">
        <v>0.77200000000000002</v>
      </c>
      <c r="C17" s="216">
        <v>0.77200000000000002</v>
      </c>
      <c r="D17" s="216">
        <v>20.22982</v>
      </c>
      <c r="E17" s="216">
        <v>20.22982</v>
      </c>
      <c r="F17" s="216">
        <v>0</v>
      </c>
      <c r="G17" s="216">
        <v>0</v>
      </c>
      <c r="H17" s="216">
        <v>19.192550000000004</v>
      </c>
      <c r="I17" s="216">
        <v>25.228420000000003</v>
      </c>
      <c r="J17" s="216">
        <f t="shared" si="0"/>
        <v>40.194370000000006</v>
      </c>
      <c r="K17" s="216">
        <f t="shared" si="0"/>
        <v>46.230240000000002</v>
      </c>
      <c r="L17" s="217">
        <f t="shared" ref="L17:L23" si="3">((K17-J17)/J17)*100</f>
        <v>15.016705075860113</v>
      </c>
    </row>
    <row r="18" spans="1:14" ht="15" customHeight="1">
      <c r="A18" s="215" t="s">
        <v>219</v>
      </c>
      <c r="B18" s="216">
        <v>1.7036600000000002</v>
      </c>
      <c r="C18" s="216">
        <v>1.7036600000000002</v>
      </c>
      <c r="D18" s="216">
        <v>11.2</v>
      </c>
      <c r="E18" s="216">
        <v>11.244999999999999</v>
      </c>
      <c r="F18" s="216">
        <v>0</v>
      </c>
      <c r="G18" s="216">
        <v>0</v>
      </c>
      <c r="H18" s="216">
        <v>5.6050800000000001</v>
      </c>
      <c r="I18" s="216">
        <v>6.7983700000000002</v>
      </c>
      <c r="J18" s="216">
        <f t="shared" si="0"/>
        <v>18.50874</v>
      </c>
      <c r="K18" s="216">
        <f t="shared" si="0"/>
        <v>19.747030000000002</v>
      </c>
      <c r="L18" s="217">
        <f t="shared" si="3"/>
        <v>6.6902987453495104</v>
      </c>
    </row>
    <row r="19" spans="1:14" ht="15" customHeight="1">
      <c r="A19" s="215" t="s">
        <v>220</v>
      </c>
      <c r="B19" s="216">
        <v>3.3318400000000001</v>
      </c>
      <c r="C19" s="216">
        <v>3.3318400000000001</v>
      </c>
      <c r="D19" s="216">
        <v>22.256</v>
      </c>
      <c r="E19" s="216">
        <v>22.405999999999999</v>
      </c>
      <c r="F19" s="216">
        <v>0</v>
      </c>
      <c r="G19" s="216">
        <v>0</v>
      </c>
      <c r="H19" s="216">
        <v>12.634499999999997</v>
      </c>
      <c r="I19" s="216">
        <v>14.360119999999997</v>
      </c>
      <c r="J19" s="216">
        <f t="shared" si="0"/>
        <v>38.222339999999996</v>
      </c>
      <c r="K19" s="216">
        <f t="shared" si="0"/>
        <v>40.097959999999993</v>
      </c>
      <c r="L19" s="217">
        <f t="shared" si="3"/>
        <v>4.9071302280289437</v>
      </c>
    </row>
    <row r="20" spans="1:14" ht="15" customHeight="1">
      <c r="A20" s="215" t="s">
        <v>221</v>
      </c>
      <c r="B20" s="216">
        <v>0</v>
      </c>
      <c r="C20" s="216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4.1009999999999998E-2</v>
      </c>
      <c r="I20" s="216">
        <v>4.6469999999999997E-2</v>
      </c>
      <c r="J20" s="216">
        <f t="shared" si="0"/>
        <v>4.1009999999999998E-2</v>
      </c>
      <c r="K20" s="216">
        <f t="shared" si="0"/>
        <v>4.6469999999999997E-2</v>
      </c>
      <c r="L20" s="217">
        <f t="shared" si="3"/>
        <v>13.313825896122896</v>
      </c>
    </row>
    <row r="21" spans="1:14" ht="15" customHeight="1">
      <c r="A21" s="215" t="s">
        <v>222</v>
      </c>
      <c r="B21" s="216">
        <v>0</v>
      </c>
      <c r="C21" s="216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5.4599999999999996E-3</v>
      </c>
      <c r="I21" s="216">
        <v>0</v>
      </c>
      <c r="J21" s="216">
        <f t="shared" si="0"/>
        <v>5.4599999999999996E-3</v>
      </c>
      <c r="K21" s="216">
        <f t="shared" si="0"/>
        <v>0</v>
      </c>
      <c r="L21" s="217" t="s">
        <v>140</v>
      </c>
    </row>
    <row r="22" spans="1:14" ht="15" customHeight="1">
      <c r="A22" s="215" t="s">
        <v>223</v>
      </c>
      <c r="B22" s="216">
        <v>0</v>
      </c>
      <c r="C22" s="216">
        <v>0</v>
      </c>
      <c r="D22" s="216">
        <v>4.8000000000000001E-2</v>
      </c>
      <c r="E22" s="216">
        <v>4.8000000000000001E-2</v>
      </c>
      <c r="F22" s="216">
        <v>0</v>
      </c>
      <c r="G22" s="216">
        <v>0</v>
      </c>
      <c r="H22" s="216">
        <v>2.6879999999999998E-2</v>
      </c>
      <c r="I22" s="216">
        <v>4.546999999999999E-2</v>
      </c>
      <c r="J22" s="216">
        <f t="shared" si="0"/>
        <v>7.4880000000000002E-2</v>
      </c>
      <c r="K22" s="216">
        <f t="shared" si="0"/>
        <v>9.3469999999999998E-2</v>
      </c>
      <c r="L22" s="217">
        <f t="shared" si="3"/>
        <v>24.826388888888882</v>
      </c>
    </row>
    <row r="23" spans="1:14" ht="15" customHeight="1">
      <c r="A23" s="215" t="s">
        <v>224</v>
      </c>
      <c r="B23" s="216">
        <v>1.52</v>
      </c>
      <c r="C23" s="216">
        <v>1.52</v>
      </c>
      <c r="D23" s="216">
        <v>22.88</v>
      </c>
      <c r="E23" s="216">
        <v>22.880669999999999</v>
      </c>
      <c r="F23" s="216">
        <v>1.84</v>
      </c>
      <c r="G23" s="216">
        <v>3.24</v>
      </c>
      <c r="H23" s="216">
        <v>0.6663</v>
      </c>
      <c r="I23" s="216">
        <v>0.6663</v>
      </c>
      <c r="J23" s="216">
        <f t="shared" si="0"/>
        <v>26.906299999999998</v>
      </c>
      <c r="K23" s="216">
        <f t="shared" si="0"/>
        <v>28.30697</v>
      </c>
      <c r="L23" s="217">
        <f t="shared" si="3"/>
        <v>5.2057324864437016</v>
      </c>
    </row>
    <row r="24" spans="1:14" ht="15" customHeight="1">
      <c r="A24" s="221" t="s">
        <v>225</v>
      </c>
      <c r="B24" s="222">
        <f>SUM(B16:B23)</f>
        <v>7.4474999999999998</v>
      </c>
      <c r="C24" s="222">
        <f t="shared" ref="C24:K24" si="4">SUM(C16:C23)</f>
        <v>7.4474999999999998</v>
      </c>
      <c r="D24" s="222">
        <f t="shared" si="4"/>
        <v>92.62182</v>
      </c>
      <c r="E24" s="222">
        <f t="shared" si="4"/>
        <v>92.817489999999992</v>
      </c>
      <c r="F24" s="222">
        <f t="shared" si="4"/>
        <v>1.84</v>
      </c>
      <c r="G24" s="222">
        <f t="shared" si="4"/>
        <v>3.24</v>
      </c>
      <c r="H24" s="222">
        <f t="shared" si="4"/>
        <v>39.471600000000002</v>
      </c>
      <c r="I24" s="222">
        <f t="shared" si="4"/>
        <v>48.708539999999999</v>
      </c>
      <c r="J24" s="222">
        <f t="shared" si="4"/>
        <v>141.38092</v>
      </c>
      <c r="K24" s="222">
        <f t="shared" si="4"/>
        <v>152.21352999999999</v>
      </c>
      <c r="L24" s="222">
        <f t="shared" si="1"/>
        <v>7.6620027652953366</v>
      </c>
      <c r="M24" s="195"/>
    </row>
    <row r="25" spans="1:14" ht="15" customHeight="1">
      <c r="A25" s="215" t="s">
        <v>227</v>
      </c>
      <c r="B25" s="216">
        <v>1.6736</v>
      </c>
      <c r="C25" s="216">
        <v>1.6736</v>
      </c>
      <c r="D25" s="216">
        <v>13.104073999999999</v>
      </c>
      <c r="E25" s="216">
        <v>13.904074000000001</v>
      </c>
      <c r="F25" s="216">
        <v>0</v>
      </c>
      <c r="G25" s="216">
        <v>0</v>
      </c>
      <c r="H25" s="216">
        <v>9.1101799999999979</v>
      </c>
      <c r="I25" s="216">
        <v>9.1693300000000004</v>
      </c>
      <c r="J25" s="216">
        <f t="shared" ref="J25:K32" si="5">SUM(B25,D25,F25,H25)</f>
        <v>23.887853999999997</v>
      </c>
      <c r="K25" s="216">
        <f t="shared" si="5"/>
        <v>24.747004000000004</v>
      </c>
      <c r="L25" s="217">
        <f t="shared" si="1"/>
        <v>3.5965976684218131</v>
      </c>
    </row>
    <row r="26" spans="1:14" ht="15" customHeight="1">
      <c r="A26" s="215" t="s">
        <v>229</v>
      </c>
      <c r="B26" s="216">
        <v>2.47993</v>
      </c>
      <c r="C26" s="216">
        <v>2.47993</v>
      </c>
      <c r="D26" s="216">
        <v>7.4637699999999993</v>
      </c>
      <c r="E26" s="216">
        <v>7.4637699999999993</v>
      </c>
      <c r="F26" s="216">
        <v>0</v>
      </c>
      <c r="G26" s="216">
        <v>0</v>
      </c>
      <c r="H26" s="216">
        <v>5.09537</v>
      </c>
      <c r="I26" s="216">
        <v>5.1888000000000005</v>
      </c>
      <c r="J26" s="216">
        <f t="shared" si="5"/>
        <v>15.039069999999999</v>
      </c>
      <c r="K26" s="216">
        <f t="shared" si="5"/>
        <v>15.1325</v>
      </c>
      <c r="L26" s="217">
        <f t="shared" si="1"/>
        <v>0.62124852135139641</v>
      </c>
    </row>
    <row r="27" spans="1:14" ht="15" customHeight="1">
      <c r="A27" s="215" t="s">
        <v>231</v>
      </c>
      <c r="B27" s="216">
        <v>3.6315999999999997</v>
      </c>
      <c r="C27" s="216">
        <v>3.6315999999999997</v>
      </c>
      <c r="D27" s="216">
        <v>7.1052</v>
      </c>
      <c r="E27" s="216">
        <v>7.1052</v>
      </c>
      <c r="F27" s="216">
        <v>0</v>
      </c>
      <c r="G27" s="216">
        <v>0</v>
      </c>
      <c r="H27" s="216">
        <v>16.71923</v>
      </c>
      <c r="I27" s="216">
        <v>17.752740000000003</v>
      </c>
      <c r="J27" s="216">
        <f t="shared" si="5"/>
        <v>27.456029999999998</v>
      </c>
      <c r="K27" s="216">
        <f t="shared" si="5"/>
        <v>28.489540000000002</v>
      </c>
      <c r="L27" s="217">
        <f t="shared" si="1"/>
        <v>3.7642368543449414</v>
      </c>
    </row>
    <row r="28" spans="1:14" ht="15" customHeight="1">
      <c r="A28" s="215" t="s">
        <v>232</v>
      </c>
      <c r="B28" s="216">
        <v>1.8641500000000002</v>
      </c>
      <c r="C28" s="216">
        <v>1.8641500000000002</v>
      </c>
      <c r="D28" s="216">
        <v>0.33396000000000003</v>
      </c>
      <c r="E28" s="216">
        <v>0.33396000000000003</v>
      </c>
      <c r="F28" s="216">
        <v>0</v>
      </c>
      <c r="G28" s="216">
        <v>0</v>
      </c>
      <c r="H28" s="216">
        <v>1.04295</v>
      </c>
      <c r="I28" s="216">
        <v>1.31531</v>
      </c>
      <c r="J28" s="216">
        <f t="shared" si="5"/>
        <v>3.2410600000000001</v>
      </c>
      <c r="K28" s="216">
        <f t="shared" si="5"/>
        <v>3.51342</v>
      </c>
      <c r="L28" s="217">
        <f t="shared" si="1"/>
        <v>8.4034235713007455</v>
      </c>
    </row>
    <row r="29" spans="1:14" ht="15" customHeight="1">
      <c r="A29" s="215" t="s">
        <v>233</v>
      </c>
      <c r="B29" s="216">
        <v>2.1781999999999999</v>
      </c>
      <c r="C29" s="216">
        <v>2.1781999999999999</v>
      </c>
      <c r="D29" s="216">
        <v>9.0338809999999992</v>
      </c>
      <c r="E29" s="216">
        <v>9.4478809999999989</v>
      </c>
      <c r="F29" s="216">
        <v>0</v>
      </c>
      <c r="G29" s="216">
        <v>0</v>
      </c>
      <c r="H29" s="216">
        <v>17.737760000000002</v>
      </c>
      <c r="I29" s="216">
        <v>19.800830000000001</v>
      </c>
      <c r="J29" s="216">
        <f t="shared" si="5"/>
        <v>28.949840999999999</v>
      </c>
      <c r="K29" s="216">
        <f t="shared" si="5"/>
        <v>31.426911</v>
      </c>
      <c r="L29" s="217">
        <f t="shared" si="1"/>
        <v>8.5564200508044284</v>
      </c>
      <c r="N29" s="195"/>
    </row>
    <row r="30" spans="1:14" ht="15" customHeight="1">
      <c r="A30" s="215" t="s">
        <v>234</v>
      </c>
      <c r="B30" s="216">
        <v>0</v>
      </c>
      <c r="C30" s="216">
        <v>0</v>
      </c>
      <c r="D30" s="216">
        <v>3.2500000000000001E-2</v>
      </c>
      <c r="E30" s="216">
        <v>3.2500000000000001E-2</v>
      </c>
      <c r="F30" s="216">
        <v>0</v>
      </c>
      <c r="G30" s="216">
        <v>0</v>
      </c>
      <c r="H30" s="216">
        <v>3.5529999999999999E-2</v>
      </c>
      <c r="I30" s="216">
        <v>4.9910000000000003E-2</v>
      </c>
      <c r="J30" s="216">
        <f t="shared" si="5"/>
        <v>6.8030000000000007E-2</v>
      </c>
      <c r="K30" s="216">
        <f t="shared" si="5"/>
        <v>8.2410000000000011E-2</v>
      </c>
      <c r="L30" s="217">
        <f t="shared" si="1"/>
        <v>21.137733352932532</v>
      </c>
      <c r="N30" s="195"/>
    </row>
    <row r="31" spans="1:14" ht="15" customHeight="1">
      <c r="A31" s="215" t="s">
        <v>235</v>
      </c>
      <c r="B31" s="216">
        <v>0</v>
      </c>
      <c r="C31" s="216">
        <v>0</v>
      </c>
      <c r="D31" s="216">
        <v>2.683E-2</v>
      </c>
      <c r="E31" s="216">
        <v>2.683E-2</v>
      </c>
      <c r="F31" s="216">
        <v>0</v>
      </c>
      <c r="G31" s="216">
        <v>0</v>
      </c>
      <c r="H31" s="216">
        <v>3.2699999999999999E-3</v>
      </c>
      <c r="I31" s="216">
        <v>4.9700000000000005E-3</v>
      </c>
      <c r="J31" s="216">
        <f t="shared" si="5"/>
        <v>3.0099999999999998E-2</v>
      </c>
      <c r="K31" s="216">
        <f t="shared" si="5"/>
        <v>3.1800000000000002E-2</v>
      </c>
      <c r="L31" s="217">
        <f t="shared" si="1"/>
        <v>5.6478405315614735</v>
      </c>
      <c r="N31" s="195"/>
    </row>
    <row r="32" spans="1:14" ht="15" customHeight="1">
      <c r="A32" s="215" t="s">
        <v>236</v>
      </c>
      <c r="B32" s="216">
        <v>0</v>
      </c>
      <c r="C32" s="216">
        <v>0</v>
      </c>
      <c r="D32" s="216">
        <v>13.24958</v>
      </c>
      <c r="E32" s="216">
        <v>14.84958</v>
      </c>
      <c r="F32" s="216">
        <v>3.32</v>
      </c>
      <c r="G32" s="216">
        <v>3.32</v>
      </c>
      <c r="H32" s="216">
        <v>0.54189999999999994</v>
      </c>
      <c r="I32" s="216">
        <v>0.54189999999999994</v>
      </c>
      <c r="J32" s="216">
        <f t="shared" si="5"/>
        <v>17.111479999999997</v>
      </c>
      <c r="K32" s="216">
        <f t="shared" si="5"/>
        <v>18.711479999999998</v>
      </c>
      <c r="L32" s="217">
        <f t="shared" si="1"/>
        <v>9.350447769567575</v>
      </c>
    </row>
    <row r="33" spans="1:19" ht="15" customHeight="1">
      <c r="A33" s="221" t="s">
        <v>226</v>
      </c>
      <c r="B33" s="222">
        <f>SUM(B25:B32)</f>
        <v>11.82748</v>
      </c>
      <c r="C33" s="222">
        <f t="shared" ref="C33:K33" si="6">SUM(C25:C32)</f>
        <v>11.82748</v>
      </c>
      <c r="D33" s="222">
        <f t="shared" si="6"/>
        <v>50.349794999999993</v>
      </c>
      <c r="E33" s="222">
        <f t="shared" si="6"/>
        <v>53.163794999999993</v>
      </c>
      <c r="F33" s="222">
        <f t="shared" si="6"/>
        <v>3.32</v>
      </c>
      <c r="G33" s="222">
        <f t="shared" si="6"/>
        <v>3.32</v>
      </c>
      <c r="H33" s="222">
        <f t="shared" si="6"/>
        <v>50.286189999999998</v>
      </c>
      <c r="I33" s="222">
        <f t="shared" si="6"/>
        <v>53.823790000000002</v>
      </c>
      <c r="J33" s="222">
        <f t="shared" si="6"/>
        <v>115.78346500000001</v>
      </c>
      <c r="K33" s="222">
        <f t="shared" si="6"/>
        <v>122.135065</v>
      </c>
      <c r="L33" s="222">
        <f t="shared" si="1"/>
        <v>5.4857574006789225</v>
      </c>
    </row>
    <row r="34" spans="1:19" ht="15" customHeight="1">
      <c r="A34" s="215" t="s">
        <v>237</v>
      </c>
      <c r="B34" s="216">
        <v>0</v>
      </c>
      <c r="C34" s="216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0.38959999999999995</v>
      </c>
      <c r="I34" s="216">
        <v>0.45014999999999999</v>
      </c>
      <c r="J34" s="216">
        <f t="shared" ref="J34:K40" si="7">SUM(B34,D34,F34,H34)</f>
        <v>0.38959999999999995</v>
      </c>
      <c r="K34" s="216">
        <f t="shared" si="7"/>
        <v>0.45014999999999999</v>
      </c>
      <c r="L34" s="217">
        <f t="shared" si="1"/>
        <v>15.541581108829583</v>
      </c>
    </row>
    <row r="35" spans="1:19" ht="15" customHeight="1">
      <c r="A35" s="215" t="s">
        <v>238</v>
      </c>
      <c r="B35" s="216">
        <v>0.13</v>
      </c>
      <c r="C35" s="216">
        <v>0.13</v>
      </c>
      <c r="D35" s="216">
        <v>2.25</v>
      </c>
      <c r="E35" s="216">
        <v>2.25</v>
      </c>
      <c r="F35" s="216">
        <v>0</v>
      </c>
      <c r="G35" s="216">
        <v>0</v>
      </c>
      <c r="H35" s="216">
        <v>0.11419</v>
      </c>
      <c r="I35" s="216">
        <v>0.18555000000000002</v>
      </c>
      <c r="J35" s="216">
        <f t="shared" si="7"/>
        <v>2.4941899999999997</v>
      </c>
      <c r="K35" s="216">
        <f t="shared" si="7"/>
        <v>2.56555</v>
      </c>
      <c r="L35" s="217">
        <f t="shared" si="1"/>
        <v>2.8610490780574183</v>
      </c>
    </row>
    <row r="36" spans="1:19" ht="15" customHeight="1">
      <c r="A36" s="215" t="s">
        <v>239</v>
      </c>
      <c r="B36" s="216">
        <v>2.07422</v>
      </c>
      <c r="C36" s="216">
        <v>2.07422</v>
      </c>
      <c r="D36" s="216">
        <v>4.9400000000000004</v>
      </c>
      <c r="E36" s="216">
        <v>4.9400000000000004</v>
      </c>
      <c r="F36" s="216">
        <v>0</v>
      </c>
      <c r="G36" s="216">
        <v>0</v>
      </c>
      <c r="H36" s="216">
        <v>0.61802000000000001</v>
      </c>
      <c r="I36" s="216">
        <v>0.66047999999999996</v>
      </c>
      <c r="J36" s="216">
        <f t="shared" si="7"/>
        <v>7.6322399999999995</v>
      </c>
      <c r="K36" s="216">
        <f t="shared" si="7"/>
        <v>7.6746999999999996</v>
      </c>
      <c r="L36" s="217">
        <f t="shared" si="1"/>
        <v>0.55632422460509845</v>
      </c>
    </row>
    <row r="37" spans="1:19" ht="15" customHeight="1">
      <c r="A37" s="215" t="s">
        <v>240</v>
      </c>
      <c r="B37" s="216">
        <v>0.98599999999999999</v>
      </c>
      <c r="C37" s="216">
        <v>0.98599999999999999</v>
      </c>
      <c r="D37" s="216">
        <v>6.9269999999999996</v>
      </c>
      <c r="E37" s="216">
        <v>6.9269999999999996</v>
      </c>
      <c r="F37" s="216">
        <v>0</v>
      </c>
      <c r="G37" s="216">
        <v>0</v>
      </c>
      <c r="H37" s="216">
        <v>0.62157000000000007</v>
      </c>
      <c r="I37" s="216">
        <v>0.64093000000000011</v>
      </c>
      <c r="J37" s="216">
        <f t="shared" si="7"/>
        <v>8.5345699999999987</v>
      </c>
      <c r="K37" s="216">
        <f t="shared" si="7"/>
        <v>8.5539299999999994</v>
      </c>
      <c r="L37" s="217">
        <f t="shared" si="1"/>
        <v>0.2268421256138354</v>
      </c>
    </row>
    <row r="38" spans="1:19" ht="15" customHeight="1">
      <c r="A38" s="215" t="s">
        <v>241</v>
      </c>
      <c r="B38" s="216">
        <v>0.872</v>
      </c>
      <c r="C38" s="216">
        <v>0.872</v>
      </c>
      <c r="D38" s="216">
        <v>0</v>
      </c>
      <c r="E38" s="216">
        <v>0</v>
      </c>
      <c r="F38" s="216">
        <v>0</v>
      </c>
      <c r="G38" s="216">
        <v>0</v>
      </c>
      <c r="H38" s="216">
        <v>5.9799999999999999E-2</v>
      </c>
      <c r="I38" s="216">
        <v>6.2149999999999997E-2</v>
      </c>
      <c r="J38" s="216">
        <f t="shared" si="7"/>
        <v>0.93179999999999996</v>
      </c>
      <c r="K38" s="216">
        <f t="shared" si="7"/>
        <v>0.93415000000000004</v>
      </c>
      <c r="L38" s="217">
        <f t="shared" si="1"/>
        <v>0.25220004292767484</v>
      </c>
    </row>
    <row r="39" spans="1:19" ht="15" customHeight="1">
      <c r="A39" s="215" t="s">
        <v>242</v>
      </c>
      <c r="B39" s="216">
        <v>0</v>
      </c>
      <c r="C39" s="216">
        <v>0</v>
      </c>
      <c r="D39" s="216">
        <v>9.271299999999999E-2</v>
      </c>
      <c r="E39" s="216">
        <v>9.271299999999999E-2</v>
      </c>
      <c r="F39" s="216">
        <v>0</v>
      </c>
      <c r="G39" s="216">
        <v>0</v>
      </c>
      <c r="H39" s="216">
        <v>3.0060000000000003E-2</v>
      </c>
      <c r="I39" s="216">
        <v>3.0060000000000003E-2</v>
      </c>
      <c r="J39" s="216">
        <f t="shared" si="7"/>
        <v>0.12277299999999999</v>
      </c>
      <c r="K39" s="216">
        <f t="shared" si="7"/>
        <v>0.12277299999999999</v>
      </c>
      <c r="L39" s="217">
        <f t="shared" si="1"/>
        <v>0</v>
      </c>
    </row>
    <row r="40" spans="1:19" ht="15" customHeight="1">
      <c r="A40" s="215" t="s">
        <v>243</v>
      </c>
      <c r="B40" s="216">
        <v>1.0052000000000001</v>
      </c>
      <c r="C40" s="216">
        <v>1.0052000000000001</v>
      </c>
      <c r="D40" s="216">
        <v>22.3</v>
      </c>
      <c r="E40" s="216">
        <v>23.62</v>
      </c>
      <c r="F40" s="216">
        <v>0</v>
      </c>
      <c r="G40" s="216">
        <v>0</v>
      </c>
      <c r="H40" s="216">
        <v>1.5099999999999999E-2</v>
      </c>
      <c r="I40" s="216">
        <v>0.01</v>
      </c>
      <c r="J40" s="216">
        <f t="shared" si="7"/>
        <v>23.3203</v>
      </c>
      <c r="K40" s="216">
        <f t="shared" si="7"/>
        <v>24.635200000000001</v>
      </c>
      <c r="L40" s="217">
        <f t="shared" si="1"/>
        <v>5.6384351830808415</v>
      </c>
    </row>
    <row r="41" spans="1:19" s="223" customFormat="1" ht="15" customHeight="1">
      <c r="A41" s="221" t="s">
        <v>228</v>
      </c>
      <c r="B41" s="222">
        <f>SUM(B34:B40)</f>
        <v>5.0674200000000003</v>
      </c>
      <c r="C41" s="222">
        <f t="shared" ref="C41:K41" si="8">SUM(C34:C40)</f>
        <v>5.0674200000000003</v>
      </c>
      <c r="D41" s="222">
        <f t="shared" si="8"/>
        <v>36.509713000000005</v>
      </c>
      <c r="E41" s="222">
        <f t="shared" si="8"/>
        <v>37.829712999999998</v>
      </c>
      <c r="F41" s="222">
        <f t="shared" si="8"/>
        <v>0</v>
      </c>
      <c r="G41" s="222">
        <f t="shared" si="8"/>
        <v>0</v>
      </c>
      <c r="H41" s="222">
        <f t="shared" si="8"/>
        <v>1.8483400000000001</v>
      </c>
      <c r="I41" s="222">
        <f t="shared" si="8"/>
        <v>2.03932</v>
      </c>
      <c r="J41" s="222">
        <f t="shared" si="8"/>
        <v>43.425472999999997</v>
      </c>
      <c r="K41" s="222">
        <f t="shared" si="8"/>
        <v>44.936453</v>
      </c>
      <c r="L41" s="222">
        <f t="shared" si="1"/>
        <v>3.479478507925529</v>
      </c>
      <c r="N41"/>
      <c r="O41"/>
      <c r="P41"/>
      <c r="Q41"/>
      <c r="R41"/>
      <c r="S41"/>
    </row>
    <row r="42" spans="1:19" ht="15" customHeight="1">
      <c r="A42" s="215" t="s">
        <v>244</v>
      </c>
      <c r="B42" s="216">
        <v>0</v>
      </c>
      <c r="C42" s="216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0.14474500000000001</v>
      </c>
      <c r="I42" s="216">
        <v>0.14489499999999997</v>
      </c>
      <c r="J42" s="216">
        <f t="shared" ref="J42:K49" si="9">SUM(B42,D42,F42,H42)</f>
        <v>0.14474500000000001</v>
      </c>
      <c r="K42" s="216">
        <f t="shared" si="9"/>
        <v>0.14489499999999997</v>
      </c>
      <c r="L42" s="217">
        <f t="shared" si="1"/>
        <v>0.1036305226432386</v>
      </c>
    </row>
    <row r="43" spans="1:19" ht="15" customHeight="1">
      <c r="A43" s="215" t="s">
        <v>245</v>
      </c>
      <c r="B43" s="216">
        <v>0.1</v>
      </c>
      <c r="C43" s="216">
        <v>0.1</v>
      </c>
      <c r="D43" s="216">
        <v>0.30635500000000004</v>
      </c>
      <c r="E43" s="216">
        <v>0.30635500000000004</v>
      </c>
      <c r="F43" s="216">
        <v>0</v>
      </c>
      <c r="G43" s="216">
        <v>0</v>
      </c>
      <c r="H43" s="216">
        <v>0.15903999999999999</v>
      </c>
      <c r="I43" s="216">
        <v>0.16728999999999999</v>
      </c>
      <c r="J43" s="216">
        <f t="shared" si="9"/>
        <v>0.56539499999999998</v>
      </c>
      <c r="K43" s="216">
        <f t="shared" si="9"/>
        <v>0.57364499999999996</v>
      </c>
      <c r="L43" s="217">
        <f t="shared" si="1"/>
        <v>1.4591568726288666</v>
      </c>
    </row>
    <row r="44" spans="1:19" ht="15" customHeight="1">
      <c r="A44" s="215" t="s">
        <v>246</v>
      </c>
      <c r="B44" s="216">
        <v>0</v>
      </c>
      <c r="C44" s="216">
        <v>0</v>
      </c>
      <c r="D44" s="216">
        <v>3.5999999999999997E-2</v>
      </c>
      <c r="E44" s="216">
        <v>3.5999999999999997E-2</v>
      </c>
      <c r="F44" s="216">
        <v>0</v>
      </c>
      <c r="G44" s="216">
        <v>0</v>
      </c>
      <c r="H44" s="216">
        <v>1.7729999999999999E-2</v>
      </c>
      <c r="I44" s="216">
        <v>1.8489999999999999E-2</v>
      </c>
      <c r="J44" s="216">
        <f t="shared" si="9"/>
        <v>5.373E-2</v>
      </c>
      <c r="K44" s="216">
        <f t="shared" si="9"/>
        <v>5.4489999999999997E-2</v>
      </c>
      <c r="L44" s="217">
        <f t="shared" si="1"/>
        <v>1.4144798064395994</v>
      </c>
    </row>
    <row r="45" spans="1:19" ht="15" customHeight="1">
      <c r="A45" s="215" t="s">
        <v>247</v>
      </c>
      <c r="B45" s="216">
        <v>0.32200000000000001</v>
      </c>
      <c r="C45" s="216">
        <v>0.32200000000000001</v>
      </c>
      <c r="D45" s="216">
        <v>0</v>
      </c>
      <c r="E45" s="216">
        <v>0</v>
      </c>
      <c r="F45" s="216">
        <v>0</v>
      </c>
      <c r="G45" s="216">
        <v>0</v>
      </c>
      <c r="H45" s="216">
        <v>5.0480000000000004E-2</v>
      </c>
      <c r="I45" s="216">
        <v>7.3069999999999996E-2</v>
      </c>
      <c r="J45" s="216">
        <f t="shared" si="9"/>
        <v>0.37248000000000003</v>
      </c>
      <c r="K45" s="216">
        <f t="shared" si="9"/>
        <v>0.39507000000000003</v>
      </c>
      <c r="L45" s="217">
        <f t="shared" si="1"/>
        <v>6.0647551546391743</v>
      </c>
    </row>
    <row r="46" spans="1:19" ht="15" customHeight="1">
      <c r="A46" s="215" t="s">
        <v>248</v>
      </c>
      <c r="B46" s="216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  <c r="H46" s="216">
        <v>7.349E-2</v>
      </c>
      <c r="I46" s="216">
        <v>7.578E-2</v>
      </c>
      <c r="J46" s="216">
        <f t="shared" si="9"/>
        <v>7.349E-2</v>
      </c>
      <c r="K46" s="216">
        <f t="shared" si="9"/>
        <v>7.578E-2</v>
      </c>
      <c r="L46" s="217">
        <f t="shared" si="1"/>
        <v>3.1160702136345089</v>
      </c>
    </row>
    <row r="47" spans="1:19" ht="15" customHeight="1">
      <c r="A47" s="215" t="s">
        <v>249</v>
      </c>
      <c r="B47" s="216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  <c r="H47" s="216">
        <v>3.5709999999999999E-2</v>
      </c>
      <c r="I47" s="216">
        <v>3.5840000000000004E-2</v>
      </c>
      <c r="J47" s="216">
        <f t="shared" si="9"/>
        <v>3.5709999999999999E-2</v>
      </c>
      <c r="K47" s="216">
        <f t="shared" si="9"/>
        <v>3.5840000000000004E-2</v>
      </c>
      <c r="L47" s="217">
        <f t="shared" si="1"/>
        <v>0.3640436852422434</v>
      </c>
    </row>
    <row r="48" spans="1:19" ht="15" customHeight="1">
      <c r="A48" s="215" t="s">
        <v>250</v>
      </c>
      <c r="B48" s="216">
        <v>0</v>
      </c>
      <c r="C48" s="216">
        <v>0</v>
      </c>
      <c r="D48" s="216">
        <v>0.105</v>
      </c>
      <c r="E48" s="216">
        <v>0.105</v>
      </c>
      <c r="F48" s="216">
        <v>0</v>
      </c>
      <c r="G48" s="216">
        <v>0</v>
      </c>
      <c r="H48" s="216">
        <v>2.8610000000000003E-2</v>
      </c>
      <c r="I48" s="216">
        <v>2.9470000000000003E-2</v>
      </c>
      <c r="J48" s="216">
        <f t="shared" si="9"/>
        <v>0.13361000000000001</v>
      </c>
      <c r="K48" s="216">
        <f t="shared" si="9"/>
        <v>0.13447000000000001</v>
      </c>
      <c r="L48" s="217">
        <f t="shared" si="1"/>
        <v>0.64366439637751638</v>
      </c>
    </row>
    <row r="49" spans="1:25" ht="16.5" customHeight="1">
      <c r="A49" s="215" t="s">
        <v>251</v>
      </c>
      <c r="B49" s="216">
        <v>1.605</v>
      </c>
      <c r="C49" s="216">
        <v>1.605</v>
      </c>
      <c r="D49" s="216">
        <v>2.0036</v>
      </c>
      <c r="E49" s="216">
        <v>2.0036</v>
      </c>
      <c r="F49" s="216">
        <v>0</v>
      </c>
      <c r="G49" s="216">
        <v>0</v>
      </c>
      <c r="H49" s="216">
        <v>0.03</v>
      </c>
      <c r="I49" s="216">
        <v>3.5099999999999999E-2</v>
      </c>
      <c r="J49" s="216">
        <f t="shared" si="9"/>
        <v>3.6385999999999998</v>
      </c>
      <c r="K49" s="216">
        <f t="shared" si="9"/>
        <v>3.6436999999999999</v>
      </c>
      <c r="L49" s="217">
        <f t="shared" si="1"/>
        <v>0.14016379926345585</v>
      </c>
    </row>
    <row r="50" spans="1:25" ht="15" customHeight="1">
      <c r="A50" s="221" t="s">
        <v>230</v>
      </c>
      <c r="B50" s="222">
        <f>SUM(B42:B49)</f>
        <v>2.0270000000000001</v>
      </c>
      <c r="C50" s="222">
        <f t="shared" ref="C50:K50" si="10">SUM(C42:C49)</f>
        <v>2.0270000000000001</v>
      </c>
      <c r="D50" s="222">
        <f t="shared" si="10"/>
        <v>2.450955</v>
      </c>
      <c r="E50" s="222">
        <f t="shared" si="10"/>
        <v>2.450955</v>
      </c>
      <c r="F50" s="222">
        <f t="shared" si="10"/>
        <v>0</v>
      </c>
      <c r="G50" s="222">
        <f t="shared" si="10"/>
        <v>0</v>
      </c>
      <c r="H50" s="222">
        <f t="shared" si="10"/>
        <v>0.53980500000000009</v>
      </c>
      <c r="I50" s="222">
        <f t="shared" si="10"/>
        <v>0.57993499999999998</v>
      </c>
      <c r="J50" s="222">
        <f t="shared" si="10"/>
        <v>5.01776</v>
      </c>
      <c r="K50" s="222">
        <f t="shared" si="10"/>
        <v>5.0578900000000004</v>
      </c>
      <c r="L50" s="222">
        <f t="shared" si="1"/>
        <v>0.79975925512580193</v>
      </c>
    </row>
    <row r="51" spans="1:25" ht="15" customHeight="1">
      <c r="A51" s="224" t="s">
        <v>252</v>
      </c>
      <c r="B51" s="225">
        <f>B5+B6+B7+B8+B9+B10+B11+B12+B13+B16+B17+B18+B19+B20+B21+B22+B25+B26+B27+B28+B29+B30+B31+B34+B35+B36+B37+B38+B39+B42+B43+B44+B45+B46+B47+B48</f>
        <v>31.185449999999996</v>
      </c>
      <c r="C51" s="225">
        <f t="shared" ref="C51:K51" si="11">C5+C6+C7+C8+C9+C10+C11+C12+C13+C16+C17+C18+C19+C20+C21+C22+C25+C26+C27+C28+C29+C30+C31+C34+C35+C36+C37+C38+C39+C42+C43+C44+C45+C46+C47+C48</f>
        <v>31.185449999999996</v>
      </c>
      <c r="D51" s="225">
        <f t="shared" si="11"/>
        <v>161.29600299999998</v>
      </c>
      <c r="E51" s="225">
        <f t="shared" si="11"/>
        <v>164.31900299999998</v>
      </c>
      <c r="F51" s="225">
        <f t="shared" si="11"/>
        <v>0</v>
      </c>
      <c r="G51" s="225">
        <f t="shared" si="11"/>
        <v>0</v>
      </c>
      <c r="H51" s="225">
        <f t="shared" si="11"/>
        <v>123.52750500000002</v>
      </c>
      <c r="I51" s="225">
        <f t="shared" si="11"/>
        <v>142.01220500000005</v>
      </c>
      <c r="J51" s="225">
        <f t="shared" si="11"/>
        <v>316.00895799999995</v>
      </c>
      <c r="K51" s="225">
        <f t="shared" si="11"/>
        <v>337.51665799999989</v>
      </c>
      <c r="L51" s="222">
        <f t="shared" si="1"/>
        <v>6.8060412388689135</v>
      </c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</row>
    <row r="52" spans="1:25" ht="15" customHeight="1">
      <c r="A52" s="224" t="s">
        <v>253</v>
      </c>
      <c r="B52" s="225">
        <f>B14+B23+B32+B40+B49</f>
        <v>15.664720000000001</v>
      </c>
      <c r="C52" s="225">
        <f t="shared" ref="C52:K52" si="12">C14+C23+C32+C40+C49</f>
        <v>15.742719999999998</v>
      </c>
      <c r="D52" s="225">
        <f t="shared" si="12"/>
        <v>75.977240000000009</v>
      </c>
      <c r="E52" s="225">
        <f t="shared" si="12"/>
        <v>78.89791000000001</v>
      </c>
      <c r="F52" s="225">
        <f t="shared" si="12"/>
        <v>6.78</v>
      </c>
      <c r="G52" s="225">
        <f t="shared" si="12"/>
        <v>8.18</v>
      </c>
      <c r="H52" s="225">
        <f t="shared" si="12"/>
        <v>1.6323000000000001</v>
      </c>
      <c r="I52" s="225">
        <f t="shared" si="12"/>
        <v>1.6323000000000001</v>
      </c>
      <c r="J52" s="225">
        <f t="shared" si="12"/>
        <v>100.05426</v>
      </c>
      <c r="K52" s="225">
        <f t="shared" si="12"/>
        <v>104.45292999999999</v>
      </c>
      <c r="L52" s="222">
        <f t="shared" si="1"/>
        <v>4.3962845759890641</v>
      </c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</row>
    <row r="53" spans="1:25" ht="15" customHeight="1">
      <c r="A53" s="224" t="s">
        <v>254</v>
      </c>
      <c r="B53" s="225">
        <f>B51+B52</f>
        <v>46.850169999999999</v>
      </c>
      <c r="C53" s="225">
        <f t="shared" ref="C53:K53" si="13">C51+C52</f>
        <v>46.928169999999994</v>
      </c>
      <c r="D53" s="225">
        <f t="shared" si="13"/>
        <v>237.27324299999998</v>
      </c>
      <c r="E53" s="225">
        <f t="shared" si="13"/>
        <v>243.21691299999998</v>
      </c>
      <c r="F53" s="225">
        <f t="shared" si="13"/>
        <v>6.78</v>
      </c>
      <c r="G53" s="225">
        <f t="shared" si="13"/>
        <v>8.18</v>
      </c>
      <c r="H53" s="225">
        <f t="shared" si="13"/>
        <v>125.15980500000002</v>
      </c>
      <c r="I53" s="225">
        <f t="shared" si="13"/>
        <v>143.64450500000004</v>
      </c>
      <c r="J53" s="225">
        <f t="shared" si="13"/>
        <v>416.06321799999995</v>
      </c>
      <c r="K53" s="225">
        <f t="shared" si="13"/>
        <v>441.96958799999987</v>
      </c>
      <c r="L53" s="222">
        <f t="shared" si="1"/>
        <v>6.2265465629311958</v>
      </c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</row>
    <row r="54" spans="1:25" ht="15" customHeight="1">
      <c r="A54" s="226" t="s">
        <v>255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8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</row>
    <row r="55" spans="1:25" ht="15" customHeight="1">
      <c r="A55" s="229" t="s">
        <v>256</v>
      </c>
      <c r="B55" s="230"/>
      <c r="C55" s="230"/>
      <c r="D55" s="230"/>
      <c r="E55" s="230"/>
      <c r="F55" s="230"/>
      <c r="G55" s="231"/>
      <c r="H55" s="231"/>
      <c r="I55" s="231"/>
      <c r="J55" s="231"/>
      <c r="K55" s="231"/>
      <c r="L55" s="232"/>
      <c r="O55" t="s">
        <v>205</v>
      </c>
    </row>
    <row r="56" spans="1:25" ht="15" customHeight="1">
      <c r="A56" s="229" t="s">
        <v>257</v>
      </c>
      <c r="B56" s="230"/>
      <c r="C56" s="230"/>
      <c r="D56" s="230"/>
      <c r="E56" s="230"/>
      <c r="F56" s="230"/>
      <c r="G56" s="230"/>
      <c r="H56" s="233"/>
      <c r="I56" s="233"/>
      <c r="J56" s="233"/>
      <c r="K56" s="233"/>
      <c r="L56" s="234"/>
    </row>
    <row r="57" spans="1:25" ht="15" customHeight="1">
      <c r="A57" s="229" t="s">
        <v>258</v>
      </c>
      <c r="B57" s="230"/>
      <c r="C57" s="230"/>
      <c r="D57" s="230"/>
      <c r="E57" s="230"/>
      <c r="F57" s="230"/>
      <c r="G57" s="230"/>
      <c r="H57" s="230"/>
      <c r="I57" s="235"/>
      <c r="J57" s="235"/>
      <c r="K57" s="235"/>
      <c r="L57" s="236"/>
    </row>
    <row r="58" spans="1:25" ht="23.25" customHeight="1">
      <c r="A58" s="237" t="s">
        <v>189</v>
      </c>
      <c r="B58" s="238"/>
      <c r="C58" s="238"/>
      <c r="D58" s="239"/>
      <c r="E58" s="239"/>
      <c r="F58" s="239"/>
      <c r="G58" s="239"/>
      <c r="H58" s="239"/>
      <c r="I58" s="239"/>
      <c r="J58" s="239"/>
      <c r="K58" s="239"/>
      <c r="L58" s="240"/>
    </row>
    <row r="61" spans="1:25" ht="15" customHeight="1">
      <c r="D61" s="241"/>
    </row>
  </sheetData>
  <mergeCells count="12">
    <mergeCell ref="A54:L54"/>
    <mergeCell ref="A55:F55"/>
    <mergeCell ref="A56:G56"/>
    <mergeCell ref="A57:H57"/>
    <mergeCell ref="A1:L1"/>
    <mergeCell ref="A3:A4"/>
    <mergeCell ref="B3:C3"/>
    <mergeCell ref="D3:E3"/>
    <mergeCell ref="F3:G3"/>
    <mergeCell ref="H3:I3"/>
    <mergeCell ref="J3:K3"/>
    <mergeCell ref="L3:L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BE1E-7820-4234-A89D-DB8D550C20D4}">
  <sheetPr>
    <tabColor rgb="FF00B050"/>
  </sheetPr>
  <dimension ref="A1:AB60"/>
  <sheetViews>
    <sheetView showGridLines="0" zoomScaleNormal="100" workbookViewId="0">
      <pane ySplit="4" topLeftCell="A5" activePane="bottomLeft" state="frozen"/>
      <selection activeCell="L1" sqref="L1"/>
      <selection pane="bottomLeft" activeCell="J66" sqref="J65:J66"/>
    </sheetView>
  </sheetViews>
  <sheetFormatPr defaultRowHeight="15" customHeight="1"/>
  <cols>
    <col min="1" max="1" width="6.7109375" customWidth="1"/>
    <col min="2" max="2" width="19.140625" customWidth="1"/>
    <col min="3" max="3" width="8.7109375" customWidth="1"/>
    <col min="4" max="4" width="9.42578125" customWidth="1"/>
    <col min="5" max="12" width="8.7109375" customWidth="1"/>
    <col min="13" max="13" width="9.7109375" customWidth="1"/>
    <col min="14" max="14" width="10.7109375" customWidth="1"/>
    <col min="15" max="15" width="13" customWidth="1"/>
    <col min="18" max="18" width="24.28515625" bestFit="1" customWidth="1"/>
  </cols>
  <sheetData>
    <row r="1" spans="1:28" ht="22.5" customHeight="1">
      <c r="A1" s="242" t="s">
        <v>259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4"/>
    </row>
    <row r="2" spans="1:28" s="249" customFormat="1" ht="45" customHeight="1">
      <c r="A2" s="245" t="s">
        <v>260</v>
      </c>
      <c r="B2" s="245" t="s">
        <v>261</v>
      </c>
      <c r="C2" s="246" t="s">
        <v>262</v>
      </c>
      <c r="D2" s="247"/>
      <c r="E2" s="246" t="s">
        <v>263</v>
      </c>
      <c r="F2" s="247"/>
      <c r="G2" s="65" t="s">
        <v>264</v>
      </c>
      <c r="H2" s="65"/>
      <c r="I2" s="66" t="s">
        <v>265</v>
      </c>
      <c r="J2" s="66"/>
      <c r="K2" s="66" t="s">
        <v>266</v>
      </c>
      <c r="L2" s="66"/>
      <c r="M2" s="66" t="s">
        <v>267</v>
      </c>
      <c r="N2" s="66"/>
      <c r="O2" s="248" t="s">
        <v>268</v>
      </c>
    </row>
    <row r="3" spans="1:28" s="249" customFormat="1" ht="17.25" customHeight="1">
      <c r="A3" s="245"/>
      <c r="B3" s="245"/>
      <c r="C3" s="66" t="s">
        <v>269</v>
      </c>
      <c r="D3" s="66"/>
      <c r="E3" s="66" t="s">
        <v>269</v>
      </c>
      <c r="F3" s="66"/>
      <c r="G3" s="66" t="s">
        <v>269</v>
      </c>
      <c r="H3" s="66"/>
      <c r="I3" s="66" t="s">
        <v>269</v>
      </c>
      <c r="J3" s="66"/>
      <c r="K3" s="66" t="s">
        <v>269</v>
      </c>
      <c r="L3" s="66"/>
      <c r="M3" s="66" t="s">
        <v>269</v>
      </c>
      <c r="N3" s="66"/>
      <c r="O3" s="250"/>
    </row>
    <row r="4" spans="1:28" ht="21" customHeight="1">
      <c r="A4" s="245"/>
      <c r="B4" s="245"/>
      <c r="C4" s="251" t="s">
        <v>114</v>
      </c>
      <c r="D4" s="251" t="s">
        <v>115</v>
      </c>
      <c r="E4" s="251" t="s">
        <v>114</v>
      </c>
      <c r="F4" s="251" t="s">
        <v>115</v>
      </c>
      <c r="G4" s="251" t="s">
        <v>114</v>
      </c>
      <c r="H4" s="251" t="s">
        <v>115</v>
      </c>
      <c r="I4" s="251" t="s">
        <v>114</v>
      </c>
      <c r="J4" s="251" t="s">
        <v>115</v>
      </c>
      <c r="K4" s="251" t="s">
        <v>114</v>
      </c>
      <c r="L4" s="251" t="s">
        <v>115</v>
      </c>
      <c r="M4" s="251" t="s">
        <v>114</v>
      </c>
      <c r="N4" s="251" t="s">
        <v>115</v>
      </c>
      <c r="O4" s="252"/>
    </row>
    <row r="5" spans="1:28" ht="15" customHeight="1">
      <c r="A5" s="253">
        <v>1</v>
      </c>
      <c r="B5" s="254" t="s">
        <v>270</v>
      </c>
      <c r="C5" s="255">
        <v>163.31</v>
      </c>
      <c r="D5" s="255">
        <v>163.31</v>
      </c>
      <c r="E5" s="255">
        <v>4096.6499999999996</v>
      </c>
      <c r="F5" s="255">
        <v>4096.6499999999996</v>
      </c>
      <c r="G5" s="255">
        <v>483.67</v>
      </c>
      <c r="H5" s="255">
        <v>491.67</v>
      </c>
      <c r="I5" s="255">
        <v>82.36</v>
      </c>
      <c r="J5" s="255">
        <v>82.72</v>
      </c>
      <c r="K5" s="255">
        <v>4534.1899999999996</v>
      </c>
      <c r="L5" s="255">
        <v>4584.9799999999996</v>
      </c>
      <c r="M5" s="256">
        <f t="shared" ref="M5:N20" si="0">SUM(C5,E5,G5,I5,K5)</f>
        <v>9360.18</v>
      </c>
      <c r="N5" s="256">
        <f t="shared" si="0"/>
        <v>9419.33</v>
      </c>
      <c r="O5" s="257">
        <f>(N5-M5)/M5*100</f>
        <v>0.63193229190036548</v>
      </c>
      <c r="S5" s="258"/>
      <c r="Y5" s="195"/>
      <c r="Z5" s="195"/>
      <c r="AA5" s="195"/>
      <c r="AB5" s="195"/>
    </row>
    <row r="6" spans="1:28" ht="15" customHeight="1">
      <c r="A6" s="253">
        <v>2</v>
      </c>
      <c r="B6" s="254" t="s">
        <v>271</v>
      </c>
      <c r="C6" s="255">
        <v>133.11000000000001</v>
      </c>
      <c r="D6" s="255">
        <v>133.11000000000001</v>
      </c>
      <c r="E6" s="255"/>
      <c r="F6" s="255"/>
      <c r="G6" s="255">
        <v>0</v>
      </c>
      <c r="H6" s="255">
        <v>0</v>
      </c>
      <c r="I6" s="255">
        <v>0</v>
      </c>
      <c r="J6" s="255">
        <v>0</v>
      </c>
      <c r="K6" s="255">
        <v>11.64</v>
      </c>
      <c r="L6" s="255">
        <v>11.79</v>
      </c>
      <c r="M6" s="256">
        <f t="shared" si="0"/>
        <v>144.75</v>
      </c>
      <c r="N6" s="256">
        <f t="shared" si="0"/>
        <v>144.9</v>
      </c>
      <c r="O6" s="257">
        <f t="shared" ref="O6:O18" si="1">(N6-M6)/M6*100</f>
        <v>0.10362694300518527</v>
      </c>
      <c r="Y6" s="195"/>
      <c r="Z6" s="195"/>
      <c r="AA6" s="195"/>
      <c r="AB6" s="195"/>
    </row>
    <row r="7" spans="1:28" ht="15" customHeight="1">
      <c r="A7" s="253">
        <v>3</v>
      </c>
      <c r="B7" s="254" t="s">
        <v>272</v>
      </c>
      <c r="C7" s="255">
        <v>34.11</v>
      </c>
      <c r="D7" s="255">
        <v>34.11</v>
      </c>
      <c r="E7" s="255"/>
      <c r="F7" s="255"/>
      <c r="G7" s="255">
        <v>2</v>
      </c>
      <c r="H7" s="255">
        <v>2</v>
      </c>
      <c r="I7" s="255">
        <v>0</v>
      </c>
      <c r="J7" s="255">
        <v>0</v>
      </c>
      <c r="K7" s="255">
        <v>147.93</v>
      </c>
      <c r="L7" s="255">
        <v>156.18</v>
      </c>
      <c r="M7" s="256">
        <f t="shared" si="0"/>
        <v>184.04000000000002</v>
      </c>
      <c r="N7" s="256">
        <f t="shared" si="0"/>
        <v>192.29000000000002</v>
      </c>
      <c r="O7" s="257">
        <f t="shared" si="1"/>
        <v>4.4827211475766138</v>
      </c>
      <c r="Y7" s="195"/>
      <c r="Z7" s="195"/>
      <c r="AA7" s="195"/>
      <c r="AB7" s="195"/>
    </row>
    <row r="8" spans="1:28" ht="15" customHeight="1">
      <c r="A8" s="253">
        <v>4</v>
      </c>
      <c r="B8" s="254" t="s">
        <v>273</v>
      </c>
      <c r="C8" s="255">
        <v>70.7</v>
      </c>
      <c r="D8" s="255">
        <v>70.7</v>
      </c>
      <c r="E8" s="255"/>
      <c r="F8" s="255"/>
      <c r="G8" s="255">
        <v>124.7</v>
      </c>
      <c r="H8" s="255">
        <v>138.9</v>
      </c>
      <c r="I8" s="255">
        <v>1.32</v>
      </c>
      <c r="J8" s="255">
        <v>1.32</v>
      </c>
      <c r="K8" s="255">
        <v>192.88</v>
      </c>
      <c r="L8" s="255">
        <v>239.23</v>
      </c>
      <c r="M8" s="256">
        <f t="shared" si="0"/>
        <v>389.6</v>
      </c>
      <c r="N8" s="256">
        <f t="shared" si="0"/>
        <v>450.15</v>
      </c>
      <c r="O8" s="257">
        <f t="shared" si="1"/>
        <v>15.541581108829556</v>
      </c>
      <c r="Y8" s="195"/>
      <c r="Z8" s="195"/>
      <c r="AA8" s="195"/>
      <c r="AB8" s="195"/>
    </row>
    <row r="9" spans="1:28" ht="15" customHeight="1">
      <c r="A9" s="253">
        <v>5</v>
      </c>
      <c r="B9" s="254" t="s">
        <v>274</v>
      </c>
      <c r="C9" s="255">
        <v>76</v>
      </c>
      <c r="D9" s="255">
        <v>76</v>
      </c>
      <c r="E9" s="255"/>
      <c r="F9" s="255"/>
      <c r="G9" s="255">
        <v>274.58999999999997</v>
      </c>
      <c r="H9" s="255">
        <v>274.58999999999997</v>
      </c>
      <c r="I9" s="255">
        <v>0.41</v>
      </c>
      <c r="J9" s="255">
        <v>0.41</v>
      </c>
      <c r="K9" s="255">
        <v>948.82</v>
      </c>
      <c r="L9" s="255">
        <v>1212.3900000000001</v>
      </c>
      <c r="M9" s="256">
        <f t="shared" si="0"/>
        <v>1299.8200000000002</v>
      </c>
      <c r="N9" s="256">
        <f t="shared" si="0"/>
        <v>1563.39</v>
      </c>
      <c r="O9" s="257">
        <f t="shared" si="1"/>
        <v>20.277423027803842</v>
      </c>
      <c r="Y9" s="195"/>
      <c r="Z9" s="195"/>
      <c r="AA9" s="195"/>
      <c r="AB9" s="195"/>
    </row>
    <row r="10" spans="1:28" ht="15" customHeight="1">
      <c r="A10" s="253">
        <v>6</v>
      </c>
      <c r="B10" s="254" t="s">
        <v>275</v>
      </c>
      <c r="C10" s="255">
        <v>0.05</v>
      </c>
      <c r="D10" s="255">
        <v>0.05</v>
      </c>
      <c r="E10" s="255"/>
      <c r="F10" s="255"/>
      <c r="G10" s="255">
        <v>0</v>
      </c>
      <c r="H10" s="255">
        <v>0</v>
      </c>
      <c r="I10" s="255">
        <v>0.34</v>
      </c>
      <c r="J10" s="255">
        <v>1.94</v>
      </c>
      <c r="K10" s="255">
        <v>26.49</v>
      </c>
      <c r="L10" s="255">
        <v>43.48</v>
      </c>
      <c r="M10" s="256">
        <f t="shared" si="0"/>
        <v>26.88</v>
      </c>
      <c r="N10" s="256">
        <f t="shared" si="0"/>
        <v>45.47</v>
      </c>
      <c r="O10" s="257">
        <f t="shared" si="1"/>
        <v>69.159226190476204</v>
      </c>
      <c r="Y10" s="195"/>
      <c r="Z10" s="195"/>
      <c r="AA10" s="195"/>
      <c r="AB10" s="195"/>
    </row>
    <row r="11" spans="1:28" ht="15" customHeight="1">
      <c r="A11" s="253">
        <v>7</v>
      </c>
      <c r="B11" s="254" t="s">
        <v>276</v>
      </c>
      <c r="C11" s="255">
        <v>91.64</v>
      </c>
      <c r="D11" s="255">
        <v>91.64</v>
      </c>
      <c r="E11" s="255">
        <v>9978.92</v>
      </c>
      <c r="F11" s="255">
        <v>11722.72</v>
      </c>
      <c r="G11" s="255">
        <v>77.3</v>
      </c>
      <c r="H11" s="255">
        <v>77.3</v>
      </c>
      <c r="I11" s="255">
        <v>33.43</v>
      </c>
      <c r="J11" s="255">
        <v>35.18</v>
      </c>
      <c r="K11" s="255">
        <v>9254.56</v>
      </c>
      <c r="L11" s="255">
        <v>13544.88</v>
      </c>
      <c r="M11" s="256">
        <f t="shared" si="0"/>
        <v>19435.849999999999</v>
      </c>
      <c r="N11" s="256">
        <f t="shared" si="0"/>
        <v>25471.719999999998</v>
      </c>
      <c r="O11" s="257">
        <f t="shared" si="1"/>
        <v>31.055343604730428</v>
      </c>
      <c r="Y11" s="195"/>
      <c r="Z11" s="195"/>
      <c r="AA11" s="195"/>
      <c r="AB11" s="195"/>
    </row>
    <row r="12" spans="1:28" ht="15" customHeight="1">
      <c r="A12" s="253">
        <v>8</v>
      </c>
      <c r="B12" s="254" t="s">
        <v>277</v>
      </c>
      <c r="C12" s="255">
        <v>73.5</v>
      </c>
      <c r="D12" s="255">
        <v>73.5</v>
      </c>
      <c r="E12" s="255"/>
      <c r="F12" s="255"/>
      <c r="G12" s="255">
        <v>240.66000000000003</v>
      </c>
      <c r="H12" s="255">
        <v>262.66000000000003</v>
      </c>
      <c r="I12" s="255">
        <v>18.77</v>
      </c>
      <c r="J12" s="255">
        <v>21.04</v>
      </c>
      <c r="K12" s="255">
        <v>1029.1600000000001</v>
      </c>
      <c r="L12" s="255">
        <v>1475.72</v>
      </c>
      <c r="M12" s="256">
        <f t="shared" si="0"/>
        <v>1362.0900000000001</v>
      </c>
      <c r="N12" s="256">
        <f t="shared" si="0"/>
        <v>1832.92</v>
      </c>
      <c r="O12" s="257">
        <f t="shared" si="1"/>
        <v>34.566732007429749</v>
      </c>
      <c r="Y12" s="195"/>
      <c r="Z12" s="195"/>
      <c r="AA12" s="195"/>
      <c r="AB12" s="195"/>
    </row>
    <row r="13" spans="1:28" ht="15" customHeight="1">
      <c r="A13" s="253">
        <v>9</v>
      </c>
      <c r="B13" s="254" t="s">
        <v>278</v>
      </c>
      <c r="C13" s="255">
        <v>969.71</v>
      </c>
      <c r="D13" s="255">
        <v>969.71</v>
      </c>
      <c r="E13" s="255"/>
      <c r="F13" s="255"/>
      <c r="G13" s="255">
        <v>9.1999999999999993</v>
      </c>
      <c r="H13" s="255">
        <v>9.1999999999999993</v>
      </c>
      <c r="I13" s="255">
        <v>1</v>
      </c>
      <c r="J13" s="255">
        <v>1</v>
      </c>
      <c r="K13" s="255">
        <v>87.49</v>
      </c>
      <c r="L13" s="255">
        <v>95.23</v>
      </c>
      <c r="M13" s="256">
        <f t="shared" si="0"/>
        <v>1067.4000000000001</v>
      </c>
      <c r="N13" s="256">
        <f t="shared" si="0"/>
        <v>1075.1400000000001</v>
      </c>
      <c r="O13" s="257">
        <f t="shared" si="1"/>
        <v>0.72512647554806153</v>
      </c>
      <c r="Y13" s="195"/>
      <c r="Z13" s="195"/>
      <c r="AA13" s="195"/>
      <c r="AB13" s="195"/>
    </row>
    <row r="14" spans="1:28" ht="15" customHeight="1">
      <c r="A14" s="253">
        <v>10</v>
      </c>
      <c r="B14" s="254" t="s">
        <v>279</v>
      </c>
      <c r="C14" s="255">
        <v>146.68</v>
      </c>
      <c r="D14" s="255">
        <v>169.93</v>
      </c>
      <c r="E14" s="255"/>
      <c r="F14" s="255"/>
      <c r="G14" s="255">
        <v>0</v>
      </c>
      <c r="H14" s="255">
        <v>0</v>
      </c>
      <c r="I14" s="255">
        <v>0</v>
      </c>
      <c r="J14" s="255">
        <v>0</v>
      </c>
      <c r="K14" s="255">
        <v>49.44</v>
      </c>
      <c r="L14" s="255">
        <v>65.44</v>
      </c>
      <c r="M14" s="256">
        <f t="shared" si="0"/>
        <v>196.12</v>
      </c>
      <c r="N14" s="256">
        <f t="shared" si="0"/>
        <v>235.37</v>
      </c>
      <c r="O14" s="257">
        <f t="shared" si="1"/>
        <v>20.01325718947583</v>
      </c>
      <c r="Y14" s="195"/>
      <c r="Z14" s="195"/>
      <c r="AA14" s="195"/>
      <c r="AB14" s="195"/>
    </row>
    <row r="15" spans="1:28" ht="15" customHeight="1">
      <c r="A15" s="253">
        <v>11</v>
      </c>
      <c r="B15" s="254" t="s">
        <v>7</v>
      </c>
      <c r="C15" s="255">
        <v>4.05</v>
      </c>
      <c r="D15" s="255">
        <v>4.05</v>
      </c>
      <c r="E15" s="255"/>
      <c r="F15" s="255"/>
      <c r="G15" s="255">
        <v>4.3</v>
      </c>
      <c r="H15" s="255">
        <v>19.100000000000001</v>
      </c>
      <c r="I15" s="255">
        <v>0</v>
      </c>
      <c r="J15" s="255">
        <v>0</v>
      </c>
      <c r="K15" s="255">
        <v>105.84</v>
      </c>
      <c r="L15" s="255">
        <v>162.4</v>
      </c>
      <c r="M15" s="256">
        <f t="shared" si="0"/>
        <v>114.19</v>
      </c>
      <c r="N15" s="256">
        <f t="shared" si="0"/>
        <v>185.55</v>
      </c>
      <c r="O15" s="257">
        <f t="shared" si="1"/>
        <v>62.492337332515987</v>
      </c>
      <c r="Y15" s="195"/>
      <c r="Z15" s="195"/>
      <c r="AA15" s="195"/>
      <c r="AB15" s="195"/>
    </row>
    <row r="16" spans="1:28" ht="15" customHeight="1">
      <c r="A16" s="253">
        <v>12</v>
      </c>
      <c r="B16" s="254" t="s">
        <v>280</v>
      </c>
      <c r="C16" s="255">
        <v>1280.73</v>
      </c>
      <c r="D16" s="255">
        <v>1280.73</v>
      </c>
      <c r="E16" s="255">
        <v>5294.95</v>
      </c>
      <c r="F16" s="255">
        <v>6019.61</v>
      </c>
      <c r="G16" s="255">
        <v>1887.3</v>
      </c>
      <c r="H16" s="255">
        <v>1887.3</v>
      </c>
      <c r="I16" s="255">
        <v>14.85</v>
      </c>
      <c r="J16" s="255">
        <v>20.420000000000002</v>
      </c>
      <c r="K16" s="255">
        <v>8241.4</v>
      </c>
      <c r="L16" s="255">
        <v>8544.68</v>
      </c>
      <c r="M16" s="256">
        <f t="shared" si="0"/>
        <v>16719.23</v>
      </c>
      <c r="N16" s="256">
        <f t="shared" si="0"/>
        <v>17752.739999999998</v>
      </c>
      <c r="O16" s="257">
        <f t="shared" si="1"/>
        <v>6.1815645816224691</v>
      </c>
      <c r="Y16" s="195"/>
      <c r="Z16" s="195"/>
      <c r="AA16" s="195"/>
      <c r="AB16" s="195"/>
    </row>
    <row r="17" spans="1:28" ht="15" customHeight="1">
      <c r="A17" s="253">
        <v>13</v>
      </c>
      <c r="B17" s="254" t="s">
        <v>281</v>
      </c>
      <c r="C17" s="255">
        <v>266.52</v>
      </c>
      <c r="D17" s="255">
        <v>276.52</v>
      </c>
      <c r="E17" s="255">
        <v>62.5</v>
      </c>
      <c r="F17" s="255">
        <v>63.5</v>
      </c>
      <c r="G17" s="255">
        <v>2.27</v>
      </c>
      <c r="H17" s="255">
        <v>2.27</v>
      </c>
      <c r="I17" s="255">
        <v>0.23</v>
      </c>
      <c r="J17" s="255">
        <v>0.23</v>
      </c>
      <c r="K17" s="255">
        <v>761.43</v>
      </c>
      <c r="L17" s="255">
        <v>1022.79</v>
      </c>
      <c r="M17" s="256">
        <f t="shared" si="0"/>
        <v>1092.9499999999998</v>
      </c>
      <c r="N17" s="256">
        <f t="shared" si="0"/>
        <v>1365.31</v>
      </c>
      <c r="O17" s="257">
        <f t="shared" si="1"/>
        <v>24.919712704149337</v>
      </c>
      <c r="Y17" s="195"/>
      <c r="Z17" s="195"/>
      <c r="AA17" s="195"/>
      <c r="AB17" s="195"/>
    </row>
    <row r="18" spans="1:28" ht="15" customHeight="1">
      <c r="A18" s="253">
        <v>14</v>
      </c>
      <c r="B18" s="254" t="s">
        <v>282</v>
      </c>
      <c r="C18" s="255">
        <v>40.99</v>
      </c>
      <c r="D18" s="255">
        <v>42.99</v>
      </c>
      <c r="E18" s="255"/>
      <c r="F18" s="255"/>
      <c r="G18" s="255">
        <v>0</v>
      </c>
      <c r="H18" s="255">
        <v>0</v>
      </c>
      <c r="I18" s="255">
        <v>0</v>
      </c>
      <c r="J18" s="255">
        <v>0</v>
      </c>
      <c r="K18" s="255">
        <v>7.8</v>
      </c>
      <c r="L18" s="255">
        <v>7.8</v>
      </c>
      <c r="M18" s="256">
        <f t="shared" si="0"/>
        <v>48.79</v>
      </c>
      <c r="N18" s="256">
        <f t="shared" si="0"/>
        <v>50.79</v>
      </c>
      <c r="O18" s="257">
        <f t="shared" si="1"/>
        <v>4.0992006558721057</v>
      </c>
      <c r="Y18" s="195"/>
      <c r="Z18" s="195"/>
      <c r="AA18" s="195"/>
      <c r="AB18" s="195"/>
    </row>
    <row r="19" spans="1:28" ht="15" customHeight="1">
      <c r="A19" s="253">
        <v>15</v>
      </c>
      <c r="B19" s="254" t="s">
        <v>283</v>
      </c>
      <c r="C19" s="255">
        <v>123.71</v>
      </c>
      <c r="D19" s="255">
        <v>123.71</v>
      </c>
      <c r="E19" s="255">
        <v>2844.29</v>
      </c>
      <c r="F19" s="255">
        <v>2844.29</v>
      </c>
      <c r="G19" s="255">
        <v>107.35</v>
      </c>
      <c r="H19" s="255">
        <v>107.35</v>
      </c>
      <c r="I19" s="255">
        <v>27.59</v>
      </c>
      <c r="J19" s="255">
        <v>27.59</v>
      </c>
      <c r="K19" s="255">
        <v>2802.14</v>
      </c>
      <c r="L19" s="255">
        <v>3995.43</v>
      </c>
      <c r="M19" s="256">
        <f t="shared" si="0"/>
        <v>5905.08</v>
      </c>
      <c r="N19" s="256">
        <f t="shared" si="0"/>
        <v>7098.37</v>
      </c>
      <c r="O19" s="257">
        <f>(N19-M19)/M19*100</f>
        <v>20.207854931685937</v>
      </c>
      <c r="Y19" s="195"/>
      <c r="Z19" s="195"/>
      <c r="AA19" s="195"/>
      <c r="AB19" s="195"/>
    </row>
    <row r="20" spans="1:28" ht="15" customHeight="1">
      <c r="A20" s="253">
        <v>16</v>
      </c>
      <c r="B20" s="254" t="s">
        <v>63</v>
      </c>
      <c r="C20" s="255">
        <v>381.08</v>
      </c>
      <c r="D20" s="255">
        <v>382.28</v>
      </c>
      <c r="E20" s="255">
        <v>5012.83</v>
      </c>
      <c r="F20" s="255">
        <v>5207.9799999999996</v>
      </c>
      <c r="G20" s="255">
        <v>2584.4</v>
      </c>
      <c r="H20" s="255">
        <v>2584.4</v>
      </c>
      <c r="I20" s="255">
        <v>56.290000000000006</v>
      </c>
      <c r="J20" s="255">
        <v>58.790000000000006</v>
      </c>
      <c r="K20" s="255">
        <v>4722.8999999999996</v>
      </c>
      <c r="L20" s="255">
        <v>6249.67</v>
      </c>
      <c r="M20" s="256">
        <f t="shared" si="0"/>
        <v>12757.5</v>
      </c>
      <c r="N20" s="256">
        <f t="shared" si="0"/>
        <v>14483.12</v>
      </c>
      <c r="O20" s="257">
        <f t="shared" ref="O20:O43" si="2">(N20-M20)/M20*100</f>
        <v>13.526317852243785</v>
      </c>
      <c r="Y20" s="195"/>
      <c r="Z20" s="195"/>
      <c r="AA20" s="195"/>
      <c r="AB20" s="195"/>
    </row>
    <row r="21" spans="1:28" ht="15" customHeight="1">
      <c r="A21" s="253">
        <v>17</v>
      </c>
      <c r="B21" s="254" t="s">
        <v>284</v>
      </c>
      <c r="C21" s="255">
        <v>5.45</v>
      </c>
      <c r="D21" s="255">
        <v>5.45</v>
      </c>
      <c r="E21" s="255"/>
      <c r="F21" s="255"/>
      <c r="G21" s="255">
        <v>0</v>
      </c>
      <c r="H21" s="255">
        <v>0</v>
      </c>
      <c r="I21" s="255">
        <v>0</v>
      </c>
      <c r="J21" s="255">
        <v>0</v>
      </c>
      <c r="K21" s="255">
        <v>12.28</v>
      </c>
      <c r="L21" s="255">
        <v>13.04</v>
      </c>
      <c r="M21" s="256">
        <f t="shared" ref="M21:N44" si="3">SUM(C21,E21,G21,I21,K21)</f>
        <v>17.73</v>
      </c>
      <c r="N21" s="256">
        <f t="shared" si="3"/>
        <v>18.489999999999998</v>
      </c>
      <c r="O21" s="257">
        <f t="shared" si="2"/>
        <v>4.2865200225606204</v>
      </c>
      <c r="Y21" s="195"/>
      <c r="Z21" s="195"/>
      <c r="AA21" s="195"/>
      <c r="AB21" s="195"/>
    </row>
    <row r="22" spans="1:28" ht="15" customHeight="1">
      <c r="A22" s="253">
        <v>18</v>
      </c>
      <c r="B22" s="254" t="s">
        <v>285</v>
      </c>
      <c r="C22" s="255">
        <v>32.53</v>
      </c>
      <c r="D22" s="255">
        <v>55.03</v>
      </c>
      <c r="E22" s="255"/>
      <c r="F22" s="255"/>
      <c r="G22" s="255">
        <v>13.8</v>
      </c>
      <c r="H22" s="255">
        <v>13.8</v>
      </c>
      <c r="I22" s="255">
        <v>0</v>
      </c>
      <c r="J22" s="255">
        <v>0</v>
      </c>
      <c r="K22" s="255">
        <v>4.1500000000000004</v>
      </c>
      <c r="L22" s="255">
        <v>4.24</v>
      </c>
      <c r="M22" s="256">
        <f t="shared" si="3"/>
        <v>50.48</v>
      </c>
      <c r="N22" s="256">
        <f t="shared" si="3"/>
        <v>73.069999999999993</v>
      </c>
      <c r="O22" s="257">
        <f t="shared" si="2"/>
        <v>44.750396196513464</v>
      </c>
      <c r="Y22" s="195"/>
      <c r="Z22" s="195"/>
      <c r="AA22" s="195"/>
      <c r="AB22" s="195"/>
    </row>
    <row r="23" spans="1:28" ht="15" customHeight="1">
      <c r="A23" s="253">
        <v>19</v>
      </c>
      <c r="B23" s="254" t="s">
        <v>286</v>
      </c>
      <c r="C23" s="255">
        <v>45.47</v>
      </c>
      <c r="D23" s="255">
        <v>45.47</v>
      </c>
      <c r="E23" s="255"/>
      <c r="F23" s="255"/>
      <c r="G23" s="255">
        <v>0</v>
      </c>
      <c r="H23" s="255">
        <v>0</v>
      </c>
      <c r="I23" s="255">
        <v>0</v>
      </c>
      <c r="J23" s="255">
        <v>0</v>
      </c>
      <c r="K23" s="255">
        <v>28.02</v>
      </c>
      <c r="L23" s="255">
        <v>30.31</v>
      </c>
      <c r="M23" s="256">
        <f t="shared" si="3"/>
        <v>73.489999999999995</v>
      </c>
      <c r="N23" s="256">
        <f t="shared" si="3"/>
        <v>75.78</v>
      </c>
      <c r="O23" s="257">
        <f t="shared" si="2"/>
        <v>3.1160702136345169</v>
      </c>
      <c r="Y23" s="195"/>
      <c r="Z23" s="195"/>
      <c r="AA23" s="195"/>
      <c r="AB23" s="195"/>
    </row>
    <row r="24" spans="1:28" ht="15" customHeight="1">
      <c r="A24" s="253">
        <v>20</v>
      </c>
      <c r="B24" s="254" t="s">
        <v>287</v>
      </c>
      <c r="C24" s="255">
        <v>32.67</v>
      </c>
      <c r="D24" s="255">
        <v>32.67</v>
      </c>
      <c r="E24" s="255"/>
      <c r="F24" s="255"/>
      <c r="G24" s="255">
        <v>0</v>
      </c>
      <c r="H24" s="255">
        <v>0</v>
      </c>
      <c r="I24" s="255">
        <v>0</v>
      </c>
      <c r="J24" s="255">
        <v>0</v>
      </c>
      <c r="K24" s="255">
        <v>3.04</v>
      </c>
      <c r="L24" s="255">
        <v>3.17</v>
      </c>
      <c r="M24" s="256">
        <f t="shared" si="3"/>
        <v>35.71</v>
      </c>
      <c r="N24" s="256">
        <f t="shared" si="3"/>
        <v>35.840000000000003</v>
      </c>
      <c r="O24" s="257">
        <f t="shared" si="2"/>
        <v>0.36404368524223624</v>
      </c>
      <c r="Y24" s="195"/>
      <c r="Z24" s="195"/>
      <c r="AA24" s="195"/>
      <c r="AB24" s="195"/>
    </row>
    <row r="25" spans="1:28" ht="15" customHeight="1">
      <c r="A25" s="253">
        <v>21</v>
      </c>
      <c r="B25" s="254" t="s">
        <v>37</v>
      </c>
      <c r="C25" s="255">
        <v>115.63</v>
      </c>
      <c r="D25" s="255">
        <v>115.63</v>
      </c>
      <c r="E25" s="255"/>
      <c r="F25" s="255"/>
      <c r="G25" s="255">
        <v>59.22</v>
      </c>
      <c r="H25" s="255">
        <v>59.22</v>
      </c>
      <c r="I25" s="255">
        <v>0</v>
      </c>
      <c r="J25" s="255">
        <v>0</v>
      </c>
      <c r="K25" s="255">
        <v>453.17</v>
      </c>
      <c r="L25" s="255">
        <v>495.63</v>
      </c>
      <c r="M25" s="256">
        <f t="shared" si="3"/>
        <v>628.02</v>
      </c>
      <c r="N25" s="256">
        <f t="shared" si="3"/>
        <v>670.48</v>
      </c>
      <c r="O25" s="257">
        <f t="shared" si="2"/>
        <v>6.7609311805356578</v>
      </c>
      <c r="Y25" s="195"/>
      <c r="Z25" s="195"/>
      <c r="AA25" s="195"/>
      <c r="AB25" s="195"/>
    </row>
    <row r="26" spans="1:28" ht="15" customHeight="1">
      <c r="A26" s="253">
        <v>22</v>
      </c>
      <c r="B26" s="254" t="s">
        <v>288</v>
      </c>
      <c r="C26" s="255">
        <v>176.1</v>
      </c>
      <c r="D26" s="255">
        <v>176.1</v>
      </c>
      <c r="E26" s="255"/>
      <c r="F26" s="255"/>
      <c r="G26" s="255">
        <v>496.15</v>
      </c>
      <c r="H26" s="255">
        <v>531.29</v>
      </c>
      <c r="I26" s="255">
        <v>26.119999999999997</v>
      </c>
      <c r="J26" s="255">
        <v>35.96</v>
      </c>
      <c r="K26" s="255">
        <v>1167.26</v>
      </c>
      <c r="L26" s="255">
        <v>1324.27</v>
      </c>
      <c r="M26" s="256">
        <f t="shared" si="3"/>
        <v>1865.63</v>
      </c>
      <c r="N26" s="256">
        <f t="shared" si="3"/>
        <v>2067.62</v>
      </c>
      <c r="O26" s="257">
        <f t="shared" si="2"/>
        <v>10.826905656534242</v>
      </c>
      <c r="Y26" s="195"/>
      <c r="Z26" s="195"/>
      <c r="AA26" s="195"/>
      <c r="AB26" s="195"/>
    </row>
    <row r="27" spans="1:28" ht="15" customHeight="1">
      <c r="A27" s="253">
        <v>23</v>
      </c>
      <c r="B27" s="254" t="s">
        <v>289</v>
      </c>
      <c r="C27" s="255">
        <v>23.85</v>
      </c>
      <c r="D27" s="255">
        <v>23.85</v>
      </c>
      <c r="E27" s="255">
        <v>5193.42</v>
      </c>
      <c r="F27" s="255">
        <v>5195.82</v>
      </c>
      <c r="G27" s="255">
        <v>121.25</v>
      </c>
      <c r="H27" s="255">
        <v>121.25</v>
      </c>
      <c r="I27" s="255">
        <v>3.83</v>
      </c>
      <c r="J27" s="255">
        <v>4.3899999999999997</v>
      </c>
      <c r="K27" s="255">
        <v>17055.7</v>
      </c>
      <c r="L27" s="255">
        <v>21347.58</v>
      </c>
      <c r="M27" s="256">
        <f t="shared" si="3"/>
        <v>22398.050000000003</v>
      </c>
      <c r="N27" s="256">
        <f t="shared" si="3"/>
        <v>26692.890000000003</v>
      </c>
      <c r="O27" s="257">
        <f t="shared" si="2"/>
        <v>19.175062114782314</v>
      </c>
      <c r="Y27" s="195"/>
      <c r="Z27" s="195"/>
      <c r="AA27" s="195"/>
      <c r="AB27" s="195"/>
    </row>
    <row r="28" spans="1:28" ht="15" customHeight="1">
      <c r="A28" s="253">
        <v>24</v>
      </c>
      <c r="B28" s="254" t="s">
        <v>290</v>
      </c>
      <c r="C28" s="255">
        <v>55.11</v>
      </c>
      <c r="D28" s="255">
        <v>55.11</v>
      </c>
      <c r="E28" s="255"/>
      <c r="F28" s="255"/>
      <c r="G28" s="255">
        <v>0</v>
      </c>
      <c r="H28" s="255">
        <v>0</v>
      </c>
      <c r="I28" s="255">
        <v>0</v>
      </c>
      <c r="J28" s="255">
        <v>0</v>
      </c>
      <c r="K28" s="255">
        <v>4.6900000000000004</v>
      </c>
      <c r="L28" s="255">
        <v>7.04</v>
      </c>
      <c r="M28" s="256">
        <f t="shared" si="3"/>
        <v>59.8</v>
      </c>
      <c r="N28" s="256">
        <f t="shared" si="3"/>
        <v>62.15</v>
      </c>
      <c r="O28" s="257">
        <f t="shared" si="2"/>
        <v>3.9297658862876275</v>
      </c>
      <c r="Y28" s="195"/>
      <c r="Z28" s="195"/>
      <c r="AA28" s="195"/>
      <c r="AB28" s="195"/>
    </row>
    <row r="29" spans="1:28" ht="15" customHeight="1">
      <c r="A29" s="253">
        <v>25</v>
      </c>
      <c r="B29" s="254" t="s">
        <v>291</v>
      </c>
      <c r="C29" s="255">
        <v>123.05</v>
      </c>
      <c r="D29" s="255">
        <v>123.05</v>
      </c>
      <c r="E29" s="255">
        <v>10017.17</v>
      </c>
      <c r="F29" s="255">
        <v>10603.54</v>
      </c>
      <c r="G29" s="255">
        <v>1012.65</v>
      </c>
      <c r="H29" s="255">
        <v>1012.65</v>
      </c>
      <c r="I29" s="255">
        <v>31.049999999999997</v>
      </c>
      <c r="J29" s="255">
        <v>32.799999999999997</v>
      </c>
      <c r="K29" s="255">
        <v>6736.43</v>
      </c>
      <c r="L29" s="255">
        <v>8211.3799999999992</v>
      </c>
      <c r="M29" s="256">
        <f t="shared" si="3"/>
        <v>17920.349999999999</v>
      </c>
      <c r="N29" s="256">
        <f t="shared" si="3"/>
        <v>19983.419999999998</v>
      </c>
      <c r="O29" s="257">
        <f t="shared" si="2"/>
        <v>11.512442558320569</v>
      </c>
      <c r="Y29" s="195"/>
      <c r="Z29" s="195"/>
      <c r="AA29" s="195"/>
      <c r="AB29" s="195"/>
    </row>
    <row r="30" spans="1:28" ht="15" customHeight="1">
      <c r="A30" s="253">
        <v>26</v>
      </c>
      <c r="B30" s="254" t="s">
        <v>292</v>
      </c>
      <c r="C30" s="255">
        <v>90.87</v>
      </c>
      <c r="D30" s="255">
        <v>90.87</v>
      </c>
      <c r="E30" s="255">
        <v>128.1</v>
      </c>
      <c r="F30" s="255">
        <v>128.1</v>
      </c>
      <c r="G30" s="255">
        <v>160.1</v>
      </c>
      <c r="H30" s="255">
        <v>161.4</v>
      </c>
      <c r="I30" s="255">
        <v>60.269999999999996</v>
      </c>
      <c r="J30" s="255">
        <v>60.269999999999996</v>
      </c>
      <c r="K30" s="255">
        <v>4666.03</v>
      </c>
      <c r="L30" s="255">
        <v>4758.16</v>
      </c>
      <c r="M30" s="256">
        <f t="shared" si="3"/>
        <v>5105.37</v>
      </c>
      <c r="N30" s="256">
        <f t="shared" si="3"/>
        <v>5198.8</v>
      </c>
      <c r="O30" s="257">
        <f t="shared" si="2"/>
        <v>1.8300338663015665</v>
      </c>
      <c r="Y30" s="195"/>
      <c r="Z30" s="195"/>
      <c r="AA30" s="195"/>
      <c r="AB30" s="195"/>
    </row>
    <row r="31" spans="1:28" ht="15" customHeight="1">
      <c r="A31" s="253">
        <v>27</v>
      </c>
      <c r="B31" s="254" t="s">
        <v>293</v>
      </c>
      <c r="C31" s="255">
        <v>16.010000000000002</v>
      </c>
      <c r="D31" s="255">
        <v>16.010000000000002</v>
      </c>
      <c r="E31" s="255"/>
      <c r="F31" s="255"/>
      <c r="G31" s="255">
        <v>0</v>
      </c>
      <c r="H31" s="255">
        <v>0</v>
      </c>
      <c r="I31" s="255">
        <v>0</v>
      </c>
      <c r="J31" s="255">
        <v>0</v>
      </c>
      <c r="K31" s="255">
        <v>17.600000000000001</v>
      </c>
      <c r="L31" s="255">
        <v>18.46</v>
      </c>
      <c r="M31" s="256">
        <f t="shared" si="3"/>
        <v>33.61</v>
      </c>
      <c r="N31" s="256">
        <f t="shared" si="3"/>
        <v>34.47</v>
      </c>
      <c r="O31" s="257">
        <f t="shared" si="2"/>
        <v>2.5587622731329946</v>
      </c>
      <c r="Y31" s="195"/>
      <c r="Z31" s="195"/>
      <c r="AA31" s="195"/>
      <c r="AB31" s="195"/>
    </row>
    <row r="32" spans="1:28" ht="15" customHeight="1">
      <c r="A32" s="253">
        <v>28</v>
      </c>
      <c r="B32" s="254" t="s">
        <v>35</v>
      </c>
      <c r="C32" s="255">
        <v>49.1</v>
      </c>
      <c r="D32" s="255">
        <v>49.1</v>
      </c>
      <c r="E32" s="255"/>
      <c r="F32" s="255"/>
      <c r="G32" s="255">
        <v>2118.2600000000002</v>
      </c>
      <c r="H32" s="255">
        <v>2122.7600000000002</v>
      </c>
      <c r="I32" s="255">
        <v>98.47</v>
      </c>
      <c r="J32" s="255">
        <v>103.38</v>
      </c>
      <c r="K32" s="255">
        <v>2515.2199999999998</v>
      </c>
      <c r="L32" s="255">
        <v>2920.33</v>
      </c>
      <c r="M32" s="256">
        <f t="shared" si="3"/>
        <v>4781.0499999999993</v>
      </c>
      <c r="N32" s="256">
        <f t="shared" si="3"/>
        <v>5195.57</v>
      </c>
      <c r="O32" s="257">
        <f t="shared" si="2"/>
        <v>8.6700620156660246</v>
      </c>
      <c r="Y32" s="195"/>
      <c r="Z32" s="195"/>
      <c r="AA32" s="195"/>
      <c r="AB32" s="195"/>
    </row>
    <row r="33" spans="1:28" ht="15" customHeight="1">
      <c r="A33" s="253">
        <v>29</v>
      </c>
      <c r="B33" s="254" t="s">
        <v>294</v>
      </c>
      <c r="C33" s="255">
        <v>218.82</v>
      </c>
      <c r="D33" s="255">
        <v>218.82</v>
      </c>
      <c r="E33" s="255"/>
      <c r="F33" s="255"/>
      <c r="G33" s="255">
        <v>130.22</v>
      </c>
      <c r="H33" s="255">
        <v>132.72</v>
      </c>
      <c r="I33" s="255">
        <v>9.2200000000000006</v>
      </c>
      <c r="J33" s="255">
        <v>9.52</v>
      </c>
      <c r="K33" s="255">
        <v>575.53</v>
      </c>
      <c r="L33" s="255">
        <v>575.53</v>
      </c>
      <c r="M33" s="256">
        <f t="shared" si="3"/>
        <v>933.79</v>
      </c>
      <c r="N33" s="256">
        <f t="shared" si="3"/>
        <v>936.58999999999992</v>
      </c>
      <c r="O33" s="257">
        <f t="shared" si="2"/>
        <v>0.29985328607073913</v>
      </c>
      <c r="Y33" s="195"/>
      <c r="Z33" s="195"/>
      <c r="AA33" s="195"/>
      <c r="AB33" s="195"/>
    </row>
    <row r="34" spans="1:28" ht="15" customHeight="1">
      <c r="A34" s="253">
        <v>30</v>
      </c>
      <c r="B34" s="254" t="s">
        <v>295</v>
      </c>
      <c r="C34" s="255">
        <v>98.5</v>
      </c>
      <c r="D34" s="255">
        <v>98.5</v>
      </c>
      <c r="E34" s="255"/>
      <c r="F34" s="255"/>
      <c r="G34" s="255">
        <v>338.62</v>
      </c>
      <c r="H34" s="255">
        <v>343.52</v>
      </c>
      <c r="I34" s="255">
        <v>4.4800000000000004</v>
      </c>
      <c r="J34" s="255">
        <v>4.84</v>
      </c>
      <c r="K34" s="255">
        <v>179.97</v>
      </c>
      <c r="L34" s="255">
        <v>194.07</v>
      </c>
      <c r="M34" s="256">
        <f t="shared" si="3"/>
        <v>621.57000000000005</v>
      </c>
      <c r="N34" s="256">
        <f t="shared" si="3"/>
        <v>640.92999999999995</v>
      </c>
      <c r="O34" s="257">
        <f t="shared" si="2"/>
        <v>3.1146934375854527</v>
      </c>
      <c r="Y34" s="195"/>
      <c r="Z34" s="195"/>
      <c r="AA34" s="195"/>
      <c r="AB34" s="195"/>
    </row>
    <row r="35" spans="1:28" ht="15" customHeight="1">
      <c r="A35" s="253">
        <v>31</v>
      </c>
      <c r="B35" s="254" t="s">
        <v>296</v>
      </c>
      <c r="C35" s="255">
        <v>5.25</v>
      </c>
      <c r="D35" s="255">
        <v>5.25</v>
      </c>
      <c r="E35" s="255"/>
      <c r="F35" s="255"/>
      <c r="G35" s="255">
        <v>0</v>
      </c>
      <c r="H35" s="255">
        <v>0</v>
      </c>
      <c r="I35" s="255">
        <v>0</v>
      </c>
      <c r="J35" s="255">
        <v>0</v>
      </c>
      <c r="K35" s="255">
        <v>29.91</v>
      </c>
      <c r="L35" s="255">
        <v>29.91</v>
      </c>
      <c r="M35" s="256">
        <f t="shared" si="3"/>
        <v>35.159999999999997</v>
      </c>
      <c r="N35" s="256">
        <f t="shared" si="3"/>
        <v>35.159999999999997</v>
      </c>
      <c r="O35" s="257">
        <f t="shared" si="2"/>
        <v>0</v>
      </c>
      <c r="Y35" s="195"/>
      <c r="Z35" s="195"/>
      <c r="AA35" s="195"/>
      <c r="AB35" s="195"/>
    </row>
    <row r="36" spans="1:28" ht="15" customHeight="1">
      <c r="A36" s="253">
        <v>32</v>
      </c>
      <c r="B36" s="254" t="s">
        <v>297</v>
      </c>
      <c r="C36" s="255"/>
      <c r="D36" s="255"/>
      <c r="E36" s="255"/>
      <c r="F36" s="255"/>
      <c r="G36" s="255">
        <v>0</v>
      </c>
      <c r="H36" s="255">
        <v>0</v>
      </c>
      <c r="I36" s="255">
        <v>0</v>
      </c>
      <c r="J36" s="255">
        <v>0</v>
      </c>
      <c r="K36" s="255">
        <v>58.69</v>
      </c>
      <c r="L36" s="255">
        <v>65.52</v>
      </c>
      <c r="M36" s="256">
        <f t="shared" si="3"/>
        <v>58.69</v>
      </c>
      <c r="N36" s="256">
        <f t="shared" si="3"/>
        <v>65.52</v>
      </c>
      <c r="O36" s="257">
        <f t="shared" si="2"/>
        <v>11.63741693644573</v>
      </c>
      <c r="Y36" s="195"/>
      <c r="Z36" s="195"/>
      <c r="AA36" s="195"/>
      <c r="AB36" s="195"/>
    </row>
    <row r="37" spans="1:28" ht="15" customHeight="1">
      <c r="A37" s="253">
        <v>32</v>
      </c>
      <c r="B37" s="254" t="s">
        <v>298</v>
      </c>
      <c r="C37" s="255"/>
      <c r="D37" s="255"/>
      <c r="E37" s="255"/>
      <c r="F37" s="255"/>
      <c r="G37" s="255">
        <v>0</v>
      </c>
      <c r="H37" s="255">
        <v>0</v>
      </c>
      <c r="I37" s="255">
        <v>0</v>
      </c>
      <c r="J37" s="255">
        <v>0</v>
      </c>
      <c r="K37" s="255">
        <v>46.47</v>
      </c>
      <c r="L37" s="255">
        <v>46.47</v>
      </c>
      <c r="M37" s="256">
        <f t="shared" si="3"/>
        <v>46.47</v>
      </c>
      <c r="N37" s="256">
        <f t="shared" si="3"/>
        <v>46.47</v>
      </c>
      <c r="O37" s="257">
        <f t="shared" si="2"/>
        <v>0</v>
      </c>
      <c r="Y37" s="195"/>
      <c r="Z37" s="195"/>
      <c r="AA37" s="195"/>
      <c r="AB37" s="195"/>
    </row>
    <row r="38" spans="1:28" ht="15" customHeight="1">
      <c r="A38" s="253">
        <v>34</v>
      </c>
      <c r="B38" s="254" t="s">
        <v>299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6">
        <f t="shared" si="3"/>
        <v>0</v>
      </c>
      <c r="N38" s="256">
        <f t="shared" si="3"/>
        <v>0</v>
      </c>
      <c r="O38" s="257" t="s">
        <v>140</v>
      </c>
      <c r="Y38" s="195"/>
      <c r="Z38" s="195"/>
      <c r="AA38" s="195"/>
      <c r="AB38" s="195"/>
    </row>
    <row r="39" spans="1:28" ht="15" customHeight="1">
      <c r="A39" s="253">
        <v>35</v>
      </c>
      <c r="B39" s="254" t="s">
        <v>300</v>
      </c>
      <c r="C39" s="255"/>
      <c r="D39" s="255"/>
      <c r="E39" s="255"/>
      <c r="F39" s="255"/>
      <c r="G39" s="255">
        <v>0</v>
      </c>
      <c r="H39" s="255">
        <v>0</v>
      </c>
      <c r="I39" s="255">
        <v>84</v>
      </c>
      <c r="J39" s="255">
        <v>84</v>
      </c>
      <c r="K39" s="255">
        <v>218.26</v>
      </c>
      <c r="L39" s="255">
        <v>256.51</v>
      </c>
      <c r="M39" s="256">
        <f t="shared" si="3"/>
        <v>302.26</v>
      </c>
      <c r="N39" s="256">
        <f t="shared" si="3"/>
        <v>340.51</v>
      </c>
      <c r="O39" s="257">
        <f t="shared" si="2"/>
        <v>12.65466816647919</v>
      </c>
      <c r="Y39" s="195"/>
      <c r="Z39" s="195"/>
      <c r="AA39" s="195"/>
      <c r="AB39" s="195"/>
    </row>
    <row r="40" spans="1:28" ht="15" customHeight="1">
      <c r="A40" s="253">
        <v>36</v>
      </c>
      <c r="B40" s="254" t="s">
        <v>301</v>
      </c>
      <c r="C40" s="255"/>
      <c r="D40" s="255"/>
      <c r="E40" s="255"/>
      <c r="F40" s="255"/>
      <c r="G40" s="255">
        <v>0</v>
      </c>
      <c r="H40" s="255">
        <v>0</v>
      </c>
      <c r="I40" s="255">
        <v>0</v>
      </c>
      <c r="J40" s="255">
        <v>0</v>
      </c>
      <c r="K40" s="255">
        <v>3.27</v>
      </c>
      <c r="L40" s="255">
        <v>4.97</v>
      </c>
      <c r="M40" s="256">
        <f t="shared" si="3"/>
        <v>3.27</v>
      </c>
      <c r="N40" s="256">
        <f t="shared" si="3"/>
        <v>4.97</v>
      </c>
      <c r="O40" s="257">
        <f t="shared" si="2"/>
        <v>51.987767584097853</v>
      </c>
      <c r="Y40" s="195"/>
      <c r="Z40" s="195"/>
      <c r="AA40" s="195"/>
      <c r="AB40" s="195"/>
    </row>
    <row r="41" spans="1:28" ht="15" customHeight="1">
      <c r="A41" s="253">
        <v>37</v>
      </c>
      <c r="B41" s="254" t="s">
        <v>302</v>
      </c>
      <c r="C41" s="255"/>
      <c r="D41" s="255"/>
      <c r="E41" s="255"/>
      <c r="F41" s="255"/>
      <c r="G41" s="255">
        <v>0</v>
      </c>
      <c r="H41" s="255">
        <v>0</v>
      </c>
      <c r="I41" s="255">
        <v>0</v>
      </c>
      <c r="J41" s="255">
        <v>0</v>
      </c>
      <c r="K41" s="255">
        <v>35.53</v>
      </c>
      <c r="L41" s="255">
        <v>49.91</v>
      </c>
      <c r="M41" s="256">
        <f t="shared" si="3"/>
        <v>35.53</v>
      </c>
      <c r="N41" s="256">
        <f t="shared" si="3"/>
        <v>49.91</v>
      </c>
      <c r="O41" s="257">
        <f t="shared" si="2"/>
        <v>40.472839853644793</v>
      </c>
      <c r="Y41" s="195"/>
      <c r="Z41" s="195"/>
      <c r="AA41" s="195"/>
      <c r="AB41" s="195"/>
    </row>
    <row r="42" spans="1:28" ht="15" customHeight="1">
      <c r="A42" s="253">
        <v>38</v>
      </c>
      <c r="B42" s="254" t="s">
        <v>65</v>
      </c>
      <c r="C42" s="255"/>
      <c r="D42" s="255"/>
      <c r="E42" s="255">
        <v>4.3</v>
      </c>
      <c r="F42" s="255">
        <v>4.3</v>
      </c>
      <c r="G42" s="255">
        <v>0</v>
      </c>
      <c r="H42" s="255">
        <v>0</v>
      </c>
      <c r="I42" s="255">
        <v>0</v>
      </c>
      <c r="J42" s="255">
        <v>0</v>
      </c>
      <c r="K42" s="255">
        <v>45.01</v>
      </c>
      <c r="L42" s="255">
        <v>45.01</v>
      </c>
      <c r="M42" s="256">
        <f t="shared" si="3"/>
        <v>49.309999999999995</v>
      </c>
      <c r="N42" s="256">
        <f t="shared" si="3"/>
        <v>49.309999999999995</v>
      </c>
      <c r="O42" s="257">
        <f t="shared" si="2"/>
        <v>0</v>
      </c>
      <c r="Y42" s="195"/>
      <c r="Z42" s="195"/>
      <c r="AA42" s="195"/>
      <c r="AB42" s="195"/>
    </row>
    <row r="43" spans="1:28" ht="22.5" customHeight="1">
      <c r="A43" s="67" t="s">
        <v>303</v>
      </c>
      <c r="B43" s="69"/>
      <c r="C43" s="259">
        <f t="shared" ref="C43:N43" si="4">SUM(C5:C42)</f>
        <v>4944.3</v>
      </c>
      <c r="D43" s="259">
        <f t="shared" si="4"/>
        <v>5003.2500000000009</v>
      </c>
      <c r="E43" s="259">
        <f t="shared" si="4"/>
        <v>42633.13</v>
      </c>
      <c r="F43" s="259">
        <f t="shared" si="4"/>
        <v>45886.51</v>
      </c>
      <c r="G43" s="259">
        <f t="shared" si="4"/>
        <v>10248.01</v>
      </c>
      <c r="H43" s="259">
        <f t="shared" si="4"/>
        <v>10355.35</v>
      </c>
      <c r="I43" s="259">
        <f t="shared" si="4"/>
        <v>554.03</v>
      </c>
      <c r="J43" s="259">
        <f t="shared" si="4"/>
        <v>585.79999999999995</v>
      </c>
      <c r="K43" s="259">
        <f t="shared" si="4"/>
        <v>66780.34</v>
      </c>
      <c r="L43" s="259">
        <f t="shared" si="4"/>
        <v>81813.600000000006</v>
      </c>
      <c r="M43" s="259">
        <f t="shared" si="4"/>
        <v>125159.81000000001</v>
      </c>
      <c r="N43" s="259">
        <f t="shared" si="4"/>
        <v>143644.50999999998</v>
      </c>
      <c r="O43" s="260">
        <f t="shared" si="2"/>
        <v>14.768878284490816</v>
      </c>
    </row>
    <row r="44" spans="1:28" ht="22.5" customHeight="1">
      <c r="A44" s="67" t="s">
        <v>304</v>
      </c>
      <c r="B44" s="69"/>
      <c r="C44" s="261">
        <f>C43/$M$43*100</f>
        <v>3.9503895060243375</v>
      </c>
      <c r="D44" s="261">
        <f>D43/$N$43*100</f>
        <v>3.4830777730384557</v>
      </c>
      <c r="E44" s="261">
        <f>E43/$M$43*100</f>
        <v>34.062955193044793</v>
      </c>
      <c r="F44" s="261">
        <f>F43/$N$43*100</f>
        <v>31.944492692411291</v>
      </c>
      <c r="G44" s="261">
        <f>G43/$M$43*100</f>
        <v>8.1879398826188687</v>
      </c>
      <c r="H44" s="261">
        <f>H43/$N$43*100</f>
        <v>7.2090120255901198</v>
      </c>
      <c r="I44" s="261">
        <f>I43/$M$43*100</f>
        <v>0.44265807051001427</v>
      </c>
      <c r="J44" s="261">
        <f>J43/$N$43*100</f>
        <v>0.40781231388515998</v>
      </c>
      <c r="K44" s="261">
        <f>K43/$M$43*100</f>
        <v>53.356057347801979</v>
      </c>
      <c r="L44" s="261">
        <f>L43/$N$43*100</f>
        <v>56.955605195074988</v>
      </c>
      <c r="M44" s="262">
        <f>M43/$M$43*100</f>
        <v>100</v>
      </c>
      <c r="N44" s="262">
        <f>N43/$N$43*100</f>
        <v>100</v>
      </c>
      <c r="O44" s="263"/>
    </row>
    <row r="45" spans="1:28" ht="21" customHeight="1">
      <c r="A45" s="264" t="s">
        <v>305</v>
      </c>
      <c r="B45" s="265"/>
      <c r="C45" s="265"/>
      <c r="D45" s="266"/>
      <c r="E45" s="266"/>
      <c r="F45" s="266"/>
      <c r="G45" s="266"/>
      <c r="H45" s="266"/>
      <c r="I45" s="266"/>
      <c r="J45" s="267"/>
      <c r="K45" s="266"/>
      <c r="L45" s="267"/>
      <c r="M45" s="266"/>
      <c r="N45" s="268"/>
      <c r="O45" s="269"/>
    </row>
    <row r="46" spans="1:28" ht="15" customHeight="1">
      <c r="N46" s="192"/>
    </row>
    <row r="50" spans="3:14" ht="15" customHeight="1">
      <c r="J50" s="195"/>
    </row>
    <row r="51" spans="3:14">
      <c r="I51" s="195"/>
    </row>
    <row r="59" spans="3:14" ht="15" customHeight="1"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</row>
    <row r="60" spans="3:14" ht="15" customHeight="1"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</row>
  </sheetData>
  <mergeCells count="18">
    <mergeCell ref="A43:B43"/>
    <mergeCell ref="A44:B44"/>
    <mergeCell ref="C3:D3"/>
    <mergeCell ref="E3:F3"/>
    <mergeCell ref="G3:H3"/>
    <mergeCell ref="I3:J3"/>
    <mergeCell ref="K3:L3"/>
    <mergeCell ref="M3:N3"/>
    <mergeCell ref="A1:O1"/>
    <mergeCell ref="A2:A4"/>
    <mergeCell ref="B2:B4"/>
    <mergeCell ref="C2:D2"/>
    <mergeCell ref="E2:F2"/>
    <mergeCell ref="G2:H2"/>
    <mergeCell ref="I2:J2"/>
    <mergeCell ref="K2:L2"/>
    <mergeCell ref="M2:N2"/>
    <mergeCell ref="O2:O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7482-C3C8-41AC-9900-3294206E7D41}">
  <sheetPr>
    <tabColor rgb="FF00B050"/>
    <pageSetUpPr fitToPage="1"/>
  </sheetPr>
  <dimension ref="A1:I54"/>
  <sheetViews>
    <sheetView showGridLines="0" tabSelected="1" zoomScaleNormal="100" workbookViewId="0">
      <pane ySplit="5" topLeftCell="A6" activePane="bottomLeft" state="frozen"/>
      <selection pane="bottomLeft" activeCell="P25" sqref="P25"/>
    </sheetView>
  </sheetViews>
  <sheetFormatPr defaultRowHeight="15"/>
  <cols>
    <col min="1" max="1" width="7.7109375" customWidth="1"/>
    <col min="2" max="2" width="22.7109375" customWidth="1"/>
    <col min="3" max="3" width="12.42578125" style="58" customWidth="1"/>
    <col min="4" max="4" width="11.7109375" style="58" customWidth="1"/>
    <col min="5" max="8" width="9.7109375" style="58" customWidth="1"/>
    <col min="9" max="9" width="10.5703125" customWidth="1"/>
    <col min="11" max="11" width="15.85546875" customWidth="1"/>
    <col min="12" max="18" width="12.42578125" customWidth="1"/>
  </cols>
  <sheetData>
    <row r="1" spans="1:9" ht="39.75" customHeight="1">
      <c r="A1" s="270" t="s">
        <v>306</v>
      </c>
      <c r="B1" s="271"/>
      <c r="C1" s="271"/>
      <c r="D1" s="271"/>
      <c r="E1" s="271"/>
      <c r="F1" s="271"/>
      <c r="G1" s="271"/>
      <c r="H1" s="271"/>
      <c r="I1" s="272"/>
    </row>
    <row r="2" spans="1:9" ht="27" customHeight="1">
      <c r="A2" s="273" t="s">
        <v>1</v>
      </c>
      <c r="B2" s="273" t="s">
        <v>307</v>
      </c>
      <c r="C2" s="273" t="s">
        <v>308</v>
      </c>
      <c r="D2" s="273" t="s">
        <v>309</v>
      </c>
      <c r="E2" s="211" t="s">
        <v>310</v>
      </c>
      <c r="F2" s="211"/>
      <c r="G2" s="211"/>
      <c r="H2" s="71"/>
      <c r="I2" s="245" t="s">
        <v>311</v>
      </c>
    </row>
    <row r="3" spans="1:9" s="58" customFormat="1" ht="15.75" customHeight="1">
      <c r="A3" s="274"/>
      <c r="B3" s="274"/>
      <c r="C3" s="274"/>
      <c r="D3" s="274"/>
      <c r="E3" s="6" t="s">
        <v>312</v>
      </c>
      <c r="F3" s="6" t="s">
        <v>313</v>
      </c>
      <c r="G3" s="6" t="s">
        <v>314</v>
      </c>
      <c r="H3" s="275" t="s">
        <v>315</v>
      </c>
      <c r="I3" s="245"/>
    </row>
    <row r="4" spans="1:9" s="58" customFormat="1">
      <c r="A4" s="276"/>
      <c r="B4" s="276"/>
      <c r="C4" s="276"/>
      <c r="D4" s="277" t="s">
        <v>316</v>
      </c>
      <c r="E4" s="278" t="s">
        <v>316</v>
      </c>
      <c r="F4" s="278" t="s">
        <v>316</v>
      </c>
      <c r="G4" s="278" t="s">
        <v>316</v>
      </c>
      <c r="H4" s="278" t="s">
        <v>317</v>
      </c>
      <c r="I4" s="245" t="s">
        <v>269</v>
      </c>
    </row>
    <row r="5" spans="1:9">
      <c r="A5" s="79">
        <v>1</v>
      </c>
      <c r="B5" s="79">
        <v>2</v>
      </c>
      <c r="C5" s="2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</row>
    <row r="6" spans="1:9">
      <c r="A6" s="280">
        <v>1</v>
      </c>
      <c r="B6" s="281" t="s">
        <v>270</v>
      </c>
      <c r="C6" s="282">
        <v>268628</v>
      </c>
      <c r="D6" s="282">
        <v>34045</v>
      </c>
      <c r="E6" s="283">
        <v>16460</v>
      </c>
      <c r="F6" s="283">
        <v>22972</v>
      </c>
      <c r="G6" s="283">
        <v>77803</v>
      </c>
      <c r="H6" s="283">
        <v>3815.69</v>
      </c>
      <c r="I6" s="283">
        <v>29.56</v>
      </c>
    </row>
    <row r="7" spans="1:9">
      <c r="A7" s="280">
        <v>2</v>
      </c>
      <c r="B7" s="281" t="s">
        <v>271</v>
      </c>
      <c r="C7" s="282">
        <v>3686</v>
      </c>
      <c r="D7" s="282">
        <v>221</v>
      </c>
      <c r="E7" s="283">
        <v>25008</v>
      </c>
      <c r="F7" s="283">
        <v>35065</v>
      </c>
      <c r="G7" s="283">
        <v>218551</v>
      </c>
      <c r="H7" s="283">
        <v>963.2</v>
      </c>
      <c r="I7" s="283"/>
    </row>
    <row r="8" spans="1:9" ht="15.75" customHeight="1">
      <c r="A8" s="280">
        <v>3</v>
      </c>
      <c r="B8" s="281" t="s">
        <v>272</v>
      </c>
      <c r="C8" s="282">
        <v>139435</v>
      </c>
      <c r="D8" s="282">
        <v>45</v>
      </c>
      <c r="E8" s="283">
        <v>29538</v>
      </c>
      <c r="F8" s="283">
        <v>46879</v>
      </c>
      <c r="G8" s="283">
        <v>647761</v>
      </c>
      <c r="H8" s="283">
        <v>1605</v>
      </c>
      <c r="I8" s="283"/>
    </row>
    <row r="9" spans="1:9">
      <c r="A9" s="280">
        <v>4</v>
      </c>
      <c r="B9" s="281" t="s">
        <v>318</v>
      </c>
      <c r="C9" s="282">
        <v>130091</v>
      </c>
      <c r="D9" s="282">
        <v>2813</v>
      </c>
      <c r="E9" s="283">
        <v>54147</v>
      </c>
      <c r="F9" s="283">
        <v>12303</v>
      </c>
      <c r="G9" s="283">
        <v>1735227</v>
      </c>
      <c r="H9" s="283">
        <v>6905</v>
      </c>
      <c r="I9" s="283">
        <v>1.32</v>
      </c>
    </row>
    <row r="10" spans="1:9">
      <c r="A10" s="280">
        <v>5</v>
      </c>
      <c r="B10" s="281" t="s">
        <v>319</v>
      </c>
      <c r="C10" s="282">
        <v>60717</v>
      </c>
      <c r="D10" s="282">
        <v>119282</v>
      </c>
      <c r="E10" s="283">
        <v>4538</v>
      </c>
      <c r="F10" s="283">
        <v>42232</v>
      </c>
      <c r="G10" s="283">
        <v>3311</v>
      </c>
      <c r="H10" s="283">
        <v>31372.9</v>
      </c>
      <c r="I10" s="283">
        <v>0.41</v>
      </c>
    </row>
    <row r="11" spans="1:9">
      <c r="A11" s="280">
        <v>6</v>
      </c>
      <c r="B11" s="281" t="s">
        <v>275</v>
      </c>
      <c r="C11" s="282">
        <v>4245</v>
      </c>
      <c r="D11" s="282">
        <v>45</v>
      </c>
      <c r="E11" s="283">
        <v>707</v>
      </c>
      <c r="F11" s="283">
        <v>393</v>
      </c>
      <c r="G11" s="283">
        <v>1093</v>
      </c>
      <c r="H11" s="283">
        <v>32.72</v>
      </c>
      <c r="I11" s="283"/>
    </row>
    <row r="12" spans="1:9">
      <c r="A12" s="280">
        <v>7</v>
      </c>
      <c r="B12" s="281" t="s">
        <v>276</v>
      </c>
      <c r="C12" s="282">
        <v>438320</v>
      </c>
      <c r="D12" s="282">
        <v>14920</v>
      </c>
      <c r="E12" s="283">
        <v>5004</v>
      </c>
      <c r="F12" s="283">
        <v>9253</v>
      </c>
      <c r="G12" s="283">
        <v>31603</v>
      </c>
      <c r="H12" s="283">
        <v>13576.6</v>
      </c>
      <c r="I12" s="283">
        <v>27.68</v>
      </c>
    </row>
    <row r="13" spans="1:9">
      <c r="A13" s="280">
        <v>8</v>
      </c>
      <c r="B13" s="281" t="s">
        <v>277</v>
      </c>
      <c r="C13" s="282">
        <v>64092</v>
      </c>
      <c r="D13" s="282">
        <v>88937</v>
      </c>
      <c r="E13" s="283">
        <v>34625</v>
      </c>
      <c r="F13" s="283">
        <v>56727</v>
      </c>
      <c r="G13" s="283">
        <v>93853</v>
      </c>
      <c r="H13" s="283">
        <v>2321.25</v>
      </c>
      <c r="I13" s="283">
        <v>9.84</v>
      </c>
    </row>
    <row r="14" spans="1:9">
      <c r="A14" s="280">
        <v>9</v>
      </c>
      <c r="B14" s="281" t="s">
        <v>278</v>
      </c>
      <c r="C14" s="282">
        <v>47718</v>
      </c>
      <c r="D14" s="282">
        <v>644</v>
      </c>
      <c r="E14" s="283">
        <v>98800</v>
      </c>
      <c r="F14" s="283">
        <v>22592</v>
      </c>
      <c r="G14" s="283">
        <v>33909</v>
      </c>
      <c r="H14" s="283">
        <v>1905.5</v>
      </c>
      <c r="I14" s="283">
        <v>1</v>
      </c>
    </row>
    <row r="15" spans="1:9">
      <c r="A15" s="280">
        <v>10</v>
      </c>
      <c r="B15" s="281" t="s">
        <v>279</v>
      </c>
      <c r="C15" s="282">
        <v>3201</v>
      </c>
      <c r="D15" s="282">
        <v>877</v>
      </c>
      <c r="E15" s="283">
        <v>39076</v>
      </c>
      <c r="F15" s="283">
        <v>144316</v>
      </c>
      <c r="G15" s="283">
        <v>51224</v>
      </c>
      <c r="H15" s="283">
        <v>8129.85</v>
      </c>
      <c r="I15" s="283"/>
    </row>
    <row r="16" spans="1:9">
      <c r="A16" s="280">
        <v>11</v>
      </c>
      <c r="B16" s="281" t="s">
        <v>7</v>
      </c>
      <c r="C16" s="282">
        <v>7890</v>
      </c>
      <c r="D16" s="282">
        <v>17655</v>
      </c>
      <c r="E16" s="283">
        <v>14344</v>
      </c>
      <c r="F16" s="283">
        <v>9450</v>
      </c>
      <c r="G16" s="283">
        <v>790515</v>
      </c>
      <c r="H16" s="283">
        <v>3769.9</v>
      </c>
      <c r="I16" s="283"/>
    </row>
    <row r="17" spans="1:9">
      <c r="A17" s="280">
        <v>12</v>
      </c>
      <c r="B17" s="281" t="s">
        <v>280</v>
      </c>
      <c r="C17" s="282">
        <v>516091</v>
      </c>
      <c r="D17" s="282">
        <v>7734</v>
      </c>
      <c r="E17" s="283">
        <v>5694</v>
      </c>
      <c r="F17" s="283">
        <v>52638</v>
      </c>
      <c r="G17" s="283">
        <v>7781</v>
      </c>
      <c r="H17" s="283">
        <v>7854.01</v>
      </c>
      <c r="I17" s="283">
        <v>19.420000000000002</v>
      </c>
    </row>
    <row r="18" spans="1:9">
      <c r="A18" s="280">
        <v>13</v>
      </c>
      <c r="B18" s="281" t="s">
        <v>281</v>
      </c>
      <c r="C18" s="282">
        <v>154879</v>
      </c>
      <c r="D18" s="282">
        <v>826</v>
      </c>
      <c r="E18" s="283">
        <v>1735</v>
      </c>
      <c r="F18" s="283">
        <v>41912</v>
      </c>
      <c r="G18" s="283">
        <v>54367</v>
      </c>
      <c r="H18" s="283">
        <v>16268.39</v>
      </c>
      <c r="I18" s="283">
        <v>0.23</v>
      </c>
    </row>
    <row r="19" spans="1:9">
      <c r="A19" s="280">
        <v>14</v>
      </c>
      <c r="B19" s="281" t="s">
        <v>282</v>
      </c>
      <c r="C19" s="282">
        <v>0</v>
      </c>
      <c r="D19" s="282">
        <v>0</v>
      </c>
      <c r="E19" s="283" t="s">
        <v>320</v>
      </c>
      <c r="F19" s="283" t="s">
        <v>320</v>
      </c>
      <c r="G19" s="283" t="s">
        <v>320</v>
      </c>
      <c r="H19" s="283" t="s">
        <v>320</v>
      </c>
      <c r="I19" s="283"/>
    </row>
    <row r="20" spans="1:9">
      <c r="A20" s="280">
        <v>15</v>
      </c>
      <c r="B20" s="281" t="s">
        <v>18</v>
      </c>
      <c r="C20" s="282">
        <v>383347</v>
      </c>
      <c r="D20" s="282">
        <v>25138</v>
      </c>
      <c r="E20" s="283">
        <v>16808</v>
      </c>
      <c r="F20" s="283">
        <v>7920</v>
      </c>
      <c r="G20" s="283">
        <v>529101</v>
      </c>
      <c r="H20" s="283">
        <v>3654</v>
      </c>
      <c r="I20" s="283">
        <v>12.19</v>
      </c>
    </row>
    <row r="21" spans="1:9">
      <c r="A21" s="280">
        <v>16</v>
      </c>
      <c r="B21" s="281" t="s">
        <v>63</v>
      </c>
      <c r="C21" s="282">
        <v>939275</v>
      </c>
      <c r="D21" s="282">
        <v>91408</v>
      </c>
      <c r="E21" s="283">
        <v>10420</v>
      </c>
      <c r="F21" s="283">
        <v>3497</v>
      </c>
      <c r="G21" s="283">
        <v>239297</v>
      </c>
      <c r="H21" s="283">
        <v>3857.7</v>
      </c>
      <c r="I21" s="283">
        <v>46.2</v>
      </c>
    </row>
    <row r="22" spans="1:9">
      <c r="A22" s="280">
        <v>17</v>
      </c>
      <c r="B22" s="281" t="s">
        <v>284</v>
      </c>
      <c r="C22" s="282">
        <v>2128</v>
      </c>
      <c r="D22" s="282">
        <v>118</v>
      </c>
      <c r="E22" s="283">
        <v>32767</v>
      </c>
      <c r="F22" s="283">
        <v>24583</v>
      </c>
      <c r="G22" s="283">
        <v>69722</v>
      </c>
      <c r="H22" s="283">
        <v>1580.5</v>
      </c>
      <c r="I22" s="283"/>
    </row>
    <row r="23" spans="1:9">
      <c r="A23" s="280">
        <v>18</v>
      </c>
      <c r="B23" s="281" t="s">
        <v>285</v>
      </c>
      <c r="C23" s="282">
        <v>11156</v>
      </c>
      <c r="D23" s="282">
        <v>101</v>
      </c>
      <c r="E23" s="283">
        <v>5800</v>
      </c>
      <c r="F23" s="283">
        <v>14874</v>
      </c>
      <c r="G23" s="283">
        <v>97360</v>
      </c>
      <c r="H23" s="283">
        <v>2004</v>
      </c>
      <c r="I23" s="283"/>
    </row>
    <row r="24" spans="1:9">
      <c r="A24" s="280">
        <v>19</v>
      </c>
      <c r="B24" s="281" t="s">
        <v>286</v>
      </c>
      <c r="C24" s="282">
        <v>5857</v>
      </c>
      <c r="D24" s="282">
        <v>37</v>
      </c>
      <c r="E24" s="283">
        <v>20325</v>
      </c>
      <c r="F24" s="283">
        <v>12060</v>
      </c>
      <c r="G24" s="283">
        <v>155217</v>
      </c>
      <c r="H24" s="283">
        <v>3894.6</v>
      </c>
      <c r="I24" s="283"/>
    </row>
    <row r="25" spans="1:9">
      <c r="A25" s="280">
        <v>20</v>
      </c>
      <c r="B25" s="281" t="s">
        <v>287</v>
      </c>
      <c r="C25" s="282">
        <v>7954</v>
      </c>
      <c r="D25" s="282">
        <v>68</v>
      </c>
      <c r="E25" s="284">
        <v>16045</v>
      </c>
      <c r="F25" s="284">
        <v>1045</v>
      </c>
      <c r="G25" s="284">
        <v>30766</v>
      </c>
      <c r="H25" s="284">
        <v>1506</v>
      </c>
      <c r="I25" s="284"/>
    </row>
    <row r="26" spans="1:9">
      <c r="A26" s="280">
        <v>21</v>
      </c>
      <c r="B26" s="281" t="s">
        <v>37</v>
      </c>
      <c r="C26" s="282">
        <v>271932</v>
      </c>
      <c r="D26" s="282">
        <v>10962</v>
      </c>
      <c r="E26" s="284">
        <v>19109</v>
      </c>
      <c r="F26" s="284">
        <v>5274</v>
      </c>
      <c r="G26" s="284">
        <v>99843</v>
      </c>
      <c r="H26" s="284">
        <v>2321.5100000000002</v>
      </c>
      <c r="I26" s="284"/>
    </row>
    <row r="27" spans="1:9">
      <c r="A27" s="280">
        <v>22</v>
      </c>
      <c r="B27" s="281" t="s">
        <v>288</v>
      </c>
      <c r="C27" s="282">
        <v>189148</v>
      </c>
      <c r="D27" s="282">
        <v>17534</v>
      </c>
      <c r="E27" s="283">
        <v>43758</v>
      </c>
      <c r="F27" s="283">
        <v>8626</v>
      </c>
      <c r="G27" s="283">
        <v>17495</v>
      </c>
      <c r="H27" s="283">
        <v>2066</v>
      </c>
      <c r="I27" s="283">
        <v>25.21</v>
      </c>
    </row>
    <row r="28" spans="1:9">
      <c r="A28" s="280">
        <v>23</v>
      </c>
      <c r="B28" s="281" t="s">
        <v>289</v>
      </c>
      <c r="C28" s="282">
        <v>73145</v>
      </c>
      <c r="D28" s="282">
        <v>118784</v>
      </c>
      <c r="E28" s="284">
        <v>8934</v>
      </c>
      <c r="F28" s="284">
        <v>187968</v>
      </c>
      <c r="G28" s="284">
        <v>225851</v>
      </c>
      <c r="H28" s="284">
        <v>30449</v>
      </c>
      <c r="I28" s="284">
        <v>4.3899999999999997</v>
      </c>
    </row>
    <row r="29" spans="1:9">
      <c r="A29" s="280">
        <v>24</v>
      </c>
      <c r="B29" s="281" t="s">
        <v>290</v>
      </c>
      <c r="C29" s="282">
        <v>9044</v>
      </c>
      <c r="D29" s="282">
        <v>0</v>
      </c>
      <c r="E29" s="283">
        <v>504</v>
      </c>
      <c r="F29" s="283">
        <v>15059</v>
      </c>
      <c r="G29" s="283">
        <v>45200</v>
      </c>
      <c r="H29" s="283">
        <v>850</v>
      </c>
      <c r="I29" s="283"/>
    </row>
    <row r="30" spans="1:9">
      <c r="A30" s="280">
        <v>25</v>
      </c>
      <c r="B30" s="281" t="s">
        <v>291</v>
      </c>
      <c r="C30" s="282">
        <v>224148</v>
      </c>
      <c r="D30" s="282">
        <v>8695</v>
      </c>
      <c r="E30" s="283">
        <v>41419</v>
      </c>
      <c r="F30" s="283">
        <v>298641</v>
      </c>
      <c r="G30" s="283">
        <v>16818</v>
      </c>
      <c r="H30" s="283">
        <v>13052.6</v>
      </c>
      <c r="I30" s="283">
        <v>26.4</v>
      </c>
    </row>
    <row r="31" spans="1:9">
      <c r="A31" s="280">
        <v>26</v>
      </c>
      <c r="B31" s="281" t="s">
        <v>292</v>
      </c>
      <c r="C31" s="282">
        <v>316870</v>
      </c>
      <c r="D31" s="282">
        <v>424</v>
      </c>
      <c r="E31" s="283">
        <v>2458</v>
      </c>
      <c r="F31" s="283" t="s">
        <v>320</v>
      </c>
      <c r="G31" s="283">
        <v>142000</v>
      </c>
      <c r="H31" s="283">
        <v>7450</v>
      </c>
      <c r="I31" s="283">
        <v>14.47</v>
      </c>
    </row>
    <row r="32" spans="1:9">
      <c r="A32" s="280">
        <v>27</v>
      </c>
      <c r="B32" s="281" t="s">
        <v>293</v>
      </c>
      <c r="C32" s="282">
        <v>4132</v>
      </c>
      <c r="D32" s="282">
        <v>2268</v>
      </c>
      <c r="E32" s="283">
        <v>15517</v>
      </c>
      <c r="F32" s="283">
        <v>32723</v>
      </c>
      <c r="G32" s="283">
        <v>364012</v>
      </c>
      <c r="H32" s="283">
        <v>867</v>
      </c>
      <c r="I32" s="283"/>
    </row>
    <row r="33" spans="1:9">
      <c r="A33" s="280">
        <v>28</v>
      </c>
      <c r="B33" s="281" t="s">
        <v>35</v>
      </c>
      <c r="C33" s="282">
        <v>441447</v>
      </c>
      <c r="D33" s="282">
        <v>60862</v>
      </c>
      <c r="E33" s="283">
        <v>302532</v>
      </c>
      <c r="F33" s="283">
        <v>235909</v>
      </c>
      <c r="G33" s="283">
        <v>2351205</v>
      </c>
      <c r="H33" s="283">
        <v>10638.31</v>
      </c>
      <c r="I33" s="283">
        <v>103.38</v>
      </c>
    </row>
    <row r="34" spans="1:9">
      <c r="A34" s="280">
        <v>29</v>
      </c>
      <c r="B34" s="281" t="s">
        <v>294</v>
      </c>
      <c r="C34" s="282">
        <v>366083</v>
      </c>
      <c r="D34" s="282">
        <v>344</v>
      </c>
      <c r="E34" s="283">
        <v>43803</v>
      </c>
      <c r="F34" s="283">
        <v>91595</v>
      </c>
      <c r="G34" s="283">
        <v>165071</v>
      </c>
      <c r="H34" s="283">
        <v>4059.53</v>
      </c>
      <c r="I34" s="283">
        <v>9.52</v>
      </c>
    </row>
    <row r="35" spans="1:9">
      <c r="A35" s="280">
        <v>30</v>
      </c>
      <c r="B35" s="281" t="s">
        <v>20</v>
      </c>
      <c r="C35" s="282">
        <v>1216</v>
      </c>
      <c r="D35" s="282">
        <v>653</v>
      </c>
      <c r="E35" s="283">
        <v>18203</v>
      </c>
      <c r="F35" s="283">
        <v>145332</v>
      </c>
      <c r="G35" s="283">
        <v>17662</v>
      </c>
      <c r="H35" s="283">
        <v>1730</v>
      </c>
      <c r="I35" s="283">
        <v>4.84</v>
      </c>
    </row>
    <row r="36" spans="1:9">
      <c r="A36" s="280">
        <v>31</v>
      </c>
      <c r="B36" s="281" t="s">
        <v>296</v>
      </c>
      <c r="C36" s="282">
        <v>97</v>
      </c>
      <c r="D36" s="282">
        <v>5</v>
      </c>
      <c r="E36" s="283">
        <v>1490</v>
      </c>
      <c r="F36" s="283">
        <v>468</v>
      </c>
      <c r="G36" s="283">
        <v>6296</v>
      </c>
      <c r="H36" s="283">
        <v>167</v>
      </c>
      <c r="I36" s="283"/>
    </row>
    <row r="37" spans="1:9">
      <c r="A37" s="280">
        <v>32</v>
      </c>
      <c r="B37" s="281" t="s">
        <v>297</v>
      </c>
      <c r="C37" s="282">
        <v>169</v>
      </c>
      <c r="D37" s="282">
        <v>12</v>
      </c>
      <c r="E37" s="283">
        <v>901</v>
      </c>
      <c r="F37" s="283">
        <v>275</v>
      </c>
      <c r="G37" s="283">
        <v>1675</v>
      </c>
      <c r="H37" s="283">
        <v>730</v>
      </c>
      <c r="I37" s="283"/>
    </row>
    <row r="38" spans="1:9">
      <c r="A38" s="280">
        <v>33</v>
      </c>
      <c r="B38" s="281" t="s">
        <v>298</v>
      </c>
      <c r="C38" s="285">
        <v>681</v>
      </c>
      <c r="D38" s="285"/>
      <c r="E38" s="283" t="s">
        <v>320</v>
      </c>
      <c r="F38" s="283" t="s">
        <v>320</v>
      </c>
      <c r="G38" s="283" t="s">
        <v>320</v>
      </c>
      <c r="H38" s="283" t="s">
        <v>320</v>
      </c>
      <c r="I38" s="283"/>
    </row>
    <row r="39" spans="1:9">
      <c r="A39" s="280">
        <v>34</v>
      </c>
      <c r="B39" s="281" t="s">
        <v>299</v>
      </c>
      <c r="C39" s="285">
        <v>0</v>
      </c>
      <c r="D39" s="285"/>
      <c r="E39" s="283" t="s">
        <v>320</v>
      </c>
      <c r="F39" s="283" t="s">
        <v>320</v>
      </c>
      <c r="G39" s="283" t="s">
        <v>320</v>
      </c>
      <c r="H39" s="283" t="s">
        <v>320</v>
      </c>
      <c r="I39" s="283"/>
    </row>
    <row r="40" spans="1:9">
      <c r="A40" s="280">
        <v>35</v>
      </c>
      <c r="B40" s="281" t="s">
        <v>300</v>
      </c>
      <c r="C40" s="282">
        <v>587</v>
      </c>
      <c r="D40" s="282">
        <v>90</v>
      </c>
      <c r="E40" s="283">
        <v>301</v>
      </c>
      <c r="F40" s="283" t="s">
        <v>320</v>
      </c>
      <c r="G40" s="283">
        <v>4807</v>
      </c>
      <c r="H40" s="283">
        <v>1269</v>
      </c>
      <c r="I40" s="283"/>
    </row>
    <row r="41" spans="1:9">
      <c r="A41" s="280">
        <v>36</v>
      </c>
      <c r="B41" s="281" t="s">
        <v>321</v>
      </c>
      <c r="C41" s="285">
        <v>0</v>
      </c>
      <c r="D41" s="285"/>
      <c r="E41" s="283">
        <v>4465</v>
      </c>
      <c r="F41" s="283">
        <v>600</v>
      </c>
      <c r="G41" s="283">
        <v>5289</v>
      </c>
      <c r="H41" s="283">
        <v>2190</v>
      </c>
      <c r="I41" s="283"/>
    </row>
    <row r="42" spans="1:9">
      <c r="A42" s="280">
        <v>37</v>
      </c>
      <c r="B42" s="281" t="s">
        <v>302</v>
      </c>
      <c r="C42" s="282">
        <v>17541</v>
      </c>
      <c r="D42" s="282">
        <v>21</v>
      </c>
      <c r="E42" s="283">
        <v>417</v>
      </c>
      <c r="F42" s="283">
        <v>25</v>
      </c>
      <c r="G42" s="283">
        <v>1637</v>
      </c>
      <c r="H42" s="283">
        <v>121</v>
      </c>
      <c r="I42" s="283"/>
    </row>
    <row r="43" spans="1:9">
      <c r="A43" s="280">
        <v>38</v>
      </c>
      <c r="B43" s="281" t="s">
        <v>322</v>
      </c>
      <c r="C43" s="286" t="s">
        <v>140</v>
      </c>
      <c r="D43" s="282">
        <v>4621</v>
      </c>
      <c r="E43" s="283">
        <v>9150</v>
      </c>
      <c r="F43" s="283">
        <v>140273</v>
      </c>
      <c r="G43" s="283">
        <v>125797</v>
      </c>
      <c r="H43" s="283">
        <v>23885</v>
      </c>
      <c r="I43" s="283"/>
    </row>
    <row r="44" spans="1:9" s="249" customFormat="1" ht="20.25" customHeight="1">
      <c r="A44" s="287"/>
      <c r="B44" s="287" t="s">
        <v>168</v>
      </c>
      <c r="C44" s="288">
        <f>SUM(C6:C43)</f>
        <v>5104950</v>
      </c>
      <c r="D44" s="288">
        <f t="shared" ref="D44:I44" si="0">SUM(D6:D43)</f>
        <v>630189</v>
      </c>
      <c r="E44" s="288">
        <f t="shared" si="0"/>
        <v>944802</v>
      </c>
      <c r="F44" s="288">
        <f t="shared" si="0"/>
        <v>1723479</v>
      </c>
      <c r="G44" s="288">
        <f t="shared" si="0"/>
        <v>8459119</v>
      </c>
      <c r="H44" s="288">
        <f t="shared" si="0"/>
        <v>216862.76</v>
      </c>
      <c r="I44" s="288">
        <f t="shared" si="0"/>
        <v>336.06</v>
      </c>
    </row>
    <row r="45" spans="1:9" ht="15.75">
      <c r="A45" s="289" t="s">
        <v>323</v>
      </c>
      <c r="B45" s="290"/>
      <c r="C45" s="290"/>
      <c r="D45" s="290"/>
      <c r="E45" s="290"/>
      <c r="F45" s="291"/>
      <c r="G45" s="291"/>
      <c r="H45" s="292"/>
      <c r="I45" s="293"/>
    </row>
    <row r="46" spans="1:9" ht="14.25" customHeight="1">
      <c r="A46" s="294" t="s">
        <v>324</v>
      </c>
      <c r="B46" s="295"/>
      <c r="C46" s="296"/>
      <c r="D46" s="296"/>
      <c r="E46" s="296"/>
      <c r="F46" s="297"/>
      <c r="G46" s="297"/>
      <c r="H46" s="298"/>
      <c r="I46" s="299"/>
    </row>
    <row r="47" spans="1:9" ht="15.75" customHeight="1">
      <c r="A47" s="300" t="s">
        <v>325</v>
      </c>
      <c r="B47" s="301"/>
      <c r="C47" s="301"/>
      <c r="D47" s="301"/>
      <c r="E47" s="301"/>
      <c r="F47" s="302"/>
      <c r="G47" s="302"/>
      <c r="H47" s="302"/>
      <c r="I47" s="303"/>
    </row>
    <row r="48" spans="1:9" ht="18.75" customHeight="1">
      <c r="A48" s="304" t="s">
        <v>326</v>
      </c>
      <c r="B48" s="305"/>
      <c r="C48" s="306"/>
      <c r="D48" s="306"/>
      <c r="E48" s="306"/>
      <c r="F48" s="307"/>
      <c r="G48" s="307"/>
      <c r="H48" s="308"/>
      <c r="I48" s="121"/>
    </row>
    <row r="50" spans="3:8">
      <c r="C50" s="35"/>
    </row>
    <row r="52" spans="3:8" ht="45" customHeight="1"/>
    <row r="53" spans="3:8" ht="15" customHeight="1">
      <c r="C53"/>
      <c r="D53"/>
      <c r="E53"/>
      <c r="F53"/>
      <c r="G53"/>
      <c r="H53"/>
    </row>
    <row r="54" spans="3:8" ht="15" customHeight="1">
      <c r="C54"/>
      <c r="D54"/>
      <c r="E54"/>
      <c r="F54"/>
      <c r="G54"/>
      <c r="H54"/>
    </row>
  </sheetData>
  <mergeCells count="8">
    <mergeCell ref="A45:E45"/>
    <mergeCell ref="A1:I1"/>
    <mergeCell ref="A2:A4"/>
    <mergeCell ref="B2:B4"/>
    <mergeCell ref="C2:C4"/>
    <mergeCell ref="D2:D3"/>
    <mergeCell ref="E2:H2"/>
    <mergeCell ref="I2:I4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2.1</vt:lpstr>
      <vt:lpstr>2.1 Cont.</vt:lpstr>
      <vt:lpstr>2.2</vt:lpstr>
      <vt:lpstr>2.3</vt:lpstr>
      <vt:lpstr>2.4</vt:lpstr>
      <vt:lpstr>2.5</vt:lpstr>
      <vt:lpstr>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2025-03-27T11:52:52Z</dcterms:created>
  <dcterms:modified xsi:type="dcterms:W3CDTF">2025-03-27T11:58:00Z</dcterms:modified>
</cp:coreProperties>
</file>