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activeTab="2"/>
  </bookViews>
  <sheets>
    <sheet name="india" sheetId="1" r:id="rId1"/>
    <sheet name="FOODGRAIN" sheetId="2" state="hidden" r:id="rId2"/>
    <sheet name="FOODGRAIN2 (3)" sheetId="3" r:id="rId3"/>
    <sheet name="FOODGRAIN2 (2)" sheetId="4" state="hidden" r:id="rId4"/>
    <sheet name="foodgrain2013" sheetId="5" r:id="rId5"/>
    <sheet name="COLDSTORAGE" sheetId="6" state="hidden" r:id="rId6"/>
    <sheet name="COLDSTORAGE2" sheetId="7" state="hidden" r:id="rId7"/>
    <sheet name="FCI (2)" sheetId="8" r:id="rId8"/>
    <sheet name="FCI" sheetId="9" state="hidden" r:id="rId9"/>
    <sheet name="PORTS" sheetId="10" state="hidden" r:id="rId10"/>
    <sheet name="PORTS2 (2)" sheetId="11" r:id="rId11"/>
    <sheet name="ports2011-12" sheetId="12" r:id="rId12"/>
  </sheets>
  <definedNames>
    <definedName name="_xlnm.Print_Area" localSheetId="1">'FOODGRAIN'!$A$1:$F$80</definedName>
    <definedName name="_xlnm.Print_Area" localSheetId="3">'FOODGRAIN2 (2)'!$B$1:$F$80</definedName>
    <definedName name="_xlnm.Print_Area" localSheetId="2">'FOODGRAIN2 (3)'!$B$1:$F$80</definedName>
    <definedName name="_xlnm.Print_Area" localSheetId="4">'foodgrain2013'!$B$1:$F$80</definedName>
    <definedName name="_xlnm.Print_Area" localSheetId="0">'india'!$A$1:$Q$29</definedName>
    <definedName name="_xlnm.Print_Area" localSheetId="9">'PORTS'!$A$1:$J$41</definedName>
    <definedName name="_xlnm.Print_Area" localSheetId="10">'PORTS2 (2)'!$A$1:$K$44</definedName>
    <definedName name="_xlnm.Print_Area" localSheetId="11">'ports2011-12'!$A$1:$K$46</definedName>
  </definedNames>
  <calcPr fullCalcOnLoad="1"/>
</workbook>
</file>

<file path=xl/sharedStrings.xml><?xml version="1.0" encoding="utf-8"?>
<sst xmlns="http://schemas.openxmlformats.org/spreadsheetml/2006/main" count="836" uniqueCount="229">
  <si>
    <t>ACCESS</t>
  </si>
  <si>
    <t xml:space="preserve">Cold Storages of Central Warehousing Corporation                                        </t>
  </si>
  <si>
    <t xml:space="preserve">Food grain Storage against total CWC Capacity </t>
  </si>
  <si>
    <t xml:space="preserve">Warehouses                                                   </t>
  </si>
  <si>
    <t xml:space="preserve">Container Depots                                         </t>
  </si>
  <si>
    <t>QUALITY</t>
  </si>
  <si>
    <t>Owned</t>
  </si>
  <si>
    <t>Hired</t>
  </si>
  <si>
    <t>Covered</t>
  </si>
  <si>
    <t>CAP (Cover and Plinth)</t>
  </si>
  <si>
    <t>2007-08</t>
  </si>
  <si>
    <t>2008-09</t>
  </si>
  <si>
    <t>2009-10</t>
  </si>
  <si>
    <t>2010-11</t>
  </si>
  <si>
    <t>2011-12</t>
  </si>
  <si>
    <t xml:space="preserve">Number </t>
  </si>
  <si>
    <t>STORAGE</t>
  </si>
  <si>
    <t>India Total</t>
  </si>
  <si>
    <t>Puducherry</t>
  </si>
  <si>
    <t>Lakshadweep</t>
  </si>
  <si>
    <t>Delhi</t>
  </si>
  <si>
    <t>Daman &amp; Diu</t>
  </si>
  <si>
    <t>Dadar &amp; Nagar Haveli</t>
  </si>
  <si>
    <t>Chandigarh</t>
  </si>
  <si>
    <t>A &amp; N Islands</t>
  </si>
  <si>
    <t>Union Territories</t>
  </si>
  <si>
    <t>West Bengal</t>
  </si>
  <si>
    <t>Uttaranchal</t>
  </si>
  <si>
    <t>Uttar Pradesh</t>
  </si>
  <si>
    <t>Tripura</t>
  </si>
  <si>
    <t>Tamil Nadu</t>
  </si>
  <si>
    <t>Sikkim</t>
  </si>
  <si>
    <t>Rajasthan</t>
  </si>
  <si>
    <t>Punjab</t>
  </si>
  <si>
    <t>Orissa</t>
  </si>
  <si>
    <t>Nagaland</t>
  </si>
  <si>
    <t>Mizoram</t>
  </si>
  <si>
    <t>Meghalaya</t>
  </si>
  <si>
    <t>Manipur</t>
  </si>
  <si>
    <t>Maharashtra</t>
  </si>
  <si>
    <t>Madhya Pradesh</t>
  </si>
  <si>
    <t>Kerala</t>
  </si>
  <si>
    <t>Karnataka</t>
  </si>
  <si>
    <t>Jharkhand</t>
  </si>
  <si>
    <t>Jammu &amp; Kashmir</t>
  </si>
  <si>
    <t>Himachal Pradesh</t>
  </si>
  <si>
    <t>Haryana</t>
  </si>
  <si>
    <t>Gujarat</t>
  </si>
  <si>
    <t>Goa</t>
  </si>
  <si>
    <t>Chhattisgarh</t>
  </si>
  <si>
    <t>Bihar</t>
  </si>
  <si>
    <t>Assam</t>
  </si>
  <si>
    <t>Arunachal Pradesh</t>
  </si>
  <si>
    <t>Andhra Pradesh</t>
  </si>
  <si>
    <t>Container Depots (in number)</t>
  </si>
  <si>
    <t>Warehouses (in number)</t>
  </si>
  <si>
    <t>Cold Storages (in number)</t>
  </si>
  <si>
    <t>Foodgrain Storages(in MT)</t>
  </si>
  <si>
    <t>State/UTs</t>
  </si>
  <si>
    <t>Sl. No.</t>
  </si>
  <si>
    <t>Grand Total</t>
  </si>
  <si>
    <t>Total</t>
  </si>
  <si>
    <t xml:space="preserve">A &amp; N Islands </t>
  </si>
  <si>
    <t>Maharastra</t>
  </si>
  <si>
    <t>Pvt. Parties</t>
  </si>
  <si>
    <t>PWS 2010</t>
  </si>
  <si>
    <t>PEG</t>
  </si>
  <si>
    <t>S.W.C</t>
  </si>
  <si>
    <t>C.W.C</t>
  </si>
  <si>
    <t>State govt.</t>
  </si>
  <si>
    <t>Total Covered</t>
  </si>
  <si>
    <t>Total Hired</t>
  </si>
  <si>
    <t>Hired From</t>
  </si>
  <si>
    <t>FCI Owned</t>
  </si>
  <si>
    <t>Utilisation %</t>
  </si>
  <si>
    <t>CAP (Open)</t>
  </si>
  <si>
    <t xml:space="preserve">Lakshadweep </t>
  </si>
  <si>
    <t xml:space="preserve">Chandigarh </t>
  </si>
  <si>
    <t xml:space="preserve">Gujarat </t>
  </si>
  <si>
    <t>No.</t>
  </si>
  <si>
    <t>Public Sector</t>
  </si>
  <si>
    <t>Cooperative Sector</t>
  </si>
  <si>
    <t>Private Sector</t>
  </si>
  <si>
    <t>State/UT</t>
  </si>
  <si>
    <t>Sl.No.</t>
  </si>
  <si>
    <t>Source : Material supplied by TRW,M/o Shipping</t>
  </si>
  <si>
    <t>-</t>
  </si>
  <si>
    <t>CBFS/Chemical/Petroleum</t>
  </si>
  <si>
    <t>125900KL</t>
  </si>
  <si>
    <t>Ennore</t>
  </si>
  <si>
    <t>Haldia Dock Complex</t>
  </si>
  <si>
    <t>Vegetable Oil / POL / Chemicals</t>
  </si>
  <si>
    <t>554662 KL</t>
  </si>
  <si>
    <t>Kolkata Dock System</t>
  </si>
  <si>
    <t>POL / FRM</t>
  </si>
  <si>
    <t>1432000KL</t>
  </si>
  <si>
    <t xml:space="preserve">Paradip </t>
  </si>
  <si>
    <t>POL &amp; Ethonel /</t>
  </si>
  <si>
    <t>1.06KL</t>
  </si>
  <si>
    <t xml:space="preserve"> Crude &amp; Products/POL Products/Mol.Sulphur,Phos.Acid/Sulphuric Acid &amp; Liquid Ammonia/Caustic Soda/Edible Oil/Chemicals/Bio- diesel,Molasses/LPG</t>
  </si>
  <si>
    <t>1284500T</t>
  </si>
  <si>
    <t>Vishakhapatnam</t>
  </si>
  <si>
    <t>Edible Oil /Molasses/Palmolien Oil/Phosphoric Acid</t>
  </si>
  <si>
    <t>272469KL</t>
  </si>
  <si>
    <t>Chennai</t>
  </si>
  <si>
    <t>Naptha / Diesel (HSD) / Kerosene / Ethlyene Di -Chloride /DNS / Petrol  / LSFO / Furnace Oil / LSHF / HSD</t>
  </si>
  <si>
    <t>187210KL</t>
  </si>
  <si>
    <t xml:space="preserve"> LPG / Ammonia</t>
  </si>
  <si>
    <t>25000 T</t>
  </si>
  <si>
    <t>Phospohric Acid / Vinyl Chloride, Monomer</t>
  </si>
  <si>
    <t>54000 TEUs</t>
  </si>
  <si>
    <t>Tuticorin</t>
  </si>
  <si>
    <t>Molasses/Cashew/ Ammonia</t>
  </si>
  <si>
    <t>98400MT</t>
  </si>
  <si>
    <t>Petroleum Products/Vegetable Oil</t>
  </si>
  <si>
    <t>305708KL</t>
  </si>
  <si>
    <t>Cochin</t>
  </si>
  <si>
    <t>A,B,C class of chemicals, POL Products, Edible Oil &amp; other liquids.</t>
  </si>
  <si>
    <t>671490MT</t>
  </si>
  <si>
    <t>J. L. Nehru</t>
  </si>
  <si>
    <t>Phosphoric Acid / Ammonia/ Edible Oil / Cement Silos</t>
  </si>
  <si>
    <t>48500T</t>
  </si>
  <si>
    <t>Chemicals / POL/ Molasses/ Edible Oil</t>
  </si>
  <si>
    <t>230645KL</t>
  </si>
  <si>
    <t>New Manglore</t>
  </si>
  <si>
    <t>Ammonia / Liquid Products</t>
  </si>
  <si>
    <t>15000T</t>
  </si>
  <si>
    <t>Molasses, CausticSoda, F. Oil / POL Products / Phosphoric Acid</t>
  </si>
  <si>
    <t>253506KL</t>
  </si>
  <si>
    <t>Mormugao</t>
  </si>
  <si>
    <t>Chemicals/Lube Oil</t>
  </si>
  <si>
    <t>125000KL</t>
  </si>
  <si>
    <t>Veg. Oil/LPG</t>
  </si>
  <si>
    <t>543500T</t>
  </si>
  <si>
    <t>Dirty Ballast / Slop / HSD / SKO / FO / Vegetable Oil/ Molasses</t>
  </si>
  <si>
    <t>198888KLS</t>
  </si>
  <si>
    <t xml:space="preserve">8534 Slots </t>
  </si>
  <si>
    <t>Mumbai</t>
  </si>
  <si>
    <t>All kinds of liquid cargoes including hazardous cargoes</t>
  </si>
  <si>
    <t>2188877 KL</t>
  </si>
  <si>
    <t>Kandla</t>
  </si>
  <si>
    <t>Type of Cargo</t>
  </si>
  <si>
    <t>Total Capacity</t>
  </si>
  <si>
    <t>Location</t>
  </si>
  <si>
    <r>
      <t>Area/ Capacity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</si>
  <si>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Open Area</t>
  </si>
  <si>
    <t>Liquid Storage Tanks</t>
  </si>
  <si>
    <t>Port</t>
  </si>
  <si>
    <t>22000 M3</t>
  </si>
  <si>
    <t>HDC does not have liquid storage facilities</t>
  </si>
  <si>
    <t>Dry Storage Accomodation</t>
  </si>
  <si>
    <t>Capacity(in million tonnes)</t>
  </si>
  <si>
    <t>(%)</t>
  </si>
  <si>
    <t>452085KL</t>
  </si>
  <si>
    <t>Dirty Ballast / Slop / HSD / SKO / FO / Vegetable Oil/ Molasses/Veg. Oil/LPG</t>
  </si>
  <si>
    <t>572500T</t>
  </si>
  <si>
    <t>208674KL</t>
  </si>
  <si>
    <t>152417KL</t>
  </si>
  <si>
    <t>1273500T</t>
  </si>
  <si>
    <t>Average Capacity(in million tonnes)</t>
  </si>
  <si>
    <t xml:space="preserve"> Capacity(in million tonnes)</t>
  </si>
  <si>
    <t>Average  Capacity(in million tonnes)</t>
  </si>
  <si>
    <t>Capacity( No. of Containers handled in '000 TEU's)</t>
  </si>
  <si>
    <t xml:space="preserve">FCI                                                            </t>
  </si>
  <si>
    <t xml:space="preserve">Storage Capacity with FCI (in million tonnes) </t>
  </si>
  <si>
    <t>As on 31.3.11</t>
  </si>
  <si>
    <t>Foodgrain Storage Capacity</t>
  </si>
  <si>
    <t>S</t>
  </si>
  <si>
    <t>As on 31.3.12</t>
  </si>
  <si>
    <t xml:space="preserve">Total </t>
  </si>
  <si>
    <t xml:space="preserve">(Capacity in MT) </t>
  </si>
  <si>
    <t>Distribution of Cold Storages</t>
  </si>
  <si>
    <t>As on 31.12.09</t>
  </si>
  <si>
    <t xml:space="preserve"> Distribution of Cold Storages </t>
  </si>
  <si>
    <t>in lakh tonnes</t>
  </si>
  <si>
    <t>As on 31.12.12</t>
  </si>
  <si>
    <t>Storage Capacity with FCI</t>
  </si>
  <si>
    <t>Storage Facilities Available</t>
  </si>
  <si>
    <t xml:space="preserve">Storage Facilities Available </t>
  </si>
  <si>
    <t xml:space="preserve">    As on 31.3.2011</t>
  </si>
  <si>
    <t xml:space="preserve">    As on 31.3.2009</t>
  </si>
  <si>
    <t>K</t>
  </si>
  <si>
    <t>As on 31.12.08</t>
  </si>
  <si>
    <t>2012-13</t>
  </si>
  <si>
    <t>_</t>
  </si>
  <si>
    <t>2188877 KLS</t>
  </si>
  <si>
    <t>Petroleum Products</t>
  </si>
  <si>
    <t>Vegetable Oil/Edible/Refined Oil</t>
  </si>
  <si>
    <t>Carbon Black Oil/Cashew/ Ammonia</t>
  </si>
  <si>
    <t>Phospohric Acid /VCM</t>
  </si>
  <si>
    <t>POL &amp; Ethonel /Edible Oil,Chemicals,Sulphuric Acid,Bio-diesel.Molasses</t>
  </si>
  <si>
    <t xml:space="preserve"> Crude &amp; Products/POL Products/Mol.Sulphur,Phos.Acid/Caustic  Soda/LPG</t>
  </si>
  <si>
    <t>Crude &amp; Products Mol.Sulphur,Phos.Acid,Sulphuric Acid &amp; Liquid Ammonia</t>
  </si>
  <si>
    <t>POL/Chemical</t>
  </si>
  <si>
    <t>As on 31.07.13</t>
  </si>
  <si>
    <t>As on 31.3.13</t>
  </si>
  <si>
    <t>Temperature Controlled Warehouses (in number)</t>
  </si>
  <si>
    <t>Uttarakhand</t>
  </si>
  <si>
    <t xml:space="preserve">    As on 31.3.2012</t>
  </si>
  <si>
    <t xml:space="preserve"> Capacity</t>
  </si>
  <si>
    <t>213316 KLS</t>
  </si>
  <si>
    <t>543500 T</t>
  </si>
  <si>
    <t>125000 KL</t>
  </si>
  <si>
    <t>Chemicals/Lub. Oil</t>
  </si>
  <si>
    <t>253507 KL</t>
  </si>
  <si>
    <t>Molasses, Caustic Soda, F. Oil / POL Products / Phosphoric Acid</t>
  </si>
  <si>
    <t>15000 T</t>
  </si>
  <si>
    <t>230645 KL</t>
  </si>
  <si>
    <t>48500 T</t>
  </si>
  <si>
    <t>671490 MT</t>
  </si>
  <si>
    <t>59091 KL</t>
  </si>
  <si>
    <t>21000 MT</t>
  </si>
  <si>
    <t>187210 KL</t>
  </si>
  <si>
    <r>
      <t>22000 M</t>
    </r>
    <r>
      <rPr>
        <vertAlign val="superscript"/>
        <sz val="11"/>
        <color indexed="8"/>
        <rFont val="Calibri"/>
        <family val="2"/>
      </rPr>
      <t>3</t>
    </r>
  </si>
  <si>
    <t>288152 T</t>
  </si>
  <si>
    <t>178398 KL</t>
  </si>
  <si>
    <t>1432000 KL</t>
  </si>
  <si>
    <t>Note: _ Not Reported</t>
  </si>
  <si>
    <t>**includes 892840 storage area leased to port users inside the dock.</t>
  </si>
  <si>
    <t>* includes 25040 transit sheds area leased to the port users inside the dock</t>
  </si>
  <si>
    <t>922880*</t>
  </si>
  <si>
    <t>299660$</t>
  </si>
  <si>
    <t>$: Kolkata Dock System includes 12000 TEUs Normal  &amp; 144 TEUsReefer in Dry Storage Accomodation</t>
  </si>
  <si>
    <t>1937150&amp;&amp;</t>
  </si>
  <si>
    <t xml:space="preserve"> &amp;&amp;: Paradip includes 1000 TEUs in Dry Storage Accomodation</t>
  </si>
  <si>
    <t>1125792#</t>
  </si>
  <si>
    <t>POL Products,Pol(Crude)/ FRM</t>
  </si>
  <si>
    <t xml:space="preserve">POL &amp; Ethonel </t>
  </si>
  <si>
    <t>#: dry storage accomodation in Tuticorin includes 54000 TEUs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</si>
</sst>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57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36"/>
      <color indexed="57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6" tint="-0.4999699890613556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1"/>
      </left>
      <right style="medium"/>
      <top/>
      <bottom/>
    </border>
    <border>
      <left style="medium">
        <color theme="6" tint="-0.4999699890613556"/>
      </left>
      <right/>
      <top style="medium"/>
      <bottom style="medium">
        <color theme="6" tint="-0.4999699890613556"/>
      </bottom>
    </border>
    <border>
      <left/>
      <right/>
      <top style="medium"/>
      <bottom style="medium">
        <color theme="6" tint="-0.4999699890613556"/>
      </bottom>
    </border>
    <border>
      <left/>
      <right style="medium"/>
      <top style="medium"/>
      <bottom style="medium">
        <color theme="6" tint="-0.4999699890613556"/>
      </bottom>
    </border>
    <border>
      <left style="medium">
        <color theme="6" tint="-0.4999699890613556"/>
      </left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 style="medium">
        <color theme="6" tint="-0.4999699890613556"/>
      </right>
      <top style="thin"/>
      <bottom/>
    </border>
    <border>
      <left style="medium"/>
      <right style="medium">
        <color theme="6" tint="-0.4999699890613556"/>
      </right>
      <top/>
      <bottom/>
    </border>
    <border>
      <left style="medium"/>
      <right style="medium">
        <color theme="6" tint="-0.4999699890613556"/>
      </right>
      <top/>
      <bottom style="thin"/>
    </border>
    <border>
      <left style="medium">
        <color theme="6" tint="-0.4999699890613556"/>
      </left>
      <right/>
      <top/>
      <bottom/>
    </border>
    <border>
      <left style="medium"/>
      <right style="medium">
        <color theme="6" tint="-0.4999699890613556"/>
      </right>
      <top style="thin"/>
      <bottom style="thin"/>
    </border>
    <border>
      <left style="medium">
        <color theme="6" tint="-0.4999699890613556"/>
      </left>
      <right style="medium"/>
      <top style="medium"/>
      <bottom style="medium">
        <color theme="1"/>
      </bottom>
    </border>
    <border>
      <left/>
      <right style="medium">
        <color theme="6" tint="-0.4999699890613556"/>
      </right>
      <top style="thin"/>
      <bottom/>
    </border>
    <border>
      <left/>
      <right style="medium">
        <color theme="6" tint="-0.4999699890613556"/>
      </right>
      <top/>
      <bottom/>
    </border>
    <border>
      <left/>
      <right style="medium">
        <color theme="6" tint="-0.4999699890613556"/>
      </right>
      <top/>
      <bottom style="thin"/>
    </border>
    <border>
      <left/>
      <right/>
      <top style="medium">
        <color theme="6" tint="-0.4999699890613556"/>
      </top>
      <bottom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/>
      <right/>
      <top style="thin"/>
      <bottom style="medium">
        <color theme="6" tint="-0.4999699890613556"/>
      </bottom>
    </border>
    <border>
      <left style="medium"/>
      <right style="medium"/>
      <top style="thin"/>
      <bottom style="medium">
        <color theme="6" tint="-0.4999699890613556"/>
      </bottom>
    </border>
    <border>
      <left style="medium"/>
      <right style="medium">
        <color theme="6" tint="-0.4999699890613556"/>
      </right>
      <top style="thin"/>
      <bottom style="medium">
        <color theme="6" tint="-0.4999699890613556"/>
      </bottom>
    </border>
    <border>
      <left/>
      <right/>
      <top style="medium">
        <color theme="6" tint="-0.4999699890613556"/>
      </top>
      <bottom style="thin"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/>
      <top style="thin"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thin"/>
    </border>
    <border>
      <left/>
      <right style="medium">
        <color theme="6" tint="-0.4999699890613556"/>
      </right>
      <top style="medium">
        <color theme="6" tint="-0.4999699890613556"/>
      </top>
      <bottom style="thin"/>
    </border>
    <border>
      <left style="medium">
        <color theme="6" tint="-0.4999699890613556"/>
      </left>
      <right style="medium">
        <color theme="1"/>
      </right>
      <top style="medium"/>
      <bottom style="medium"/>
    </border>
    <border>
      <left style="medium"/>
      <right style="medium"/>
      <top/>
      <bottom style="medium">
        <color theme="6" tint="-0.4999699890613556"/>
      </bottom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/>
      <top/>
      <bottom style="medium">
        <color theme="6" tint="-0.4999699890613556"/>
      </bottom>
    </border>
    <border>
      <left style="medium"/>
      <right style="medium">
        <color theme="6" tint="-0.4999699890613556"/>
      </right>
      <top/>
      <bottom style="medium">
        <color theme="6" tint="-0.4999699890613556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>
        <color theme="1"/>
      </left>
      <right/>
      <top/>
      <bottom/>
    </border>
    <border>
      <left style="medium">
        <color theme="6" tint="-0.4999699890613556"/>
      </left>
      <right style="medium"/>
      <top style="medium"/>
      <bottom style="medium"/>
    </border>
    <border>
      <left style="medium">
        <color theme="6" tint="-0.4999699890613556"/>
      </left>
      <right/>
      <top/>
      <bottom style="thin"/>
    </border>
    <border>
      <left style="medium">
        <color theme="6" tint="-0.4999699890613556"/>
      </left>
      <right style="medium"/>
      <top/>
      <bottom style="thin"/>
    </border>
    <border>
      <left/>
      <right style="medium"/>
      <top/>
      <bottom style="medium">
        <color theme="6" tint="-0.4999699890613556"/>
      </bottom>
    </border>
    <border>
      <left style="medium">
        <color theme="6" tint="-0.4999699890613556"/>
      </left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medium">
        <color theme="6" tint="-0.4999699890613556"/>
      </top>
      <bottom style="medium"/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/>
      <right style="medium">
        <color theme="6" tint="-0.4999699890613556"/>
      </right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thin"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medium"/>
    </border>
    <border>
      <left/>
      <right/>
      <top style="medium"/>
      <bottom style="thin"/>
    </border>
    <border>
      <left style="medium">
        <color theme="6" tint="-0.4999699890613556"/>
      </left>
      <right/>
      <top style="medium"/>
      <bottom style="thin"/>
    </border>
    <border>
      <left/>
      <right style="medium">
        <color theme="6" tint="-0.4999699890613556"/>
      </right>
      <top style="medium"/>
      <bottom style="thin"/>
    </border>
    <border>
      <left style="medium"/>
      <right style="medium"/>
      <top style="medium">
        <color theme="6" tint="-0.4999699890613556"/>
      </top>
      <bottom/>
    </border>
    <border>
      <left/>
      <right style="medium"/>
      <top style="medium">
        <color theme="6" tint="-0.4999699890613556"/>
      </top>
      <bottom/>
    </border>
    <border>
      <left style="medium"/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 style="medium"/>
      <top style="medium">
        <color theme="6" tint="-0.4999699890613556"/>
      </top>
      <bottom style="medium"/>
    </border>
    <border>
      <left/>
      <right style="medium"/>
      <top/>
      <bottom style="medium"/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thin"/>
    </border>
    <border>
      <left style="medium">
        <color theme="6" tint="-0.4999699890613556"/>
      </left>
      <right style="medium"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/>
    </border>
    <border>
      <left style="medium">
        <color theme="6" tint="-0.4999699890613556"/>
      </left>
      <right style="medium"/>
      <top style="medium">
        <color theme="6" tint="-0.4999699890613556"/>
      </top>
      <bottom style="medium">
        <color theme="1"/>
      </bottom>
    </border>
    <border>
      <left style="medium">
        <color theme="6" tint="-0.4999699890613556"/>
      </left>
      <right/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/>
      <top style="medium">
        <color theme="1"/>
      </top>
      <bottom style="medium">
        <color theme="6" tint="-0.4999699890613556"/>
      </bottom>
    </border>
    <border>
      <left style="medium">
        <color theme="6" tint="-0.4999699890613556"/>
      </left>
      <right/>
      <top style="thin">
        <color theme="1"/>
      </top>
      <bottom style="thin">
        <color theme="1"/>
      </bottom>
    </border>
    <border>
      <left style="medium">
        <color theme="6" tint="-0.4999699890613556"/>
      </left>
      <right/>
      <top style="thin"/>
      <bottom style="thin">
        <color theme="1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/>
      <right/>
      <top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/>
      <top style="medium">
        <color theme="1"/>
      </top>
      <bottom/>
    </border>
    <border>
      <left style="medium">
        <color theme="6" tint="-0.4999699890613556"/>
      </left>
      <right style="medium"/>
      <top/>
      <bottom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>
        <color theme="6" tint="-0.4999699890613556"/>
      </right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>
        <color theme="6" tint="-0.4999699890613556"/>
      </right>
      <top style="medium"/>
      <bottom/>
    </border>
    <border>
      <left style="medium"/>
      <right style="medium">
        <color theme="6" tint="-0.4999699890613556"/>
      </right>
      <top/>
      <bottom style="medium"/>
    </border>
    <border>
      <left style="medium"/>
      <right style="medium"/>
      <top style="medium"/>
      <bottom style="medium"/>
    </border>
    <border>
      <left style="medium">
        <color theme="6" tint="-0.4999699890613556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>
        <color theme="6" tint="-0.4999699890613556"/>
      </left>
      <right/>
      <top/>
      <bottom style="medium">
        <color theme="1"/>
      </bottom>
    </border>
    <border>
      <left style="medium">
        <color theme="6" tint="-0.4999699890613556"/>
      </left>
      <right style="medium"/>
      <top/>
      <bottom style="medium">
        <color theme="6" tint="-0.4999699890613556"/>
      </bottom>
    </border>
    <border>
      <left/>
      <right style="medium"/>
      <top style="medium">
        <color theme="1"/>
      </top>
      <bottom style="medium">
        <color theme="6" tint="-0.4999699890613556"/>
      </bottom>
    </border>
    <border>
      <left style="medium"/>
      <right/>
      <top/>
      <bottom style="medium"/>
    </border>
    <border>
      <left style="medium">
        <color theme="1"/>
      </left>
      <right style="medium">
        <color theme="1"/>
      </right>
      <top/>
      <bottom/>
    </border>
    <border>
      <left style="medium">
        <color theme="1"/>
      </left>
      <right style="medium">
        <color theme="6" tint="-0.4999699890613556"/>
      </right>
      <top/>
      <bottom/>
    </border>
    <border>
      <left style="medium"/>
      <right/>
      <top style="medium"/>
      <bottom style="medium"/>
    </border>
    <border>
      <left/>
      <right style="medium">
        <color theme="6" tint="-0.4999699890613556"/>
      </right>
      <top style="medium"/>
      <bottom style="medium"/>
    </border>
    <border>
      <left style="medium"/>
      <right/>
      <top style="medium"/>
      <bottom/>
    </border>
    <border>
      <left/>
      <right style="medium">
        <color theme="6" tint="-0.4999699890613556"/>
      </right>
      <top style="medium"/>
      <bottom/>
    </border>
    <border>
      <left style="medium">
        <color theme="6" tint="-0.4999699890613556"/>
      </left>
      <right/>
      <top style="medium">
        <color theme="6" tint="-0.4999699890613556"/>
      </top>
      <bottom style="medium"/>
    </border>
    <border>
      <left style="medium">
        <color theme="6" tint="-0.4999699890613556"/>
      </left>
      <right style="medium"/>
      <top style="medium"/>
      <bottom/>
    </border>
    <border>
      <left style="medium">
        <color theme="6" tint="-0.4999699890613556"/>
      </left>
      <right style="medium"/>
      <top/>
      <bottom style="medium"/>
    </border>
    <border>
      <left/>
      <right style="medium">
        <color theme="6" tint="-0.4999699890613556"/>
      </right>
      <top/>
      <bottom style="medium"/>
    </border>
    <border>
      <left style="medium">
        <color theme="6" tint="-0.4999699890613556"/>
      </left>
      <right/>
      <top style="medium">
        <color theme="1"/>
      </top>
      <bottom/>
    </border>
    <border>
      <left style="medium"/>
      <right style="medium">
        <color theme="6" tint="-0.4999699890613556"/>
      </right>
      <top style="medium">
        <color theme="1"/>
      </top>
      <bottom/>
    </border>
    <border>
      <left style="medium"/>
      <right style="medium">
        <color theme="6" tint="-0.4999699890613556"/>
      </right>
      <top/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>
        <color theme="6" tint="-0.4999699890613556"/>
      </right>
      <top style="medium">
        <color theme="1"/>
      </top>
      <bottom style="medium">
        <color theme="1"/>
      </bottom>
    </border>
    <border>
      <left style="medium"/>
      <right style="medium">
        <color theme="6" tint="-0.4999699890613556"/>
      </right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/>
      <right style="medium">
        <color theme="6" tint="-0.4999699890613556"/>
      </right>
      <top style="medium">
        <color theme="1"/>
      </top>
      <bottom/>
    </border>
    <border>
      <left style="medium"/>
      <right style="medium"/>
      <top/>
      <bottom style="medium">
        <color theme="1"/>
      </bottom>
    </border>
    <border>
      <left/>
      <right style="medium">
        <color theme="6" tint="-0.4999699890613556"/>
      </right>
      <top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>
        <color theme="6" tint="-0.4999699890613556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2">
    <xf numFmtId="0" fontId="0" fillId="0" borderId="0" xfId="0" applyFont="1" applyAlignment="1">
      <alignment/>
    </xf>
    <xf numFmtId="0" fontId="0" fillId="10" borderId="10" xfId="23" applyBorder="1" applyAlignment="1">
      <alignment/>
    </xf>
    <xf numFmtId="0" fontId="55" fillId="10" borderId="10" xfId="23" applyFont="1" applyBorder="1" applyAlignment="1">
      <alignment/>
    </xf>
    <xf numFmtId="0" fontId="0" fillId="4" borderId="11" xfId="17" applyBorder="1" applyAlignment="1">
      <alignment/>
    </xf>
    <xf numFmtId="0" fontId="0" fillId="4" borderId="12" xfId="17" applyBorder="1" applyAlignment="1">
      <alignment/>
    </xf>
    <xf numFmtId="0" fontId="0" fillId="4" borderId="13" xfId="17" applyBorder="1" applyAlignment="1">
      <alignment/>
    </xf>
    <xf numFmtId="0" fontId="0" fillId="0" borderId="14" xfId="0" applyBorder="1" applyAlignment="1">
      <alignment/>
    </xf>
    <xf numFmtId="0" fontId="0" fillId="4" borderId="15" xfId="17" applyBorder="1" applyAlignment="1">
      <alignment/>
    </xf>
    <xf numFmtId="0" fontId="0" fillId="0" borderId="16" xfId="0" applyBorder="1" applyAlignment="1">
      <alignment/>
    </xf>
    <xf numFmtId="0" fontId="55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6" fillId="10" borderId="19" xfId="23" applyFont="1" applyBorder="1" applyAlignment="1">
      <alignment/>
    </xf>
    <xf numFmtId="0" fontId="7" fillId="0" borderId="0" xfId="56" applyFont="1" applyAlignment="1">
      <alignment vertical="top"/>
      <protection/>
    </xf>
    <xf numFmtId="0" fontId="9" fillId="0" borderId="0" xfId="56" applyFont="1" applyAlignment="1">
      <alignment horizontal="left" vertical="top" wrapText="1"/>
      <protection/>
    </xf>
    <xf numFmtId="0" fontId="10" fillId="0" borderId="0" xfId="56" applyFont="1" applyBorder="1" applyAlignment="1">
      <alignment vertical="top"/>
      <protection/>
    </xf>
    <xf numFmtId="0" fontId="10" fillId="0" borderId="0" xfId="56" applyFont="1" applyBorder="1" applyAlignment="1">
      <alignment horizontal="right" vertical="top"/>
      <protection/>
    </xf>
    <xf numFmtId="0" fontId="10" fillId="0" borderId="0" xfId="56" applyFont="1" applyBorder="1" applyAlignment="1">
      <alignment horizontal="left" vertical="top"/>
      <protection/>
    </xf>
    <xf numFmtId="0" fontId="11" fillId="0" borderId="0" xfId="56" applyFont="1" applyBorder="1" applyAlignment="1">
      <alignment horizontal="right" vertical="top"/>
      <protection/>
    </xf>
    <xf numFmtId="0" fontId="11" fillId="0" borderId="0" xfId="56" applyFont="1" applyBorder="1" applyAlignment="1">
      <alignment vertical="top"/>
      <protection/>
    </xf>
    <xf numFmtId="0" fontId="7" fillId="0" borderId="0" xfId="56" applyFont="1" applyBorder="1" applyAlignment="1">
      <alignment vertical="top"/>
      <protection/>
    </xf>
    <xf numFmtId="0" fontId="0" fillId="4" borderId="0" xfId="17" applyBorder="1" applyAlignment="1">
      <alignment horizontal="right" vertical="top"/>
    </xf>
    <xf numFmtId="0" fontId="0" fillId="4" borderId="0" xfId="17" applyBorder="1" applyAlignment="1">
      <alignment vertical="top"/>
    </xf>
    <xf numFmtId="0" fontId="0" fillId="4" borderId="20" xfId="17" applyBorder="1" applyAlignment="1">
      <alignment horizontal="right" vertical="top"/>
    </xf>
    <xf numFmtId="0" fontId="0" fillId="4" borderId="21" xfId="17" applyBorder="1" applyAlignment="1">
      <alignment horizontal="right" vertical="top"/>
    </xf>
    <xf numFmtId="0" fontId="0" fillId="4" borderId="22" xfId="17" applyBorder="1" applyAlignment="1">
      <alignment horizontal="right" vertical="top"/>
    </xf>
    <xf numFmtId="0" fontId="0" fillId="4" borderId="11" xfId="17" applyBorder="1" applyAlignment="1">
      <alignment horizontal="right" vertical="top"/>
    </xf>
    <xf numFmtId="0" fontId="0" fillId="4" borderId="23" xfId="17" applyBorder="1" applyAlignment="1">
      <alignment horizontal="right" vertical="top"/>
    </xf>
    <xf numFmtId="0" fontId="11" fillId="0" borderId="24" xfId="56" applyFont="1" applyBorder="1" applyAlignment="1">
      <alignment horizontal="center" vertical="top" wrapText="1"/>
      <protection/>
    </xf>
    <xf numFmtId="0" fontId="0" fillId="4" borderId="24" xfId="17" applyBorder="1" applyAlignment="1">
      <alignment horizontal="right" vertical="top"/>
    </xf>
    <xf numFmtId="0" fontId="11" fillId="0" borderId="25" xfId="56" applyFont="1" applyBorder="1" applyAlignment="1">
      <alignment horizontal="center" vertical="top" wrapText="1"/>
      <protection/>
    </xf>
    <xf numFmtId="0" fontId="0" fillId="4" borderId="26" xfId="17" applyBorder="1" applyAlignment="1">
      <alignment horizontal="right" vertical="top"/>
    </xf>
    <xf numFmtId="0" fontId="0" fillId="4" borderId="27" xfId="17" applyBorder="1" applyAlignment="1">
      <alignment horizontal="right" vertical="top"/>
    </xf>
    <xf numFmtId="0" fontId="0" fillId="4" borderId="11" xfId="17" applyBorder="1" applyAlignment="1" quotePrefix="1">
      <alignment horizontal="right" vertical="top"/>
    </xf>
    <xf numFmtId="2" fontId="7" fillId="0" borderId="0" xfId="56" applyNumberFormat="1" applyFont="1" applyAlignment="1">
      <alignment vertical="top"/>
      <protection/>
    </xf>
    <xf numFmtId="0" fontId="11" fillId="0" borderId="21" xfId="56" applyFont="1" applyBorder="1" applyAlignment="1">
      <alignment horizontal="center" vertical="top" wrapText="1"/>
      <protection/>
    </xf>
    <xf numFmtId="0" fontId="11" fillId="0" borderId="20" xfId="56" applyFont="1" applyBorder="1" applyAlignment="1">
      <alignment horizontal="center" vertical="top" wrapText="1"/>
      <protection/>
    </xf>
    <xf numFmtId="0" fontId="11" fillId="0" borderId="0" xfId="56" applyFont="1" applyFill="1" applyBorder="1" applyAlignment="1">
      <alignment horizontal="right" vertical="top"/>
      <protection/>
    </xf>
    <xf numFmtId="0" fontId="11" fillId="0" borderId="0" xfId="56" applyFont="1" applyFill="1" applyBorder="1" applyAlignment="1">
      <alignment horizontal="center" vertical="top"/>
      <protection/>
    </xf>
    <xf numFmtId="0" fontId="11" fillId="0" borderId="21" xfId="56" applyFont="1" applyBorder="1" applyAlignment="1">
      <alignment horizontal="center" vertical="top"/>
      <protection/>
    </xf>
    <xf numFmtId="0" fontId="11" fillId="0" borderId="28" xfId="56" applyFont="1" applyBorder="1" applyAlignment="1">
      <alignment horizontal="center" vertical="top" wrapText="1"/>
      <protection/>
    </xf>
    <xf numFmtId="0" fontId="10" fillId="0" borderId="0" xfId="56" applyFont="1" applyAlignment="1">
      <alignment vertical="top"/>
      <protection/>
    </xf>
    <xf numFmtId="0" fontId="0" fillId="4" borderId="0" xfId="17" applyBorder="1" applyAlignment="1">
      <alignment horizontal="right" vertical="top" wrapText="1"/>
    </xf>
    <xf numFmtId="0" fontId="0" fillId="4" borderId="0" xfId="17" applyBorder="1" applyAlignment="1">
      <alignment horizontal="right" vertical="center" wrapText="1"/>
    </xf>
    <xf numFmtId="0" fontId="0" fillId="4" borderId="11" xfId="17" applyBorder="1" applyAlignment="1">
      <alignment horizontal="right" vertical="top" wrapText="1"/>
    </xf>
    <xf numFmtId="0" fontId="0" fillId="4" borderId="11" xfId="17" applyBorder="1" applyAlignment="1">
      <alignment horizontal="right" vertical="center" wrapText="1"/>
    </xf>
    <xf numFmtId="0" fontId="0" fillId="4" borderId="22" xfId="17" applyBorder="1" applyAlignment="1">
      <alignment horizontal="right" vertical="top" wrapText="1"/>
    </xf>
    <xf numFmtId="0" fontId="7" fillId="0" borderId="14" xfId="56" applyFont="1" applyBorder="1" applyAlignment="1">
      <alignment vertical="top"/>
      <protection/>
    </xf>
    <xf numFmtId="0" fontId="0" fillId="4" borderId="29" xfId="17" applyBorder="1" applyAlignment="1">
      <alignment horizontal="right" vertical="top"/>
    </xf>
    <xf numFmtId="0" fontId="0" fillId="4" borderId="30" xfId="17" applyBorder="1" applyAlignment="1">
      <alignment horizontal="right" vertical="top"/>
    </xf>
    <xf numFmtId="0" fontId="0" fillId="4" borderId="30" xfId="17" applyBorder="1" applyAlignment="1">
      <alignment horizontal="right" vertical="center" wrapText="1"/>
    </xf>
    <xf numFmtId="0" fontId="0" fillId="4" borderId="31" xfId="17" applyBorder="1" applyAlignment="1">
      <alignment horizontal="right" vertical="top"/>
    </xf>
    <xf numFmtId="0" fontId="0" fillId="4" borderId="32" xfId="17" applyBorder="1" applyAlignment="1">
      <alignment horizontal="left" vertical="top"/>
    </xf>
    <xf numFmtId="0" fontId="0" fillId="4" borderId="33" xfId="17" applyBorder="1" applyAlignment="1">
      <alignment horizontal="right" vertical="top"/>
    </xf>
    <xf numFmtId="2" fontId="0" fillId="4" borderId="20" xfId="17" applyNumberFormat="1" applyBorder="1" applyAlignment="1">
      <alignment horizontal="right" vertical="top"/>
    </xf>
    <xf numFmtId="2" fontId="0" fillId="4" borderId="24" xfId="17" applyNumberFormat="1" applyBorder="1" applyAlignment="1">
      <alignment horizontal="right" vertical="top"/>
    </xf>
    <xf numFmtId="0" fontId="0" fillId="4" borderId="25" xfId="17" applyBorder="1" applyAlignment="1">
      <alignment horizontal="right" vertical="top"/>
    </xf>
    <xf numFmtId="0" fontId="11" fillId="0" borderId="24" xfId="56" applyFont="1" applyBorder="1" applyAlignment="1">
      <alignment horizontal="center" vertical="top"/>
      <protection/>
    </xf>
    <xf numFmtId="0" fontId="0" fillId="10" borderId="34" xfId="23" applyBorder="1" applyAlignment="1">
      <alignment wrapText="1"/>
    </xf>
    <xf numFmtId="0" fontId="53" fillId="4" borderId="20" xfId="17" applyFont="1" applyBorder="1" applyAlignment="1">
      <alignment horizontal="center" vertical="top"/>
    </xf>
    <xf numFmtId="0" fontId="11" fillId="0" borderId="20" xfId="56" applyFont="1" applyBorder="1" applyAlignment="1">
      <alignment horizontal="center" vertical="top"/>
      <protection/>
    </xf>
    <xf numFmtId="0" fontId="11" fillId="0" borderId="21" xfId="56" applyFont="1" applyBorder="1" applyAlignment="1">
      <alignment horizontal="center" vertical="top"/>
      <protection/>
    </xf>
    <xf numFmtId="0" fontId="57" fillId="10" borderId="0" xfId="23" applyFont="1" applyBorder="1" applyAlignment="1">
      <alignment horizontal="right" vertical="top"/>
    </xf>
    <xf numFmtId="0" fontId="53" fillId="4" borderId="28" xfId="17" applyFont="1" applyBorder="1" applyAlignment="1">
      <alignment horizontal="center" vertical="top" wrapText="1"/>
    </xf>
    <xf numFmtId="0" fontId="53" fillId="4" borderId="0" xfId="17" applyFont="1" applyBorder="1" applyAlignment="1">
      <alignment horizontal="center" vertical="top" wrapText="1"/>
    </xf>
    <xf numFmtId="0" fontId="53" fillId="4" borderId="21" xfId="17" applyFont="1" applyBorder="1" applyAlignment="1">
      <alignment horizontal="center" vertical="top" wrapText="1"/>
    </xf>
    <xf numFmtId="0" fontId="53" fillId="4" borderId="20" xfId="17" applyFont="1" applyBorder="1" applyAlignment="1">
      <alignment horizontal="center" vertical="top" wrapText="1"/>
    </xf>
    <xf numFmtId="0" fontId="53" fillId="4" borderId="35" xfId="17" applyFont="1" applyBorder="1" applyAlignment="1">
      <alignment horizontal="center" vertical="top" wrapText="1"/>
    </xf>
    <xf numFmtId="0" fontId="53" fillId="4" borderId="36" xfId="17" applyFont="1" applyBorder="1" applyAlignment="1">
      <alignment horizontal="center" vertical="top" wrapText="1"/>
    </xf>
    <xf numFmtId="0" fontId="53" fillId="4" borderId="37" xfId="17" applyFont="1" applyBorder="1" applyAlignment="1">
      <alignment horizontal="center" vertical="top" wrapText="1"/>
    </xf>
    <xf numFmtId="0" fontId="0" fillId="4" borderId="20" xfId="17" applyBorder="1" applyAlignment="1">
      <alignment horizontal="center" vertical="top"/>
    </xf>
    <xf numFmtId="0" fontId="57" fillId="10" borderId="38" xfId="23" applyFont="1" applyBorder="1" applyAlignment="1">
      <alignment horizontal="center" vertical="top"/>
    </xf>
    <xf numFmtId="0" fontId="0" fillId="0" borderId="32" xfId="0" applyBorder="1" applyAlignment="1">
      <alignment horizontal="right"/>
    </xf>
    <xf numFmtId="0" fontId="0" fillId="4" borderId="27" xfId="17" applyBorder="1" applyAlignment="1">
      <alignment/>
    </xf>
    <xf numFmtId="0" fontId="53" fillId="0" borderId="39" xfId="0" applyFont="1" applyFill="1" applyBorder="1" applyAlignment="1">
      <alignment horizontal="right"/>
    </xf>
    <xf numFmtId="0" fontId="0" fillId="4" borderId="32" xfId="17" applyBorder="1" applyAlignment="1">
      <alignment horizontal="center" vertical="top" wrapText="1"/>
    </xf>
    <xf numFmtId="0" fontId="0" fillId="4" borderId="32" xfId="17" applyBorder="1" applyAlignment="1">
      <alignment horizontal="center" vertical="top"/>
    </xf>
    <xf numFmtId="0" fontId="0" fillId="4" borderId="40" xfId="17" applyBorder="1" applyAlignment="1">
      <alignment horizontal="right" vertical="top"/>
    </xf>
    <xf numFmtId="0" fontId="0" fillId="4" borderId="41" xfId="17" applyBorder="1" applyAlignment="1">
      <alignment horizontal="right" vertical="top"/>
    </xf>
    <xf numFmtId="0" fontId="0" fillId="4" borderId="42" xfId="17" applyBorder="1" applyAlignment="1">
      <alignment horizontal="right" vertical="top"/>
    </xf>
    <xf numFmtId="0" fontId="57" fillId="10" borderId="43" xfId="23" applyFont="1" applyBorder="1" applyAlignment="1">
      <alignment horizontal="right" vertical="top"/>
    </xf>
    <xf numFmtId="0" fontId="57" fillId="10" borderId="44" xfId="23" applyFont="1" applyBorder="1" applyAlignment="1">
      <alignment horizontal="center" vertical="top"/>
    </xf>
    <xf numFmtId="0" fontId="57" fillId="10" borderId="45" xfId="23" applyFont="1" applyBorder="1" applyAlignment="1">
      <alignment horizontal="center" vertical="top"/>
    </xf>
    <xf numFmtId="0" fontId="53" fillId="4" borderId="20" xfId="17" applyFont="1" applyBorder="1" applyAlignment="1">
      <alignment horizontal="center" vertical="top"/>
    </xf>
    <xf numFmtId="0" fontId="53" fillId="4" borderId="25" xfId="17" applyFont="1" applyBorder="1" applyAlignment="1">
      <alignment horizontal="center" vertical="top"/>
    </xf>
    <xf numFmtId="0" fontId="53" fillId="4" borderId="21" xfId="17" applyFont="1" applyBorder="1" applyAlignment="1">
      <alignment horizontal="center" vertical="top"/>
    </xf>
    <xf numFmtId="0" fontId="11" fillId="0" borderId="20" xfId="56" applyFont="1" applyBorder="1" applyAlignment="1">
      <alignment horizontal="center" vertical="top"/>
      <protection/>
    </xf>
    <xf numFmtId="0" fontId="0" fillId="4" borderId="0" xfId="17" applyBorder="1" applyAlignment="1">
      <alignment horizontal="right" vertical="center" wrapText="1"/>
    </xf>
    <xf numFmtId="0" fontId="0" fillId="4" borderId="30" xfId="17" applyBorder="1" applyAlignment="1">
      <alignment horizontal="right" vertical="center" wrapText="1"/>
    </xf>
    <xf numFmtId="0" fontId="53" fillId="4" borderId="46" xfId="17" applyFont="1" applyBorder="1" applyAlignment="1">
      <alignment horizontal="center" vertical="top"/>
    </xf>
    <xf numFmtId="0" fontId="53" fillId="4" borderId="40" xfId="17" applyFont="1" applyBorder="1" applyAlignment="1">
      <alignment horizontal="center" vertical="top"/>
    </xf>
    <xf numFmtId="0" fontId="0" fillId="4" borderId="11" xfId="17" applyBorder="1" applyAlignment="1">
      <alignment horizontal="right" vertical="center" wrapText="1"/>
    </xf>
    <xf numFmtId="0" fontId="57" fillId="10" borderId="47" xfId="23" applyFont="1" applyBorder="1" applyAlignment="1">
      <alignment horizontal="center" vertical="top" wrapText="1"/>
    </xf>
    <xf numFmtId="0" fontId="57" fillId="10" borderId="43" xfId="23" applyFont="1" applyBorder="1" applyAlignment="1">
      <alignment horizontal="center" vertical="top" wrapText="1"/>
    </xf>
    <xf numFmtId="0" fontId="11" fillId="0" borderId="21" xfId="56" applyFont="1" applyBorder="1" applyAlignment="1">
      <alignment horizontal="center" vertical="top"/>
      <protection/>
    </xf>
    <xf numFmtId="0" fontId="11" fillId="0" borderId="20" xfId="56" applyFont="1" applyBorder="1" applyAlignment="1">
      <alignment horizontal="center" vertical="top" wrapText="1"/>
      <protection/>
    </xf>
    <xf numFmtId="0" fontId="11" fillId="0" borderId="28" xfId="56" applyFont="1" applyBorder="1" applyAlignment="1">
      <alignment horizontal="center" vertical="top" wrapText="1"/>
      <protection/>
    </xf>
    <xf numFmtId="0" fontId="11" fillId="0" borderId="21" xfId="56" applyFont="1" applyBorder="1" applyAlignment="1">
      <alignment horizontal="center" vertical="top" wrapText="1"/>
      <protection/>
    </xf>
    <xf numFmtId="0" fontId="11" fillId="0" borderId="35" xfId="56" applyFont="1" applyBorder="1" applyAlignment="1">
      <alignment horizontal="center" vertical="top" wrapText="1"/>
      <protection/>
    </xf>
    <xf numFmtId="0" fontId="11" fillId="0" borderId="37" xfId="56" applyFont="1" applyBorder="1" applyAlignment="1">
      <alignment horizontal="center" vertical="top" wrapText="1"/>
      <protection/>
    </xf>
    <xf numFmtId="0" fontId="53" fillId="4" borderId="20" xfId="17" applyFont="1" applyBorder="1" applyAlignment="1">
      <alignment horizontal="center" vertical="top" wrapText="1"/>
    </xf>
    <xf numFmtId="0" fontId="11" fillId="0" borderId="28" xfId="56" applyFont="1" applyFill="1" applyBorder="1" applyAlignment="1">
      <alignment horizontal="center" vertical="top"/>
      <protection/>
    </xf>
    <xf numFmtId="0" fontId="11" fillId="0" borderId="0" xfId="56" applyFont="1" applyBorder="1" applyAlignment="1">
      <alignment horizontal="center" vertical="top"/>
      <protection/>
    </xf>
    <xf numFmtId="0" fontId="57" fillId="10" borderId="43" xfId="23" applyFont="1" applyBorder="1" applyAlignment="1">
      <alignment horizontal="center" vertical="top" wrapText="1"/>
    </xf>
    <xf numFmtId="0" fontId="57" fillId="10" borderId="48" xfId="23" applyFont="1" applyBorder="1" applyAlignment="1">
      <alignment horizontal="center" vertical="top" wrapText="1"/>
    </xf>
    <xf numFmtId="0" fontId="11" fillId="0" borderId="20" xfId="56" applyFont="1" applyBorder="1" applyAlignment="1">
      <alignment horizontal="center" vertical="top" wrapText="1"/>
      <protection/>
    </xf>
    <xf numFmtId="0" fontId="0" fillId="10" borderId="49" xfId="23" applyFont="1" applyBorder="1" applyAlignment="1">
      <alignment/>
    </xf>
    <xf numFmtId="0" fontId="0" fillId="10" borderId="34" xfId="23" applyFont="1" applyBorder="1" applyAlignment="1">
      <alignment vertical="top" wrapText="1"/>
    </xf>
    <xf numFmtId="0" fontId="0" fillId="4" borderId="50" xfId="17" applyBorder="1" applyAlignment="1">
      <alignment horizontal="center"/>
    </xf>
    <xf numFmtId="0" fontId="57" fillId="10" borderId="21" xfId="23" applyFont="1" applyBorder="1" applyAlignment="1">
      <alignment horizontal="center" vertical="top" wrapText="1"/>
    </xf>
    <xf numFmtId="0" fontId="0" fillId="10" borderId="51" xfId="23" applyBorder="1" applyAlignment="1" applyProtection="1">
      <alignment vertical="top"/>
      <protection locked="0"/>
    </xf>
    <xf numFmtId="0" fontId="0" fillId="10" borderId="51" xfId="23" applyBorder="1" applyAlignment="1">
      <alignment vertical="top"/>
    </xf>
    <xf numFmtId="0" fontId="53" fillId="4" borderId="52" xfId="17" applyFont="1" applyBorder="1" applyAlignment="1">
      <alignment horizontal="center" vertical="top"/>
    </xf>
    <xf numFmtId="0" fontId="10" fillId="0" borderId="53" xfId="56" applyFont="1" applyBorder="1" applyAlignment="1">
      <alignment vertical="top"/>
      <protection/>
    </xf>
    <xf numFmtId="0" fontId="0" fillId="4" borderId="53" xfId="17" applyBorder="1" applyAlignment="1">
      <alignment horizontal="right" vertical="top"/>
    </xf>
    <xf numFmtId="0" fontId="0" fillId="4" borderId="50" xfId="17" applyBorder="1" applyAlignment="1">
      <alignment horizontal="right" vertical="top"/>
    </xf>
    <xf numFmtId="0" fontId="57" fillId="10" borderId="37" xfId="23" applyFont="1" applyBorder="1" applyAlignment="1">
      <alignment horizontal="center" vertical="top" wrapText="1"/>
    </xf>
    <xf numFmtId="0" fontId="11" fillId="0" borderId="33" xfId="56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0" fillId="4" borderId="54" xfId="17" applyBorder="1" applyAlignment="1">
      <alignment horizontal="right" vertical="top"/>
    </xf>
    <xf numFmtId="0" fontId="0" fillId="10" borderId="55" xfId="23" applyBorder="1" applyAlignment="1">
      <alignment vertical="top"/>
    </xf>
    <xf numFmtId="0" fontId="0" fillId="10" borderId="55" xfId="23" applyBorder="1" applyAlignment="1">
      <alignment vertical="top" wrapText="1"/>
    </xf>
    <xf numFmtId="0" fontId="8" fillId="0" borderId="28" xfId="56" applyFont="1" applyBorder="1" applyAlignment="1">
      <alignment horizontal="center" vertical="top" wrapText="1"/>
      <protection/>
    </xf>
    <xf numFmtId="0" fontId="7" fillId="0" borderId="56" xfId="56" applyFont="1" applyBorder="1" applyAlignment="1">
      <alignment vertical="top"/>
      <protection/>
    </xf>
    <xf numFmtId="0" fontId="0" fillId="10" borderId="57" xfId="23" applyBorder="1" applyAlignment="1" applyProtection="1">
      <alignment vertical="top"/>
      <protection locked="0"/>
    </xf>
    <xf numFmtId="0" fontId="0" fillId="0" borderId="32" xfId="0" applyBorder="1" applyAlignment="1">
      <alignment/>
    </xf>
    <xf numFmtId="0" fontId="0" fillId="10" borderId="57" xfId="23" applyBorder="1" applyAlignment="1">
      <alignment vertical="top"/>
    </xf>
    <xf numFmtId="0" fontId="53" fillId="4" borderId="58" xfId="17" applyFont="1" applyBorder="1" applyAlignment="1">
      <alignment horizontal="center" vertical="top"/>
    </xf>
    <xf numFmtId="0" fontId="0" fillId="10" borderId="57" xfId="23" applyBorder="1" applyAlignment="1">
      <alignment/>
    </xf>
    <xf numFmtId="0" fontId="53" fillId="4" borderId="59" xfId="17" applyFont="1" applyBorder="1" applyAlignment="1">
      <alignment horizontal="center" vertical="top"/>
    </xf>
    <xf numFmtId="0" fontId="10" fillId="0" borderId="39" xfId="56" applyFont="1" applyBorder="1" applyAlignment="1">
      <alignment vertical="top"/>
      <protection/>
    </xf>
    <xf numFmtId="0" fontId="0" fillId="4" borderId="60" xfId="17" applyBorder="1" applyAlignment="1">
      <alignment horizontal="right" vertical="top"/>
    </xf>
    <xf numFmtId="0" fontId="8" fillId="0" borderId="61" xfId="56" applyFont="1" applyBorder="1" applyAlignment="1">
      <alignment horizontal="center" vertical="top" wrapText="1"/>
      <protection/>
    </xf>
    <xf numFmtId="0" fontId="57" fillId="10" borderId="32" xfId="23" applyFont="1" applyBorder="1" applyAlignment="1">
      <alignment horizontal="center" vertical="top" wrapText="1"/>
    </xf>
    <xf numFmtId="0" fontId="57" fillId="10" borderId="43" xfId="23" applyFont="1" applyBorder="1" applyAlignment="1">
      <alignment horizontal="center" vertical="top"/>
    </xf>
    <xf numFmtId="0" fontId="56" fillId="10" borderId="0" xfId="23" applyFont="1" applyBorder="1" applyAlignment="1">
      <alignment horizontal="center" vertical="top" wrapText="1"/>
    </xf>
    <xf numFmtId="0" fontId="56" fillId="10" borderId="21" xfId="23" applyFont="1" applyBorder="1" applyAlignment="1">
      <alignment horizontal="center" vertical="top" wrapText="1"/>
    </xf>
    <xf numFmtId="0" fontId="56" fillId="10" borderId="0" xfId="23" applyFont="1" applyBorder="1" applyAlignment="1">
      <alignment horizontal="right" vertical="top"/>
    </xf>
    <xf numFmtId="0" fontId="56" fillId="10" borderId="43" xfId="23" applyFont="1" applyBorder="1" applyAlignment="1">
      <alignment horizontal="right" vertical="top"/>
    </xf>
    <xf numFmtId="0" fontId="0" fillId="4" borderId="62" xfId="17" applyBorder="1" applyAlignment="1">
      <alignment horizontal="right" vertical="top"/>
    </xf>
    <xf numFmtId="0" fontId="0" fillId="4" borderId="63" xfId="17" applyBorder="1" applyAlignment="1">
      <alignment horizontal="right" vertical="top"/>
    </xf>
    <xf numFmtId="2" fontId="0" fillId="4" borderId="64" xfId="17" applyNumberFormat="1" applyBorder="1" applyAlignment="1">
      <alignment horizontal="right" vertical="top"/>
    </xf>
    <xf numFmtId="0" fontId="56" fillId="10" borderId="58" xfId="23" applyFont="1" applyBorder="1" applyAlignment="1">
      <alignment horizontal="center" vertical="top" wrapText="1"/>
    </xf>
    <xf numFmtId="0" fontId="11" fillId="0" borderId="0" xfId="56" applyFont="1" applyBorder="1" applyAlignment="1">
      <alignment horizontal="center" vertical="top" wrapText="1"/>
      <protection/>
    </xf>
    <xf numFmtId="0" fontId="0" fillId="10" borderId="65" xfId="23" applyBorder="1" applyAlignment="1">
      <alignment vertical="top"/>
    </xf>
    <xf numFmtId="0" fontId="57" fillId="10" borderId="65" xfId="23" applyFont="1" applyBorder="1" applyAlignment="1">
      <alignment vertical="top"/>
    </xf>
    <xf numFmtId="0" fontId="0" fillId="10" borderId="66" xfId="23" applyBorder="1" applyAlignment="1">
      <alignment vertical="top"/>
    </xf>
    <xf numFmtId="0" fontId="0" fillId="10" borderId="67" xfId="23" applyBorder="1" applyAlignment="1">
      <alignment vertical="top"/>
    </xf>
    <xf numFmtId="0" fontId="11" fillId="0" borderId="37" xfId="56" applyFont="1" applyBorder="1" applyAlignment="1">
      <alignment horizontal="center" vertical="top"/>
      <protection/>
    </xf>
    <xf numFmtId="0" fontId="11" fillId="0" borderId="32" xfId="56" applyFont="1" applyBorder="1" applyAlignment="1">
      <alignment horizontal="center" vertical="top" wrapText="1"/>
      <protection/>
    </xf>
    <xf numFmtId="0" fontId="0" fillId="4" borderId="46" xfId="17" applyBorder="1" applyAlignment="1">
      <alignment horizontal="center" vertical="top"/>
    </xf>
    <xf numFmtId="0" fontId="0" fillId="4" borderId="40" xfId="17" applyBorder="1" applyAlignment="1">
      <alignment vertical="top"/>
    </xf>
    <xf numFmtId="0" fontId="0" fillId="4" borderId="68" xfId="17" applyBorder="1" applyAlignment="1">
      <alignment horizontal="right" vertical="top"/>
    </xf>
    <xf numFmtId="0" fontId="10" fillId="0" borderId="14" xfId="56" applyFont="1" applyBorder="1" applyAlignment="1">
      <alignment vertical="top"/>
      <protection/>
    </xf>
    <xf numFmtId="0" fontId="53" fillId="4" borderId="10" xfId="17" applyFont="1" applyBorder="1" applyAlignment="1">
      <alignment horizontal="center" vertical="top"/>
    </xf>
    <xf numFmtId="0" fontId="53" fillId="4" borderId="69" xfId="17" applyFont="1" applyBorder="1" applyAlignment="1">
      <alignment horizontal="left" vertical="top" wrapText="1"/>
    </xf>
    <xf numFmtId="0" fontId="57" fillId="10" borderId="70" xfId="23" applyFont="1" applyBorder="1" applyAlignment="1">
      <alignment horizontal="left" vertical="top"/>
    </xf>
    <xf numFmtId="0" fontId="57" fillId="10" borderId="71" xfId="23" applyFont="1" applyBorder="1" applyAlignment="1">
      <alignment horizontal="left" vertical="top"/>
    </xf>
    <xf numFmtId="0" fontId="57" fillId="10" borderId="72" xfId="23" applyFont="1" applyBorder="1" applyAlignment="1">
      <alignment horizontal="left" vertical="top"/>
    </xf>
    <xf numFmtId="0" fontId="0" fillId="4" borderId="73" xfId="17" applyBorder="1" applyAlignment="1">
      <alignment horizontal="right" vertical="top"/>
    </xf>
    <xf numFmtId="0" fontId="0" fillId="4" borderId="74" xfId="17" applyBorder="1" applyAlignment="1">
      <alignment horizontal="right" vertical="top"/>
    </xf>
    <xf numFmtId="0" fontId="0" fillId="4" borderId="38" xfId="17" applyBorder="1" applyAlignment="1">
      <alignment horizontal="right" vertical="top"/>
    </xf>
    <xf numFmtId="0" fontId="0" fillId="4" borderId="75" xfId="17" applyBorder="1" applyAlignment="1">
      <alignment horizontal="right" vertical="top"/>
    </xf>
    <xf numFmtId="0" fontId="7" fillId="0" borderId="32" xfId="56" applyFont="1" applyBorder="1" applyAlignment="1">
      <alignment vertical="top"/>
      <protection/>
    </xf>
    <xf numFmtId="0" fontId="0" fillId="0" borderId="39" xfId="0" applyBorder="1" applyAlignment="1">
      <alignment/>
    </xf>
    <xf numFmtId="0" fontId="0" fillId="10" borderId="76" xfId="23" applyBorder="1" applyAlignment="1">
      <alignment vertical="top"/>
    </xf>
    <xf numFmtId="0" fontId="0" fillId="0" borderId="44" xfId="0" applyBorder="1" applyAlignment="1">
      <alignment/>
    </xf>
    <xf numFmtId="0" fontId="0" fillId="10" borderId="77" xfId="23" applyBorder="1" applyAlignment="1">
      <alignment vertical="top"/>
    </xf>
    <xf numFmtId="0" fontId="0" fillId="0" borderId="78" xfId="0" applyBorder="1" applyAlignment="1">
      <alignment/>
    </xf>
    <xf numFmtId="0" fontId="0" fillId="4" borderId="79" xfId="17" applyFont="1" applyBorder="1" applyAlignment="1">
      <alignment vertical="top"/>
    </xf>
    <xf numFmtId="0" fontId="0" fillId="4" borderId="69" xfId="17" applyFont="1" applyBorder="1" applyAlignment="1">
      <alignment vertical="top" wrapText="1"/>
    </xf>
    <xf numFmtId="0" fontId="11" fillId="0" borderId="36" xfId="56" applyFont="1" applyBorder="1" applyAlignment="1">
      <alignment horizontal="center" vertical="top" wrapText="1"/>
      <protection/>
    </xf>
    <xf numFmtId="0" fontId="0" fillId="10" borderId="80" xfId="23" applyBorder="1" applyAlignment="1">
      <alignment horizontal="left" vertical="top"/>
    </xf>
    <xf numFmtId="0" fontId="0" fillId="10" borderId="80" xfId="23" applyBorder="1" applyAlignment="1">
      <alignment vertical="top"/>
    </xf>
    <xf numFmtId="0" fontId="0" fillId="4" borderId="0" xfId="17" applyBorder="1" applyAlignment="1">
      <alignment horizontal="center" vertical="top" wrapText="1"/>
    </xf>
    <xf numFmtId="0" fontId="0" fillId="4" borderId="27" xfId="17" applyBorder="1" applyAlignment="1">
      <alignment horizontal="right" vertical="center" wrapText="1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10" borderId="83" xfId="23" applyBorder="1" applyAlignment="1">
      <alignment horizontal="left" vertical="top"/>
    </xf>
    <xf numFmtId="0" fontId="0" fillId="10" borderId="84" xfId="23" applyBorder="1" applyAlignment="1">
      <alignment horizontal="left" vertical="top"/>
    </xf>
    <xf numFmtId="0" fontId="0" fillId="10" borderId="84" xfId="23" applyBorder="1" applyAlignment="1">
      <alignment vertical="top"/>
    </xf>
    <xf numFmtId="0" fontId="0" fillId="10" borderId="85" xfId="23" applyBorder="1" applyAlignment="1">
      <alignment horizontal="left" vertical="top"/>
    </xf>
    <xf numFmtId="0" fontId="0" fillId="4" borderId="0" xfId="17" applyBorder="1" applyAlignment="1">
      <alignment/>
    </xf>
    <xf numFmtId="0" fontId="0" fillId="10" borderId="0" xfId="23" applyBorder="1" applyAlignment="1">
      <alignment/>
    </xf>
    <xf numFmtId="0" fontId="0" fillId="4" borderId="86" xfId="17" applyBorder="1" applyAlignment="1">
      <alignment/>
    </xf>
    <xf numFmtId="0" fontId="0" fillId="10" borderId="78" xfId="23" applyBorder="1" applyAlignment="1">
      <alignment/>
    </xf>
    <xf numFmtId="0" fontId="0" fillId="4" borderId="87" xfId="17" applyBorder="1" applyAlignment="1">
      <alignment/>
    </xf>
    <xf numFmtId="0" fontId="58" fillId="4" borderId="40" xfId="17" applyFont="1" applyBorder="1" applyAlignment="1">
      <alignment horizontal="center" vertical="top"/>
    </xf>
    <xf numFmtId="0" fontId="59" fillId="4" borderId="53" xfId="17" applyFont="1" applyBorder="1" applyAlignment="1">
      <alignment vertical="top"/>
    </xf>
    <xf numFmtId="0" fontId="59" fillId="4" borderId="53" xfId="17" applyFont="1" applyBorder="1" applyAlignment="1">
      <alignment horizontal="right" vertical="top"/>
    </xf>
    <xf numFmtId="0" fontId="59" fillId="4" borderId="88" xfId="17" applyFont="1" applyBorder="1" applyAlignment="1">
      <alignment horizontal="right" vertical="top"/>
    </xf>
    <xf numFmtId="0" fontId="0" fillId="4" borderId="80" xfId="17" applyBorder="1" applyAlignment="1">
      <alignment vertical="top"/>
    </xf>
    <xf numFmtId="0" fontId="0" fillId="4" borderId="84" xfId="17" applyBorder="1" applyAlignment="1" applyProtection="1">
      <alignment vertical="top"/>
      <protection locked="0"/>
    </xf>
    <xf numFmtId="0" fontId="0" fillId="4" borderId="84" xfId="17" applyBorder="1" applyAlignment="1">
      <alignment vertical="top"/>
    </xf>
    <xf numFmtId="0" fontId="0" fillId="4" borderId="84" xfId="17" applyBorder="1" applyAlignment="1">
      <alignment horizontal="left" vertical="top"/>
    </xf>
    <xf numFmtId="2" fontId="0" fillId="4" borderId="63" xfId="17" applyNumberFormat="1" applyBorder="1" applyAlignment="1">
      <alignment horizontal="right" vertical="top"/>
    </xf>
    <xf numFmtId="2" fontId="10" fillId="0" borderId="63" xfId="56" applyNumberFormat="1" applyFont="1" applyBorder="1" applyAlignment="1">
      <alignment horizontal="right" vertical="top"/>
      <protection/>
    </xf>
    <xf numFmtId="2" fontId="0" fillId="4" borderId="89" xfId="17" applyNumberFormat="1" applyBorder="1" applyAlignment="1">
      <alignment horizontal="right" vertical="top"/>
    </xf>
    <xf numFmtId="0" fontId="53" fillId="4" borderId="64" xfId="17" applyFont="1" applyBorder="1" applyAlignment="1">
      <alignment horizontal="center" vertical="top" wrapText="1"/>
    </xf>
    <xf numFmtId="0" fontId="10" fillId="0" borderId="63" xfId="56" applyFont="1" applyBorder="1" applyAlignment="1">
      <alignment horizontal="right" vertical="top"/>
      <protection/>
    </xf>
    <xf numFmtId="0" fontId="0" fillId="4" borderId="64" xfId="17" applyBorder="1" applyAlignment="1">
      <alignment horizontal="right" vertical="top"/>
    </xf>
    <xf numFmtId="2" fontId="11" fillId="0" borderId="62" xfId="56" applyNumberFormat="1" applyFont="1" applyBorder="1" applyAlignment="1">
      <alignment horizontal="right" vertical="top"/>
      <protection/>
    </xf>
    <xf numFmtId="2" fontId="11" fillId="0" borderId="28" xfId="56" applyNumberFormat="1" applyFont="1" applyBorder="1" applyAlignment="1">
      <alignment horizontal="right" vertical="top"/>
      <protection/>
    </xf>
    <xf numFmtId="0" fontId="11" fillId="0" borderId="62" xfId="56" applyFont="1" applyBorder="1" applyAlignment="1">
      <alignment horizontal="right" vertical="top"/>
      <protection/>
    </xf>
    <xf numFmtId="0" fontId="11" fillId="0" borderId="28" xfId="56" applyFont="1" applyBorder="1" applyAlignment="1">
      <alignment horizontal="right" vertical="top"/>
      <protection/>
    </xf>
    <xf numFmtId="0" fontId="0" fillId="4" borderId="90" xfId="17" applyBorder="1" applyAlignment="1" applyProtection="1">
      <alignment vertical="top"/>
      <protection locked="0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10" borderId="51" xfId="23" applyFont="1" applyBorder="1" applyAlignment="1">
      <alignment horizontal="left" vertical="top"/>
    </xf>
    <xf numFmtId="0" fontId="13" fillId="0" borderId="24" xfId="56" applyFont="1" applyBorder="1" applyAlignment="1">
      <alignment horizontal="center" vertical="top"/>
      <protection/>
    </xf>
    <xf numFmtId="0" fontId="13" fillId="0" borderId="26" xfId="56" applyFont="1" applyBorder="1" applyAlignment="1">
      <alignment horizontal="center" vertical="top" wrapText="1"/>
      <protection/>
    </xf>
    <xf numFmtId="0" fontId="13" fillId="0" borderId="0" xfId="56" applyFont="1" applyBorder="1" applyAlignment="1">
      <alignment horizontal="center" vertical="top"/>
      <protection/>
    </xf>
    <xf numFmtId="0" fontId="13" fillId="0" borderId="0" xfId="56" applyFont="1" applyBorder="1" applyAlignment="1">
      <alignment horizontal="center" vertical="top" wrapText="1"/>
      <protection/>
    </xf>
    <xf numFmtId="0" fontId="13" fillId="0" borderId="36" xfId="56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0" fillId="4" borderId="12" xfId="17" applyFont="1" applyBorder="1" applyAlignment="1">
      <alignment horizontal="right" vertical="top"/>
    </xf>
    <xf numFmtId="0" fontId="0" fillId="4" borderId="93" xfId="17" applyFont="1" applyBorder="1" applyAlignment="1">
      <alignment horizontal="right" vertical="top"/>
    </xf>
    <xf numFmtId="0" fontId="0" fillId="4" borderId="94" xfId="17" applyFont="1" applyBorder="1" applyAlignment="1">
      <alignment horizontal="right" vertical="top"/>
    </xf>
    <xf numFmtId="0" fontId="0" fillId="4" borderId="95" xfId="17" applyFont="1" applyBorder="1" applyAlignment="1">
      <alignment horizontal="right" vertical="top"/>
    </xf>
    <xf numFmtId="0" fontId="0" fillId="4" borderId="93" xfId="17" applyFont="1" applyBorder="1" applyAlignment="1">
      <alignment horizontal="center" vertical="top"/>
    </xf>
    <xf numFmtId="0" fontId="0" fillId="4" borderId="96" xfId="17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4" borderId="13" xfId="17" applyFont="1" applyBorder="1" applyAlignment="1">
      <alignment horizontal="right" vertical="top"/>
    </xf>
    <xf numFmtId="0" fontId="0" fillId="4" borderId="97" xfId="17" applyFont="1" applyBorder="1" applyAlignment="1">
      <alignment horizontal="right" vertical="top"/>
    </xf>
    <xf numFmtId="0" fontId="0" fillId="4" borderId="98" xfId="17" applyFont="1" applyBorder="1" applyAlignment="1">
      <alignment horizontal="right" vertical="top"/>
    </xf>
    <xf numFmtId="0" fontId="0" fillId="4" borderId="98" xfId="17" applyNumberFormat="1" applyFont="1" applyBorder="1" applyAlignment="1">
      <alignment horizontal="center" vertical="top"/>
    </xf>
    <xf numFmtId="0" fontId="0" fillId="4" borderId="99" xfId="17" applyFont="1" applyBorder="1" applyAlignment="1">
      <alignment horizontal="left" vertical="top" wrapText="1"/>
    </xf>
    <xf numFmtId="0" fontId="0" fillId="4" borderId="77" xfId="17" applyFont="1" applyBorder="1" applyAlignment="1">
      <alignment horizontal="right" vertical="top"/>
    </xf>
    <xf numFmtId="0" fontId="0" fillId="4" borderId="94" xfId="17" applyFont="1" applyBorder="1" applyAlignment="1">
      <alignment horizontal="center" vertical="top"/>
    </xf>
    <xf numFmtId="0" fontId="0" fillId="4" borderId="100" xfId="17" applyFont="1" applyBorder="1" applyAlignment="1">
      <alignment horizontal="left" vertical="top" wrapText="1"/>
    </xf>
    <xf numFmtId="0" fontId="0" fillId="4" borderId="98" xfId="17" applyFont="1" applyBorder="1" applyAlignment="1">
      <alignment horizontal="center" vertical="top"/>
    </xf>
    <xf numFmtId="0" fontId="0" fillId="4" borderId="99" xfId="17" applyFont="1" applyBorder="1" applyAlignment="1">
      <alignment vertical="top" wrapText="1"/>
    </xf>
    <xf numFmtId="0" fontId="0" fillId="4" borderId="100" xfId="17" applyFont="1" applyBorder="1" applyAlignment="1">
      <alignment vertical="top" wrapText="1"/>
    </xf>
    <xf numFmtId="0" fontId="0" fillId="4" borderId="101" xfId="17" applyFont="1" applyBorder="1" applyAlignment="1">
      <alignment horizontal="right" vertical="top"/>
    </xf>
    <xf numFmtId="0" fontId="0" fillId="4" borderId="51" xfId="17" applyFont="1" applyBorder="1" applyAlignment="1">
      <alignment horizontal="right" vertical="top"/>
    </xf>
    <xf numFmtId="0" fontId="0" fillId="4" borderId="10" xfId="17" applyFont="1" applyBorder="1" applyAlignment="1">
      <alignment horizontal="right" vertical="top"/>
    </xf>
    <xf numFmtId="0" fontId="0" fillId="4" borderId="10" xfId="17" applyFont="1" applyBorder="1" applyAlignment="1">
      <alignment horizontal="center" vertical="top"/>
    </xf>
    <xf numFmtId="0" fontId="0" fillId="4" borderId="69" xfId="17" applyFont="1" applyBorder="1" applyAlignment="1">
      <alignment horizontal="left" vertical="top" wrapText="1"/>
    </xf>
    <xf numFmtId="0" fontId="0" fillId="4" borderId="11" xfId="17" applyFont="1" applyBorder="1" applyAlignment="1">
      <alignment horizontal="right" vertical="top"/>
    </xf>
    <xf numFmtId="0" fontId="0" fillId="4" borderId="27" xfId="17" applyFont="1" applyBorder="1" applyAlignment="1">
      <alignment horizontal="right" vertical="top"/>
    </xf>
    <xf numFmtId="0" fontId="0" fillId="4" borderId="0" xfId="17" applyFont="1" applyBorder="1" applyAlignment="1">
      <alignment horizontal="right" vertical="top"/>
    </xf>
    <xf numFmtId="0" fontId="0" fillId="4" borderId="0" xfId="17" applyFont="1" applyBorder="1" applyAlignment="1">
      <alignment horizontal="center" vertical="top"/>
    </xf>
    <xf numFmtId="0" fontId="0" fillId="4" borderId="30" xfId="17" applyFont="1" applyBorder="1" applyAlignment="1">
      <alignment vertical="top" wrapText="1"/>
    </xf>
    <xf numFmtId="0" fontId="0" fillId="10" borderId="102" xfId="23" applyFont="1" applyBorder="1" applyAlignment="1">
      <alignment/>
    </xf>
    <xf numFmtId="0" fontId="0" fillId="4" borderId="69" xfId="17" applyFont="1" applyBorder="1" applyAlignment="1">
      <alignment vertical="top"/>
    </xf>
    <xf numFmtId="0" fontId="0" fillId="4" borderId="10" xfId="17" applyFont="1" applyBorder="1" applyAlignment="1">
      <alignment vertical="top"/>
    </xf>
    <xf numFmtId="0" fontId="0" fillId="10" borderId="51" xfId="23" applyFont="1" applyBorder="1" applyAlignment="1">
      <alignment/>
    </xf>
    <xf numFmtId="0" fontId="13" fillId="0" borderId="11" xfId="56" applyFont="1" applyBorder="1" applyAlignment="1">
      <alignment horizontal="center" vertical="top"/>
      <protection/>
    </xf>
    <xf numFmtId="0" fontId="0" fillId="4" borderId="30" xfId="17" applyFont="1" applyBorder="1" applyAlignment="1">
      <alignment horizontal="left" vertical="top" wrapText="1"/>
    </xf>
    <xf numFmtId="0" fontId="0" fillId="4" borderId="103" xfId="17" applyFont="1" applyBorder="1" applyAlignment="1">
      <alignment horizontal="right" vertical="top"/>
    </xf>
    <xf numFmtId="0" fontId="0" fillId="4" borderId="104" xfId="17" applyFont="1" applyBorder="1" applyAlignment="1">
      <alignment horizontal="right" vertical="top"/>
    </xf>
    <xf numFmtId="0" fontId="0" fillId="4" borderId="70" xfId="17" applyFont="1" applyBorder="1" applyAlignment="1">
      <alignment horizontal="right" vertical="top"/>
    </xf>
    <xf numFmtId="0" fontId="0" fillId="4" borderId="70" xfId="17" applyFont="1" applyBorder="1" applyAlignment="1">
      <alignment vertical="top"/>
    </xf>
    <xf numFmtId="0" fontId="13" fillId="0" borderId="27" xfId="56" applyFont="1" applyBorder="1" applyAlignment="1">
      <alignment horizontal="center" vertical="top" wrapText="1"/>
      <protection/>
    </xf>
    <xf numFmtId="0" fontId="0" fillId="10" borderId="105" xfId="23" applyBorder="1" applyAlignment="1">
      <alignment horizontal="left" vertical="top"/>
    </xf>
    <xf numFmtId="0" fontId="0" fillId="4" borderId="53" xfId="17" applyBorder="1" applyAlignment="1">
      <alignment horizontal="right" vertical="top" wrapText="1"/>
    </xf>
    <xf numFmtId="0" fontId="55" fillId="0" borderId="101" xfId="0" applyFont="1" applyBorder="1" applyAlignment="1">
      <alignment horizontal="center"/>
    </xf>
    <xf numFmtId="0" fontId="0" fillId="10" borderId="106" xfId="23" applyBorder="1" applyAlignment="1">
      <alignment vertical="top"/>
    </xf>
    <xf numFmtId="0" fontId="0" fillId="0" borderId="38" xfId="0" applyBorder="1" applyAlignment="1">
      <alignment/>
    </xf>
    <xf numFmtId="0" fontId="56" fillId="10" borderId="47" xfId="23" applyFont="1" applyBorder="1" applyAlignment="1">
      <alignment horizontal="center" vertical="top" wrapText="1"/>
    </xf>
    <xf numFmtId="0" fontId="0" fillId="0" borderId="53" xfId="0" applyBorder="1" applyAlignment="1">
      <alignment/>
    </xf>
    <xf numFmtId="0" fontId="0" fillId="0" borderId="107" xfId="0" applyBorder="1" applyAlignment="1">
      <alignment/>
    </xf>
    <xf numFmtId="0" fontId="0" fillId="0" borderId="85" xfId="0" applyBorder="1" applyAlignment="1">
      <alignment/>
    </xf>
    <xf numFmtId="0" fontId="0" fillId="4" borderId="84" xfId="17" applyBorder="1" applyAlignment="1">
      <alignment/>
    </xf>
    <xf numFmtId="2" fontId="0" fillId="4" borderId="108" xfId="17" applyNumberFormat="1" applyBorder="1" applyAlignment="1">
      <alignment horizontal="right" vertical="top"/>
    </xf>
    <xf numFmtId="0" fontId="0" fillId="4" borderId="12" xfId="17" applyBorder="1" applyAlignment="1">
      <alignment horizontal="right" vertical="top"/>
    </xf>
    <xf numFmtId="0" fontId="0" fillId="4" borderId="94" xfId="17" applyBorder="1" applyAlignment="1">
      <alignment horizontal="right" vertical="top"/>
    </xf>
    <xf numFmtId="0" fontId="0" fillId="4" borderId="100" xfId="17" applyBorder="1" applyAlignment="1">
      <alignment horizontal="right" vertical="top"/>
    </xf>
    <xf numFmtId="0" fontId="0" fillId="4" borderId="108" xfId="17" applyBorder="1" applyAlignment="1">
      <alignment horizontal="right" vertical="top"/>
    </xf>
    <xf numFmtId="2" fontId="0" fillId="4" borderId="11" xfId="17" applyNumberFormat="1" applyBorder="1" applyAlignment="1">
      <alignment horizontal="right" vertical="top"/>
    </xf>
    <xf numFmtId="2" fontId="0" fillId="4" borderId="0" xfId="17" applyNumberFormat="1" applyBorder="1" applyAlignment="1">
      <alignment horizontal="right" vertical="top"/>
    </xf>
    <xf numFmtId="2" fontId="0" fillId="4" borderId="109" xfId="17" applyNumberFormat="1" applyBorder="1" applyAlignment="1">
      <alignment horizontal="right" vertical="top"/>
    </xf>
    <xf numFmtId="2" fontId="0" fillId="4" borderId="36" xfId="17" applyNumberFormat="1" applyBorder="1" applyAlignment="1">
      <alignment horizontal="right" vertical="top"/>
    </xf>
    <xf numFmtId="0" fontId="0" fillId="4" borderId="110" xfId="17" applyBorder="1" applyAlignment="1">
      <alignment horizontal="right" vertical="top"/>
    </xf>
    <xf numFmtId="0" fontId="57" fillId="10" borderId="47" xfId="23" applyFont="1" applyBorder="1" applyAlignment="1">
      <alignment horizontal="center" vertical="top" wrapText="1"/>
    </xf>
    <xf numFmtId="0" fontId="11" fillId="0" borderId="20" xfId="56" applyFont="1" applyBorder="1" applyAlignment="1">
      <alignment horizontal="center" vertical="top"/>
      <protection/>
    </xf>
    <xf numFmtId="0" fontId="11" fillId="0" borderId="21" xfId="56" applyFont="1" applyBorder="1" applyAlignment="1">
      <alignment horizontal="center" vertical="top" wrapText="1"/>
      <protection/>
    </xf>
    <xf numFmtId="0" fontId="57" fillId="10" borderId="65" xfId="23" applyFont="1" applyBorder="1" applyAlignment="1">
      <alignment vertical="top"/>
    </xf>
    <xf numFmtId="0" fontId="11" fillId="0" borderId="21" xfId="56" applyFont="1" applyBorder="1" applyAlignment="1">
      <alignment horizontal="center" vertical="top"/>
      <protection/>
    </xf>
    <xf numFmtId="0" fontId="11" fillId="0" borderId="37" xfId="56" applyFont="1" applyBorder="1" applyAlignment="1">
      <alignment horizontal="center" vertical="top"/>
      <protection/>
    </xf>
    <xf numFmtId="0" fontId="11" fillId="0" borderId="32" xfId="56" applyFont="1" applyBorder="1" applyAlignment="1">
      <alignment horizontal="center" vertical="top" wrapText="1"/>
      <protection/>
    </xf>
    <xf numFmtId="0" fontId="0" fillId="4" borderId="51" xfId="17" applyFont="1" applyBorder="1" applyAlignment="1">
      <alignment horizontal="right" vertical="top"/>
    </xf>
    <xf numFmtId="0" fontId="0" fillId="4" borderId="101" xfId="17" applyFont="1" applyBorder="1" applyAlignment="1">
      <alignment horizontal="right" vertical="top"/>
    </xf>
    <xf numFmtId="0" fontId="0" fillId="4" borderId="10" xfId="17" applyFont="1" applyBorder="1" applyAlignment="1">
      <alignment horizontal="center" vertical="top"/>
    </xf>
    <xf numFmtId="0" fontId="0" fillId="4" borderId="98" xfId="17" applyNumberFormat="1" applyFont="1" applyBorder="1" applyAlignment="1">
      <alignment horizontal="center" vertical="top"/>
    </xf>
    <xf numFmtId="0" fontId="0" fillId="4" borderId="0" xfId="17" applyFont="1" applyBorder="1" applyAlignment="1">
      <alignment horizontal="center" vertical="top"/>
    </xf>
    <xf numFmtId="0" fontId="0" fillId="0" borderId="1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2" xfId="0" applyFont="1" applyBorder="1" applyAlignment="1">
      <alignment/>
    </xf>
    <xf numFmtId="0" fontId="0" fillId="0" borderId="97" xfId="0" applyBorder="1" applyAlignment="1">
      <alignment/>
    </xf>
    <xf numFmtId="0" fontId="0" fillId="4" borderId="113" xfId="17" applyBorder="1" applyAlignment="1">
      <alignment/>
    </xf>
    <xf numFmtId="0" fontId="0" fillId="4" borderId="98" xfId="17" applyBorder="1" applyAlignment="1">
      <alignment/>
    </xf>
    <xf numFmtId="0" fontId="0" fillId="4" borderId="114" xfId="17" applyFont="1" applyBorder="1" applyAlignment="1">
      <alignment/>
    </xf>
    <xf numFmtId="0" fontId="0" fillId="4" borderId="13" xfId="17" applyBorder="1" applyAlignment="1">
      <alignment horizontal="center"/>
    </xf>
    <xf numFmtId="0" fontId="0" fillId="4" borderId="30" xfId="17" applyFont="1" applyBorder="1" applyAlignment="1">
      <alignment vertical="top" wrapText="1"/>
    </xf>
    <xf numFmtId="0" fontId="0" fillId="4" borderId="94" xfId="17" applyFont="1" applyBorder="1" applyAlignment="1">
      <alignment horizontal="center" vertical="top"/>
    </xf>
    <xf numFmtId="0" fontId="0" fillId="4" borderId="100" xfId="17" applyFont="1" applyBorder="1" applyAlignment="1">
      <alignment vertical="top" wrapText="1"/>
    </xf>
    <xf numFmtId="0" fontId="0" fillId="4" borderId="99" xfId="17" applyFont="1" applyBorder="1" applyAlignment="1">
      <alignment vertical="top" wrapText="1"/>
    </xf>
    <xf numFmtId="0" fontId="0" fillId="4" borderId="98" xfId="17" applyFont="1" applyBorder="1" applyAlignment="1">
      <alignment horizontal="center" vertical="top"/>
    </xf>
    <xf numFmtId="0" fontId="0" fillId="4" borderId="79" xfId="17" applyFont="1" applyBorder="1" applyAlignment="1">
      <alignment vertical="top"/>
    </xf>
    <xf numFmtId="0" fontId="53" fillId="4" borderId="20" xfId="17" applyFont="1" applyBorder="1" applyAlignment="1">
      <alignment horizontal="center" vertical="top" wrapText="1"/>
    </xf>
    <xf numFmtId="0" fontId="56" fillId="10" borderId="43" xfId="23" applyFont="1" applyBorder="1" applyAlignment="1">
      <alignment horizontal="right" vertical="top"/>
    </xf>
    <xf numFmtId="0" fontId="57" fillId="10" borderId="44" xfId="23" applyFont="1" applyBorder="1" applyAlignment="1">
      <alignment horizontal="center" vertical="top"/>
    </xf>
    <xf numFmtId="0" fontId="0" fillId="4" borderId="0" xfId="17" applyFont="1" applyBorder="1" applyAlignment="1">
      <alignment horizontal="right" vertical="top"/>
    </xf>
    <xf numFmtId="0" fontId="53" fillId="4" borderId="50" xfId="17" applyFont="1" applyBorder="1" applyAlignment="1">
      <alignment horizontal="center"/>
    </xf>
    <xf numFmtId="0" fontId="53" fillId="4" borderId="60" xfId="17" applyFont="1" applyBorder="1" applyAlignment="1">
      <alignment horizontal="center"/>
    </xf>
    <xf numFmtId="0" fontId="53" fillId="0" borderId="0" xfId="0" applyFont="1" applyAlignment="1">
      <alignment/>
    </xf>
    <xf numFmtId="0" fontId="0" fillId="4" borderId="84" xfId="17" applyFont="1" applyBorder="1" applyAlignment="1">
      <alignment vertical="top"/>
    </xf>
    <xf numFmtId="0" fontId="0" fillId="4" borderId="100" xfId="17" applyFont="1" applyBorder="1" applyAlignment="1">
      <alignment horizontal="left" vertical="top" wrapText="1"/>
    </xf>
    <xf numFmtId="0" fontId="54" fillId="4" borderId="27" xfId="17" applyFont="1" applyBorder="1" applyAlignment="1">
      <alignment horizontal="right" vertical="top"/>
    </xf>
    <xf numFmtId="0" fontId="0" fillId="4" borderId="70" xfId="17" applyFont="1" applyBorder="1" applyAlignment="1">
      <alignment vertical="top"/>
    </xf>
    <xf numFmtId="0" fontId="60" fillId="0" borderId="0" xfId="56" applyFont="1" applyAlignment="1">
      <alignment vertical="top"/>
      <protection/>
    </xf>
    <xf numFmtId="0" fontId="57" fillId="10" borderId="47" xfId="23" applyFont="1" applyBorder="1" applyAlignment="1">
      <alignment horizontal="center" vertical="top" wrapText="1"/>
    </xf>
    <xf numFmtId="0" fontId="0" fillId="4" borderId="0" xfId="17" applyAlignment="1">
      <alignment vertical="top"/>
    </xf>
    <xf numFmtId="0" fontId="0" fillId="4" borderId="63" xfId="17" applyFont="1" applyBorder="1" applyAlignment="1">
      <alignment horizontal="right" vertical="top"/>
    </xf>
    <xf numFmtId="0" fontId="0" fillId="4" borderId="11" xfId="17" applyFont="1" applyBorder="1" applyAlignment="1">
      <alignment horizontal="right" vertical="top"/>
    </xf>
    <xf numFmtId="2" fontId="0" fillId="4" borderId="63" xfId="17" applyNumberFormat="1" applyFont="1" applyBorder="1" applyAlignment="1">
      <alignment horizontal="right" vertical="top"/>
    </xf>
    <xf numFmtId="2" fontId="53" fillId="4" borderId="20" xfId="17" applyNumberFormat="1" applyFont="1" applyBorder="1" applyAlignment="1">
      <alignment horizontal="right" vertical="top"/>
    </xf>
    <xf numFmtId="0" fontId="53" fillId="4" borderId="64" xfId="17" applyFont="1" applyBorder="1" applyAlignment="1">
      <alignment horizontal="right" vertical="top"/>
    </xf>
    <xf numFmtId="2" fontId="53" fillId="4" borderId="24" xfId="17" applyNumberFormat="1" applyFont="1" applyBorder="1" applyAlignment="1">
      <alignment horizontal="right" vertical="top"/>
    </xf>
    <xf numFmtId="0" fontId="53" fillId="4" borderId="20" xfId="17" applyFont="1" applyBorder="1" applyAlignment="1">
      <alignment horizontal="right" vertical="top"/>
    </xf>
    <xf numFmtId="0" fontId="19" fillId="4" borderId="51" xfId="17" applyFont="1" applyBorder="1" applyAlignment="1">
      <alignment horizontal="right" vertical="top"/>
    </xf>
    <xf numFmtId="0" fontId="47" fillId="4" borderId="51" xfId="52" applyFill="1" applyBorder="1" applyAlignment="1">
      <alignment horizontal="right" vertical="top"/>
    </xf>
    <xf numFmtId="0" fontId="0" fillId="4" borderId="97" xfId="17" applyFont="1" applyBorder="1" applyAlignment="1">
      <alignment horizontal="right" vertical="top"/>
    </xf>
    <xf numFmtId="0" fontId="19" fillId="4" borderId="69" xfId="17" applyFont="1" applyBorder="1" applyAlignment="1">
      <alignment vertical="top"/>
    </xf>
    <xf numFmtId="0" fontId="0" fillId="4" borderId="11" xfId="17" applyBorder="1" applyAlignment="1">
      <alignment vertical="top"/>
    </xf>
    <xf numFmtId="0" fontId="0" fillId="4" borderId="30" xfId="17" applyBorder="1" applyAlignment="1">
      <alignment vertical="top"/>
    </xf>
    <xf numFmtId="0" fontId="0" fillId="0" borderId="111" xfId="0" applyBorder="1" applyAlignment="1">
      <alignment/>
    </xf>
    <xf numFmtId="0" fontId="0" fillId="0" borderId="10" xfId="0" applyBorder="1" applyAlignment="1">
      <alignment/>
    </xf>
    <xf numFmtId="0" fontId="0" fillId="0" borderId="112" xfId="0" applyBorder="1" applyAlignment="1">
      <alignment/>
    </xf>
    <xf numFmtId="0" fontId="0" fillId="4" borderId="30" xfId="17" applyFont="1" applyBorder="1" applyAlignment="1">
      <alignment horizontal="right" vertical="top"/>
    </xf>
    <xf numFmtId="0" fontId="53" fillId="4" borderId="33" xfId="17" applyFont="1" applyBorder="1" applyAlignment="1">
      <alignment horizontal="right" vertical="top"/>
    </xf>
    <xf numFmtId="0" fontId="0" fillId="10" borderId="115" xfId="23" applyBorder="1" applyAlignment="1">
      <alignment/>
    </xf>
    <xf numFmtId="0" fontId="0" fillId="10" borderId="67" xfId="23" applyBorder="1" applyAlignment="1">
      <alignment/>
    </xf>
    <xf numFmtId="0" fontId="55" fillId="0" borderId="57" xfId="0" applyFont="1" applyBorder="1" applyAlignment="1">
      <alignment horizontal="center"/>
    </xf>
    <xf numFmtId="0" fontId="55" fillId="0" borderId="112" xfId="0" applyFont="1" applyBorder="1" applyAlignment="1">
      <alignment horizontal="center"/>
    </xf>
    <xf numFmtId="0" fontId="55" fillId="10" borderId="19" xfId="23" applyFont="1" applyBorder="1" applyAlignment="1">
      <alignment/>
    </xf>
    <xf numFmtId="0" fontId="55" fillId="10" borderId="112" xfId="23" applyFont="1" applyBorder="1" applyAlignment="1">
      <alignment/>
    </xf>
    <xf numFmtId="0" fontId="0" fillId="4" borderId="32" xfId="17" applyBorder="1" applyAlignment="1">
      <alignment/>
    </xf>
    <xf numFmtId="0" fontId="0" fillId="4" borderId="30" xfId="17" applyBorder="1" applyAlignment="1">
      <alignment/>
    </xf>
    <xf numFmtId="0" fontId="0" fillId="4" borderId="100" xfId="17" applyBorder="1" applyAlignment="1">
      <alignment/>
    </xf>
    <xf numFmtId="0" fontId="0" fillId="10" borderId="19" xfId="23" applyBorder="1" applyAlignment="1">
      <alignment/>
    </xf>
    <xf numFmtId="0" fontId="0" fillId="10" borderId="112" xfId="23" applyBorder="1" applyAlignment="1">
      <alignment/>
    </xf>
    <xf numFmtId="2" fontId="0" fillId="4" borderId="30" xfId="17" applyNumberFormat="1" applyBorder="1" applyAlignment="1">
      <alignment/>
    </xf>
    <xf numFmtId="0" fontId="53" fillId="4" borderId="39" xfId="17" applyFont="1" applyBorder="1" applyAlignment="1">
      <alignment horizontal="center"/>
    </xf>
    <xf numFmtId="0" fontId="53" fillId="4" borderId="54" xfId="17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10" borderId="65" xfId="23" applyFont="1" applyBorder="1" applyAlignment="1">
      <alignment/>
    </xf>
    <xf numFmtId="0" fontId="57" fillId="10" borderId="65" xfId="23" applyFont="1" applyBorder="1" applyAlignment="1">
      <alignment horizontal="center"/>
    </xf>
    <xf numFmtId="0" fontId="57" fillId="10" borderId="67" xfId="23" applyFont="1" applyBorder="1" applyAlignment="1">
      <alignment/>
    </xf>
    <xf numFmtId="0" fontId="55" fillId="0" borderId="36" xfId="0" applyFont="1" applyBorder="1" applyAlignment="1">
      <alignment horizontal="center"/>
    </xf>
    <xf numFmtId="0" fontId="0" fillId="10" borderId="92" xfId="23" applyBorder="1" applyAlignment="1">
      <alignment wrapText="1"/>
    </xf>
    <xf numFmtId="0" fontId="0" fillId="4" borderId="36" xfId="17" applyBorder="1" applyAlignment="1">
      <alignment/>
    </xf>
    <xf numFmtId="0" fontId="0" fillId="0" borderId="116" xfId="0" applyBorder="1" applyAlignment="1">
      <alignment horizontal="right" wrapText="1"/>
    </xf>
    <xf numFmtId="0" fontId="0" fillId="0" borderId="117" xfId="0" applyBorder="1" applyAlignment="1">
      <alignment horizontal="right" wrapText="1"/>
    </xf>
    <xf numFmtId="0" fontId="0" fillId="0" borderId="92" xfId="0" applyBorder="1" applyAlignment="1">
      <alignment horizontal="right"/>
    </xf>
    <xf numFmtId="0" fontId="0" fillId="0" borderId="92" xfId="0" applyBorder="1" applyAlignment="1">
      <alignment horizontal="right" wrapText="1"/>
    </xf>
    <xf numFmtId="0" fontId="0" fillId="0" borderId="117" xfId="0" applyBorder="1" applyAlignment="1">
      <alignment horizontal="right"/>
    </xf>
    <xf numFmtId="0" fontId="53" fillId="4" borderId="20" xfId="17" applyFont="1" applyBorder="1" applyAlignment="1">
      <alignment horizontal="center" vertical="top" wrapText="1"/>
    </xf>
    <xf numFmtId="0" fontId="0" fillId="4" borderId="114" xfId="17" applyBorder="1" applyAlignment="1">
      <alignment/>
    </xf>
    <xf numFmtId="0" fontId="0" fillId="4" borderId="118" xfId="17" applyBorder="1" applyAlignment="1">
      <alignment/>
    </xf>
    <xf numFmtId="0" fontId="0" fillId="4" borderId="119" xfId="17" applyBorder="1" applyAlignment="1">
      <alignment/>
    </xf>
    <xf numFmtId="0" fontId="0" fillId="4" borderId="120" xfId="17" applyBorder="1" applyAlignment="1">
      <alignment/>
    </xf>
    <xf numFmtId="0" fontId="0" fillId="4" borderId="105" xfId="17" applyBorder="1" applyAlignment="1">
      <alignment/>
    </xf>
    <xf numFmtId="0" fontId="0" fillId="4" borderId="121" xfId="17" applyBorder="1" applyAlignment="1">
      <alignment/>
    </xf>
    <xf numFmtId="0" fontId="0" fillId="4" borderId="122" xfId="17" applyBorder="1" applyAlignment="1">
      <alignment/>
    </xf>
    <xf numFmtId="0" fontId="0" fillId="4" borderId="123" xfId="17" applyBorder="1" applyAlignment="1">
      <alignment/>
    </xf>
    <xf numFmtId="0" fontId="0" fillId="4" borderId="124" xfId="17" applyBorder="1" applyAlignment="1">
      <alignment/>
    </xf>
    <xf numFmtId="0" fontId="0" fillId="4" borderId="125" xfId="17" applyBorder="1" applyAlignment="1">
      <alignment/>
    </xf>
    <xf numFmtId="0" fontId="0" fillId="4" borderId="126" xfId="17" applyBorder="1" applyAlignment="1">
      <alignment/>
    </xf>
    <xf numFmtId="0" fontId="0" fillId="4" borderId="127" xfId="17" applyBorder="1" applyAlignment="1">
      <alignment/>
    </xf>
    <xf numFmtId="0" fontId="0" fillId="4" borderId="128" xfId="17" applyBorder="1" applyAlignment="1">
      <alignment/>
    </xf>
    <xf numFmtId="0" fontId="0" fillId="0" borderId="105" xfId="0" applyBorder="1" applyAlignment="1">
      <alignment horizontal="center"/>
    </xf>
    <xf numFmtId="0" fontId="0" fillId="4" borderId="127" xfId="17" applyBorder="1" applyAlignment="1">
      <alignment horizontal="center"/>
    </xf>
    <xf numFmtId="0" fontId="0" fillId="4" borderId="128" xfId="17" applyBorder="1" applyAlignment="1">
      <alignment horizontal="center"/>
    </xf>
    <xf numFmtId="0" fontId="0" fillId="4" borderId="105" xfId="17" applyBorder="1" applyAlignment="1">
      <alignment horizontal="center"/>
    </xf>
    <xf numFmtId="0" fontId="0" fillId="4" borderId="121" xfId="17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0" fillId="4" borderId="129" xfId="17" applyBorder="1" applyAlignment="1">
      <alignment horizontal="center"/>
    </xf>
    <xf numFmtId="0" fontId="53" fillId="4" borderId="22" xfId="17" applyFont="1" applyBorder="1" applyAlignment="1">
      <alignment horizontal="center" vertical="top" wrapText="1"/>
    </xf>
    <xf numFmtId="0" fontId="53" fillId="4" borderId="23" xfId="17" applyFont="1" applyBorder="1" applyAlignment="1">
      <alignment horizontal="center" vertical="top" wrapText="1"/>
    </xf>
    <xf numFmtId="0" fontId="53" fillId="4" borderId="24" xfId="17" applyFont="1" applyBorder="1" applyAlignment="1">
      <alignment horizontal="center" vertical="top" wrapText="1"/>
    </xf>
    <xf numFmtId="0" fontId="53" fillId="4" borderId="11" xfId="17" applyFont="1" applyBorder="1" applyAlignment="1">
      <alignment horizontal="center" vertical="top" wrapText="1"/>
    </xf>
    <xf numFmtId="0" fontId="53" fillId="4" borderId="26" xfId="17" applyFont="1" applyBorder="1" applyAlignment="1">
      <alignment horizontal="center" vertical="top" wrapText="1"/>
    </xf>
    <xf numFmtId="0" fontId="53" fillId="4" borderId="89" xfId="17" applyFont="1" applyBorder="1" applyAlignment="1">
      <alignment horizontal="center" vertical="top" wrapText="1"/>
    </xf>
    <xf numFmtId="0" fontId="8" fillId="0" borderId="0" xfId="56" applyFont="1" applyFill="1" applyBorder="1" applyAlignment="1">
      <alignment vertical="top" wrapText="1"/>
      <protection/>
    </xf>
    <xf numFmtId="0" fontId="10" fillId="0" borderId="0" xfId="56" applyFont="1" applyBorder="1" applyAlignment="1">
      <alignment horizontal="left" vertical="top" wrapText="1"/>
      <protection/>
    </xf>
    <xf numFmtId="0" fontId="57" fillId="10" borderId="43" xfId="23" applyFont="1" applyBorder="1" applyAlignment="1">
      <alignment horizontal="center" vertical="top" wrapText="1"/>
    </xf>
    <xf numFmtId="0" fontId="57" fillId="10" borderId="48" xfId="23" applyFont="1" applyBorder="1" applyAlignment="1">
      <alignment horizontal="center" vertical="top" wrapText="1"/>
    </xf>
    <xf numFmtId="0" fontId="56" fillId="10" borderId="21" xfId="23" applyFont="1" applyBorder="1" applyAlignment="1">
      <alignment horizontal="center" vertical="top" wrapText="1"/>
    </xf>
    <xf numFmtId="0" fontId="56" fillId="10" borderId="37" xfId="23" applyFont="1" applyBorder="1" applyAlignment="1">
      <alignment horizontal="center" vertical="top" wrapText="1"/>
    </xf>
    <xf numFmtId="0" fontId="57" fillId="10" borderId="47" xfId="23" applyFont="1" applyBorder="1" applyAlignment="1">
      <alignment horizontal="center" vertical="top" wrapText="1"/>
    </xf>
    <xf numFmtId="0" fontId="11" fillId="0" borderId="61" xfId="56" applyFont="1" applyBorder="1" applyAlignment="1">
      <alignment horizontal="center" vertical="top" wrapText="1"/>
      <protection/>
    </xf>
    <xf numFmtId="0" fontId="11" fillId="0" borderId="58" xfId="56" applyFont="1" applyBorder="1" applyAlignment="1">
      <alignment horizontal="center" vertical="top" wrapText="1"/>
      <protection/>
    </xf>
    <xf numFmtId="0" fontId="11" fillId="0" borderId="28" xfId="56" applyFont="1" applyBorder="1" applyAlignment="1">
      <alignment horizontal="center" vertical="top"/>
      <protection/>
    </xf>
    <xf numFmtId="0" fontId="11" fillId="0" borderId="0" xfId="56" applyFont="1" applyBorder="1" applyAlignment="1">
      <alignment horizontal="center" vertical="top"/>
      <protection/>
    </xf>
    <xf numFmtId="0" fontId="11" fillId="0" borderId="20" xfId="56" applyFont="1" applyBorder="1" applyAlignment="1">
      <alignment horizontal="center" vertical="top"/>
      <protection/>
    </xf>
    <xf numFmtId="0" fontId="11" fillId="0" borderId="20" xfId="56" applyFont="1" applyBorder="1" applyAlignment="1">
      <alignment horizontal="center" vertical="top" wrapText="1"/>
      <protection/>
    </xf>
    <xf numFmtId="0" fontId="11" fillId="0" borderId="28" xfId="56" applyFont="1" applyBorder="1" applyAlignment="1">
      <alignment horizontal="center" vertical="top" wrapText="1"/>
      <protection/>
    </xf>
    <xf numFmtId="0" fontId="11" fillId="0" borderId="21" xfId="56" applyFont="1" applyBorder="1" applyAlignment="1">
      <alignment horizontal="center" vertical="top" wrapText="1"/>
      <protection/>
    </xf>
    <xf numFmtId="0" fontId="11" fillId="0" borderId="35" xfId="56" applyFont="1" applyBorder="1" applyAlignment="1">
      <alignment horizontal="center" vertical="top" wrapText="1"/>
      <protection/>
    </xf>
    <xf numFmtId="0" fontId="11" fillId="0" borderId="37" xfId="56" applyFont="1" applyBorder="1" applyAlignment="1">
      <alignment horizontal="center" vertical="top" wrapText="1"/>
      <protection/>
    </xf>
    <xf numFmtId="0" fontId="56" fillId="10" borderId="20" xfId="23" applyFont="1" applyBorder="1" applyAlignment="1">
      <alignment horizontal="center" vertical="top" wrapText="1"/>
    </xf>
    <xf numFmtId="0" fontId="56" fillId="10" borderId="130" xfId="23" applyFont="1" applyBorder="1" applyAlignment="1">
      <alignment horizontal="center" vertical="top" wrapText="1"/>
    </xf>
    <xf numFmtId="0" fontId="57" fillId="10" borderId="44" xfId="23" applyFont="1" applyBorder="1" applyAlignment="1">
      <alignment horizontal="center" vertical="top"/>
    </xf>
    <xf numFmtId="0" fontId="56" fillId="10" borderId="43" xfId="23" applyFont="1" applyBorder="1" applyAlignment="1">
      <alignment horizontal="right" vertical="top"/>
    </xf>
    <xf numFmtId="0" fontId="56" fillId="10" borderId="48" xfId="23" applyFont="1" applyBorder="1" applyAlignment="1">
      <alignment horizontal="right" vertical="top"/>
    </xf>
    <xf numFmtId="0" fontId="53" fillId="4" borderId="20" xfId="17" applyFont="1" applyBorder="1" applyAlignment="1">
      <alignment horizontal="center" vertical="top" wrapText="1"/>
    </xf>
    <xf numFmtId="0" fontId="8" fillId="0" borderId="28" xfId="56" applyFont="1" applyBorder="1" applyAlignment="1">
      <alignment vertical="top"/>
      <protection/>
    </xf>
    <xf numFmtId="0" fontId="57" fillId="10" borderId="65" xfId="23" applyFont="1" applyBorder="1" applyAlignment="1">
      <alignment vertical="top"/>
    </xf>
    <xf numFmtId="0" fontId="11" fillId="0" borderId="62" xfId="56" applyFont="1" applyBorder="1" applyAlignment="1">
      <alignment horizontal="center" vertical="top"/>
      <protection/>
    </xf>
    <xf numFmtId="0" fontId="11" fillId="0" borderId="26" xfId="56" applyFont="1" applyBorder="1" applyAlignment="1">
      <alignment horizontal="center" vertical="top"/>
      <protection/>
    </xf>
    <xf numFmtId="0" fontId="11" fillId="0" borderId="89" xfId="56" applyFont="1" applyBorder="1" applyAlignment="1">
      <alignment horizontal="center" vertical="top"/>
      <protection/>
    </xf>
    <xf numFmtId="0" fontId="11" fillId="0" borderId="52" xfId="56" applyFont="1" applyBorder="1" applyAlignment="1">
      <alignment horizontal="center" vertical="top"/>
      <protection/>
    </xf>
    <xf numFmtId="0" fontId="11" fillId="0" borderId="35" xfId="56" applyFont="1" applyBorder="1" applyAlignment="1">
      <alignment horizontal="center" vertical="top"/>
      <protection/>
    </xf>
    <xf numFmtId="0" fontId="11" fillId="0" borderId="21" xfId="56" applyFont="1" applyBorder="1" applyAlignment="1">
      <alignment horizontal="center" vertical="top"/>
      <protection/>
    </xf>
    <xf numFmtId="0" fontId="11" fillId="0" borderId="37" xfId="56" applyFont="1" applyBorder="1" applyAlignment="1">
      <alignment horizontal="center" vertical="top"/>
      <protection/>
    </xf>
    <xf numFmtId="0" fontId="57" fillId="10" borderId="71" xfId="23" applyFont="1" applyBorder="1" applyAlignment="1">
      <alignment horizontal="left" vertical="top"/>
    </xf>
    <xf numFmtId="0" fontId="57" fillId="10" borderId="70" xfId="23" applyFont="1" applyBorder="1" applyAlignment="1">
      <alignment horizontal="left" vertical="top"/>
    </xf>
    <xf numFmtId="0" fontId="57" fillId="10" borderId="72" xfId="23" applyFont="1" applyBorder="1" applyAlignment="1">
      <alignment horizontal="left" vertical="top"/>
    </xf>
    <xf numFmtId="0" fontId="11" fillId="0" borderId="32" xfId="56" applyFont="1" applyBorder="1" applyAlignment="1">
      <alignment horizontal="center" vertical="top" wrapText="1"/>
      <protection/>
    </xf>
    <xf numFmtId="0" fontId="10" fillId="0" borderId="0" xfId="56" applyFont="1" applyAlignment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Warehousing Capacity(FCI)
</a:t>
            </a:r>
          </a:p>
        </c:rich>
      </c:tx>
      <c:layout>
        <c:manualLayout>
          <c:xMode val="factor"/>
          <c:yMode val="factor"/>
          <c:x val="-0.005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15"/>
          <c:w val="0.80425"/>
          <c:h val="0.85975"/>
        </c:manualLayout>
      </c:layout>
      <c:lineChart>
        <c:grouping val="standard"/>
        <c:varyColors val="0"/>
        <c:ser>
          <c:idx val="1"/>
          <c:order val="0"/>
          <c:tx>
            <c:v>FCI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2009</c:v>
              </c:pt>
              <c:pt idx="1">
                <c:v>200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</c:numLit>
          </c:cat>
          <c:val>
            <c:numRef>
              <c:f>(india!$D$17:$F$17,india!$H$17:$I$17)</c:f>
              <c:numCache/>
            </c:numRef>
          </c:val>
          <c:smooth val="0"/>
        </c:ser>
        <c:marker val="1"/>
        <c:axId val="44493796"/>
        <c:axId val="64899845"/>
      </c:lineChart>
      <c:catAx>
        <c:axId val="444937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99845"/>
        <c:crosses val="autoZero"/>
        <c:auto val="1"/>
        <c:lblOffset val="100"/>
        <c:tickLblSkip val="1"/>
        <c:noMultiLvlLbl val="0"/>
      </c:catAx>
      <c:valAx>
        <c:axId val="64899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93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Storage Capacity with FCI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23"/>
          <c:w val="0.89375"/>
          <c:h val="0.7345"/>
        </c:manualLayout>
      </c:layout>
      <c:lineChart>
        <c:grouping val="standard"/>
        <c:varyColors val="0"/>
        <c:ser>
          <c:idx val="0"/>
          <c:order val="0"/>
          <c:tx>
            <c:v>covered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</c:numLit>
          </c:cat>
          <c:val>
            <c:numRef>
              <c:f>(india!$D$23:$F$23,india!$H$23:$I$23)</c:f>
              <c:numCache/>
            </c:numRef>
          </c:val>
          <c:smooth val="0"/>
        </c:ser>
        <c:ser>
          <c:idx val="1"/>
          <c:order val="1"/>
          <c:tx>
            <c:v>CAP(covered &amp; plinth)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</c:numLit>
          </c:cat>
          <c:val>
            <c:numRef>
              <c:f>(india!$D$27:$F$27,india!$H$27:$I$27)</c:f>
              <c:numCache/>
            </c:numRef>
          </c:val>
          <c:smooth val="0"/>
        </c:ser>
        <c:marker val="1"/>
        <c:axId val="47227694"/>
        <c:axId val="22396063"/>
      </c:lineChart>
      <c:catAx>
        <c:axId val="47227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96063"/>
        <c:crosses val="autoZero"/>
        <c:auto val="1"/>
        <c:lblOffset val="100"/>
        <c:tickLblSkip val="1"/>
        <c:noMultiLvlLbl val="0"/>
      </c:catAx>
      <c:valAx>
        <c:axId val="2239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million tonnes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27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75"/>
          <c:y val="0.8705"/>
          <c:w val="0.6775"/>
          <c:h val="0.1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Cold Storage as on 31-12-08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38"/>
          <c:w val="0.95625"/>
          <c:h val="0.70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Private Sector</c:v>
              </c:pt>
              <c:pt idx="1">
                <c:v>cooperative sector</c:v>
              </c:pt>
              <c:pt idx="2">
                <c:v>Public sector</c:v>
              </c:pt>
            </c:strLit>
          </c:cat>
          <c:val>
            <c:numRef>
              <c:f>(COLDSTORAGE!$E$78,COLDSTORAGE!$G$78,COLDSTORAGE!$I$78)</c:f>
              <c:numCache/>
            </c:numRef>
          </c:val>
          <c:shape val="cylinder"/>
        </c:ser>
        <c:shape val="cylinder"/>
        <c:axId val="237976"/>
        <c:axId val="2141785"/>
      </c:bar3DChart>
      <c:catAx>
        <c:axId val="237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1785"/>
        <c:crosses val="autoZero"/>
        <c:auto val="1"/>
        <c:lblOffset val="100"/>
        <c:tickLblSkip val="1"/>
        <c:noMultiLvlLbl val="0"/>
      </c:catAx>
      <c:valAx>
        <c:axId val="2141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9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Cold Storage as on 31-12-09</a:t>
            </a:r>
          </a:p>
        </c:rich>
      </c:tx>
      <c:layout>
        <c:manualLayout>
          <c:xMode val="factor"/>
          <c:yMode val="factor"/>
          <c:x val="-0.002"/>
          <c:y val="-0.0052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1225"/>
          <c:w val="0.95625"/>
          <c:h val="0.73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Private Sector</c:v>
              </c:pt>
              <c:pt idx="1">
                <c:v>cooperative sector</c:v>
              </c:pt>
              <c:pt idx="2">
                <c:v>Public sector</c:v>
              </c:pt>
            </c:strLit>
          </c:cat>
          <c:val>
            <c:numRef>
              <c:f>(COLDSTORAGE2!$D$78,COLDSTORAGE2!$F$78,COLDSTORAGE2!$H$78)</c:f>
              <c:numCache/>
            </c:numRef>
          </c:val>
          <c:shape val="cylinder"/>
        </c:ser>
        <c:shape val="cylinder"/>
        <c:axId val="19276066"/>
        <c:axId val="39266867"/>
      </c:bar3DChart>
      <c:catAx>
        <c:axId val="192760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66867"/>
        <c:crosses val="autoZero"/>
        <c:auto val="1"/>
        <c:lblOffset val="100"/>
        <c:tickLblSkip val="1"/>
        <c:noMultiLvlLbl val="0"/>
      </c:catAx>
      <c:valAx>
        <c:axId val="39266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760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66675</xdr:rowOff>
    </xdr:from>
    <xdr:ext cx="1314450" cy="657225"/>
    <xdr:sp>
      <xdr:nvSpPr>
        <xdr:cNvPr id="1" name="Rectangle 1"/>
        <xdr:cNvSpPr>
          <a:spLocks/>
        </xdr:cNvSpPr>
      </xdr:nvSpPr>
      <xdr:spPr>
        <a:xfrm>
          <a:off x="571500" y="66675"/>
          <a:ext cx="1314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342900</xdr:colOff>
      <xdr:row>3</xdr:row>
      <xdr:rowOff>161925</xdr:rowOff>
    </xdr:from>
    <xdr:to>
      <xdr:col>15</xdr:col>
      <xdr:colOff>371475</xdr:colOff>
      <xdr:row>13</xdr:row>
      <xdr:rowOff>47625</xdr:rowOff>
    </xdr:to>
    <xdr:graphicFrame>
      <xdr:nvGraphicFramePr>
        <xdr:cNvPr id="2" name="Chart 2"/>
        <xdr:cNvGraphicFramePr/>
      </xdr:nvGraphicFramePr>
      <xdr:xfrm>
        <a:off x="11172825" y="1219200"/>
        <a:ext cx="36861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16</xdr:row>
      <xdr:rowOff>38100</xdr:rowOff>
    </xdr:from>
    <xdr:to>
      <xdr:col>15</xdr:col>
      <xdr:colOff>381000</xdr:colOff>
      <xdr:row>27</xdr:row>
      <xdr:rowOff>104775</xdr:rowOff>
    </xdr:to>
    <xdr:graphicFrame>
      <xdr:nvGraphicFramePr>
        <xdr:cNvPr id="3" name="Chart 3"/>
        <xdr:cNvGraphicFramePr/>
      </xdr:nvGraphicFramePr>
      <xdr:xfrm>
        <a:off x="10944225" y="4248150"/>
        <a:ext cx="39243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0</xdr:row>
      <xdr:rowOff>47625</xdr:rowOff>
    </xdr:from>
    <xdr:ext cx="2219325" cy="657225"/>
    <xdr:sp>
      <xdr:nvSpPr>
        <xdr:cNvPr id="1" name="Rectangle 1"/>
        <xdr:cNvSpPr>
          <a:spLocks/>
        </xdr:cNvSpPr>
      </xdr:nvSpPr>
      <xdr:spPr>
        <a:xfrm>
          <a:off x="485775" y="47625"/>
          <a:ext cx="2219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PORTS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152400</xdr:rowOff>
    </xdr:from>
    <xdr:ext cx="2276475" cy="466725"/>
    <xdr:sp>
      <xdr:nvSpPr>
        <xdr:cNvPr id="1" name="Rectangle 1"/>
        <xdr:cNvSpPr>
          <a:spLocks/>
        </xdr:cNvSpPr>
      </xdr:nvSpPr>
      <xdr:spPr>
        <a:xfrm>
          <a:off x="523875" y="152400"/>
          <a:ext cx="22764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95250</xdr:colOff>
      <xdr:row>0</xdr:row>
      <xdr:rowOff>0</xdr:rowOff>
    </xdr:from>
    <xdr:ext cx="2228850" cy="657225"/>
    <xdr:sp>
      <xdr:nvSpPr>
        <xdr:cNvPr id="2" name="Rectangle 2"/>
        <xdr:cNvSpPr>
          <a:spLocks/>
        </xdr:cNvSpPr>
      </xdr:nvSpPr>
      <xdr:spPr>
        <a:xfrm>
          <a:off x="619125" y="0"/>
          <a:ext cx="2228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PORTS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152400</xdr:rowOff>
    </xdr:from>
    <xdr:ext cx="2276475" cy="466725"/>
    <xdr:sp>
      <xdr:nvSpPr>
        <xdr:cNvPr id="1" name="Rectangle 1"/>
        <xdr:cNvSpPr>
          <a:spLocks/>
        </xdr:cNvSpPr>
      </xdr:nvSpPr>
      <xdr:spPr>
        <a:xfrm>
          <a:off x="523875" y="152400"/>
          <a:ext cx="22764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95250</xdr:colOff>
      <xdr:row>0</xdr:row>
      <xdr:rowOff>0</xdr:rowOff>
    </xdr:from>
    <xdr:ext cx="2228850" cy="657225"/>
    <xdr:sp>
      <xdr:nvSpPr>
        <xdr:cNvPr id="2" name="Rectangle 2"/>
        <xdr:cNvSpPr>
          <a:spLocks/>
        </xdr:cNvSpPr>
      </xdr:nvSpPr>
      <xdr:spPr>
        <a:xfrm>
          <a:off x="619125" y="0"/>
          <a:ext cx="2228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19050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523875" y="1905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  <xdr:oneCellAnchor>
    <xdr:from>
      <xdr:col>3</xdr:col>
      <xdr:colOff>142875</xdr:colOff>
      <xdr:row>0</xdr:row>
      <xdr:rowOff>19050</xdr:rowOff>
    </xdr:from>
    <xdr:ext cx="180975" cy="657225"/>
    <xdr:sp>
      <xdr:nvSpPr>
        <xdr:cNvPr id="2" name="Rectangle 2"/>
        <xdr:cNvSpPr>
          <a:spLocks/>
        </xdr:cNvSpPr>
      </xdr:nvSpPr>
      <xdr:spPr>
        <a:xfrm>
          <a:off x="4324350" y="19050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19050</xdr:rowOff>
    </xdr:from>
    <xdr:ext cx="2305050" cy="628650"/>
    <xdr:sp>
      <xdr:nvSpPr>
        <xdr:cNvPr id="1" name="Rectangle 1"/>
        <xdr:cNvSpPr>
          <a:spLocks/>
        </xdr:cNvSpPr>
      </xdr:nvSpPr>
      <xdr:spPr>
        <a:xfrm>
          <a:off x="523875" y="19050"/>
          <a:ext cx="23050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  <xdr:oneCellAnchor>
    <xdr:from>
      <xdr:col>3</xdr:col>
      <xdr:colOff>142875</xdr:colOff>
      <xdr:row>0</xdr:row>
      <xdr:rowOff>19050</xdr:rowOff>
    </xdr:from>
    <xdr:ext cx="180975" cy="657225"/>
    <xdr:sp>
      <xdr:nvSpPr>
        <xdr:cNvPr id="2" name="Rectangle 2"/>
        <xdr:cNvSpPr>
          <a:spLocks/>
        </xdr:cNvSpPr>
      </xdr:nvSpPr>
      <xdr:spPr>
        <a:xfrm>
          <a:off x="4314825" y="19050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19050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523875" y="1905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  <xdr:oneCellAnchor>
    <xdr:from>
      <xdr:col>3</xdr:col>
      <xdr:colOff>142875</xdr:colOff>
      <xdr:row>0</xdr:row>
      <xdr:rowOff>19050</xdr:rowOff>
    </xdr:from>
    <xdr:ext cx="180975" cy="657225"/>
    <xdr:sp>
      <xdr:nvSpPr>
        <xdr:cNvPr id="2" name="Rectangle 2"/>
        <xdr:cNvSpPr>
          <a:spLocks/>
        </xdr:cNvSpPr>
      </xdr:nvSpPr>
      <xdr:spPr>
        <a:xfrm>
          <a:off x="4314825" y="19050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19050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523875" y="1905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  <xdr:oneCellAnchor>
    <xdr:from>
      <xdr:col>3</xdr:col>
      <xdr:colOff>142875</xdr:colOff>
      <xdr:row>0</xdr:row>
      <xdr:rowOff>19050</xdr:rowOff>
    </xdr:from>
    <xdr:ext cx="180975" cy="657225"/>
    <xdr:sp>
      <xdr:nvSpPr>
        <xdr:cNvPr id="2" name="Rectangle 2"/>
        <xdr:cNvSpPr>
          <a:spLocks/>
        </xdr:cNvSpPr>
      </xdr:nvSpPr>
      <xdr:spPr>
        <a:xfrm>
          <a:off x="4314825" y="19050"/>
          <a:ext cx="180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80</xdr:row>
      <xdr:rowOff>28575</xdr:rowOff>
    </xdr:from>
    <xdr:to>
      <xdr:col>9</xdr:col>
      <xdr:colOff>342900</xdr:colOff>
      <xdr:row>88</xdr:row>
      <xdr:rowOff>152400</xdr:rowOff>
    </xdr:to>
    <xdr:graphicFrame>
      <xdr:nvGraphicFramePr>
        <xdr:cNvPr id="1" name="Chart 5"/>
        <xdr:cNvGraphicFramePr/>
      </xdr:nvGraphicFramePr>
      <xdr:xfrm>
        <a:off x="1562100" y="17011650"/>
        <a:ext cx="45720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0</xdr:row>
      <xdr:rowOff>19050</xdr:rowOff>
    </xdr:from>
    <xdr:ext cx="2362200" cy="657225"/>
    <xdr:sp>
      <xdr:nvSpPr>
        <xdr:cNvPr id="2" name="Rectangle 6"/>
        <xdr:cNvSpPr>
          <a:spLocks/>
        </xdr:cNvSpPr>
      </xdr:nvSpPr>
      <xdr:spPr>
        <a:xfrm>
          <a:off x="523875" y="1905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78</xdr:row>
      <xdr:rowOff>152400</xdr:rowOff>
    </xdr:from>
    <xdr:to>
      <xdr:col>8</xdr:col>
      <xdr:colOff>171450</xdr:colOff>
      <xdr:row>88</xdr:row>
      <xdr:rowOff>85725</xdr:rowOff>
    </xdr:to>
    <xdr:graphicFrame>
      <xdr:nvGraphicFramePr>
        <xdr:cNvPr id="1" name="Chart 5"/>
        <xdr:cNvGraphicFramePr/>
      </xdr:nvGraphicFramePr>
      <xdr:xfrm>
        <a:off x="1362075" y="16992600"/>
        <a:ext cx="45720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9525</xdr:colOff>
      <xdr:row>0</xdr:row>
      <xdr:rowOff>28575</xdr:rowOff>
    </xdr:from>
    <xdr:ext cx="2362200" cy="657225"/>
    <xdr:sp>
      <xdr:nvSpPr>
        <xdr:cNvPr id="2" name="Rectangle 6"/>
        <xdr:cNvSpPr>
          <a:spLocks/>
        </xdr:cNvSpPr>
      </xdr:nvSpPr>
      <xdr:spPr>
        <a:xfrm>
          <a:off x="533400" y="28575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523875" y="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523875" y="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1937150@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showGridLines="0" zoomScalePageLayoutView="0" workbookViewId="0" topLeftCell="D17">
      <selection activeCell="G1" sqref="G1:P28"/>
    </sheetView>
  </sheetViews>
  <sheetFormatPr defaultColWidth="9.140625" defaultRowHeight="15"/>
  <cols>
    <col min="1" max="1" width="7.8515625" style="0" customWidth="1"/>
    <col min="2" max="2" width="41.00390625" style="0" customWidth="1"/>
    <col min="3" max="3" width="21.140625" style="0" hidden="1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ht="45.75" customHeight="1" thickBot="1"/>
    <row r="2" spans="1:9" ht="21" customHeight="1" thickBot="1">
      <c r="A2" s="6"/>
      <c r="B2" s="332"/>
      <c r="C2" s="347" t="s">
        <v>16</v>
      </c>
      <c r="D2" s="348" t="s">
        <v>16</v>
      </c>
      <c r="E2" s="347"/>
      <c r="F2" s="349"/>
      <c r="G2" s="346"/>
      <c r="H2" s="332"/>
      <c r="I2" s="333"/>
    </row>
    <row r="3" spans="1:9" ht="16.5" customHeight="1" thickBot="1">
      <c r="A3" s="6"/>
      <c r="B3" s="8"/>
      <c r="C3" s="9" t="s">
        <v>10</v>
      </c>
      <c r="D3" s="256" t="s">
        <v>11</v>
      </c>
      <c r="E3" s="10" t="s">
        <v>12</v>
      </c>
      <c r="F3" s="350" t="s">
        <v>13</v>
      </c>
      <c r="G3" s="346"/>
      <c r="H3" s="334" t="s">
        <v>14</v>
      </c>
      <c r="I3" s="335" t="s">
        <v>183</v>
      </c>
    </row>
    <row r="4" spans="1:9" ht="16.5" customHeight="1" thickBot="1">
      <c r="A4" s="6"/>
      <c r="B4" s="11" t="s">
        <v>0</v>
      </c>
      <c r="C4" s="2"/>
      <c r="D4" s="2"/>
      <c r="E4" s="2"/>
      <c r="F4" s="337"/>
      <c r="G4" s="117"/>
      <c r="H4" s="336"/>
      <c r="I4" s="337"/>
    </row>
    <row r="5" spans="1:9" ht="30.75" thickBot="1">
      <c r="A5" s="6"/>
      <c r="B5" s="351" t="s">
        <v>1</v>
      </c>
      <c r="C5" s="181"/>
      <c r="D5" s="3"/>
      <c r="E5" s="5"/>
      <c r="F5" s="352"/>
      <c r="G5" s="117"/>
      <c r="H5" s="338"/>
      <c r="I5" s="339"/>
    </row>
    <row r="6" spans="1:9" ht="15">
      <c r="A6" s="6"/>
      <c r="B6" s="353" t="s">
        <v>15</v>
      </c>
      <c r="C6" s="181">
        <v>3</v>
      </c>
      <c r="D6" s="5">
        <v>3</v>
      </c>
      <c r="E6" s="5">
        <v>3</v>
      </c>
      <c r="F6" s="359">
        <v>3</v>
      </c>
      <c r="G6" s="117"/>
      <c r="H6" s="361">
        <v>4</v>
      </c>
      <c r="I6" s="362">
        <v>4</v>
      </c>
    </row>
    <row r="7" spans="1:9" ht="15.75" thickBot="1">
      <c r="A7" s="6"/>
      <c r="B7" s="354" t="s">
        <v>160</v>
      </c>
      <c r="C7" s="181">
        <v>0.002</v>
      </c>
      <c r="D7" s="4">
        <v>0.002</v>
      </c>
      <c r="E7" s="4">
        <v>0.002</v>
      </c>
      <c r="F7" s="360">
        <v>0.002</v>
      </c>
      <c r="G7" s="117"/>
      <c r="H7" s="363">
        <v>0.002</v>
      </c>
      <c r="I7" s="364">
        <v>0.002</v>
      </c>
    </row>
    <row r="8" spans="1:9" ht="30.75" thickBot="1">
      <c r="A8" s="6"/>
      <c r="B8" s="57" t="s">
        <v>2</v>
      </c>
      <c r="C8" s="181"/>
      <c r="D8" s="3"/>
      <c r="E8" s="3"/>
      <c r="F8" s="352"/>
      <c r="G8" s="117"/>
      <c r="H8" s="338"/>
      <c r="I8" s="339"/>
    </row>
    <row r="9" spans="1:9" ht="15.75" thickBot="1">
      <c r="A9" s="6"/>
      <c r="B9" s="71" t="s">
        <v>161</v>
      </c>
      <c r="C9" s="3">
        <v>2.77</v>
      </c>
      <c r="D9" s="365">
        <v>3.65</v>
      </c>
      <c r="E9" s="365">
        <v>4.39</v>
      </c>
      <c r="F9" s="366">
        <v>4.87</v>
      </c>
      <c r="G9" s="117"/>
      <c r="H9" s="263">
        <v>5.22</v>
      </c>
      <c r="I9" s="367">
        <v>5.68</v>
      </c>
    </row>
    <row r="10" spans="1:9" ht="15.75" thickBot="1">
      <c r="A10" s="6"/>
      <c r="B10" s="127" t="s">
        <v>3</v>
      </c>
      <c r="C10" s="181"/>
      <c r="D10" s="3"/>
      <c r="E10" s="3"/>
      <c r="F10" s="352"/>
      <c r="G10" s="117"/>
      <c r="H10" s="338"/>
      <c r="I10" s="339"/>
    </row>
    <row r="11" spans="1:9" ht="15">
      <c r="A11" s="6"/>
      <c r="B11" s="355" t="s">
        <v>15</v>
      </c>
      <c r="C11" s="181">
        <v>490</v>
      </c>
      <c r="D11" s="368">
        <v>499</v>
      </c>
      <c r="E11" s="368">
        <v>487</v>
      </c>
      <c r="F11" s="369">
        <v>479</v>
      </c>
      <c r="G11" s="117"/>
      <c r="H11" s="361">
        <v>468</v>
      </c>
      <c r="I11" s="362">
        <v>469</v>
      </c>
    </row>
    <row r="12" spans="1:9" ht="15.75" thickBot="1">
      <c r="A12" s="6"/>
      <c r="B12" s="355" t="s">
        <v>159</v>
      </c>
      <c r="C12" s="181">
        <v>9.93</v>
      </c>
      <c r="D12" s="370">
        <v>9.94</v>
      </c>
      <c r="E12" s="370">
        <v>10.72</v>
      </c>
      <c r="F12" s="371">
        <v>10.35</v>
      </c>
      <c r="G12" s="117"/>
      <c r="H12" s="363">
        <v>10.03</v>
      </c>
      <c r="I12" s="364">
        <v>10.23</v>
      </c>
    </row>
    <row r="13" spans="1:9" ht="15.75" thickBot="1">
      <c r="A13" s="6"/>
      <c r="B13" s="127" t="s">
        <v>4</v>
      </c>
      <c r="C13" s="181"/>
      <c r="D13" s="3"/>
      <c r="E13" s="3"/>
      <c r="F13" s="352"/>
      <c r="G13" s="117"/>
      <c r="H13" s="338"/>
      <c r="I13" s="339"/>
    </row>
    <row r="14" spans="1:9" ht="15">
      <c r="A14" s="6"/>
      <c r="B14" s="355" t="s">
        <v>15</v>
      </c>
      <c r="C14" s="181">
        <v>33</v>
      </c>
      <c r="D14" s="368">
        <v>36</v>
      </c>
      <c r="E14" s="368">
        <v>36</v>
      </c>
      <c r="F14" s="369">
        <v>36</v>
      </c>
      <c r="G14" s="117"/>
      <c r="H14" s="361">
        <v>37</v>
      </c>
      <c r="I14" s="362">
        <v>36</v>
      </c>
    </row>
    <row r="15" spans="1:9" ht="30.75" thickBot="1">
      <c r="A15" s="6"/>
      <c r="B15" s="356" t="s">
        <v>162</v>
      </c>
      <c r="C15" s="181">
        <v>941.87</v>
      </c>
      <c r="D15" s="370">
        <v>1059.05</v>
      </c>
      <c r="E15" s="370">
        <v>1121.46</v>
      </c>
      <c r="F15" s="371">
        <v>1231.64</v>
      </c>
      <c r="G15" s="117"/>
      <c r="H15" s="363">
        <v>1154.4</v>
      </c>
      <c r="I15" s="364">
        <v>1095.76</v>
      </c>
    </row>
    <row r="16" spans="1:9" ht="15.75" thickBot="1">
      <c r="A16" s="6"/>
      <c r="B16" s="105" t="s">
        <v>163</v>
      </c>
      <c r="C16" s="7"/>
      <c r="D16" s="3"/>
      <c r="E16" s="3"/>
      <c r="F16" s="352"/>
      <c r="G16" s="117"/>
      <c r="H16" s="338"/>
      <c r="I16" s="339"/>
    </row>
    <row r="17" spans="1:9" ht="15.75" thickBot="1">
      <c r="A17" s="6"/>
      <c r="B17" s="357" t="s">
        <v>151</v>
      </c>
      <c r="C17" s="181">
        <v>23.89</v>
      </c>
      <c r="D17" s="4">
        <v>27.71</v>
      </c>
      <c r="E17" s="4">
        <v>28.84</v>
      </c>
      <c r="F17" s="352">
        <v>31.61</v>
      </c>
      <c r="G17" s="117"/>
      <c r="H17" s="338">
        <v>33.59</v>
      </c>
      <c r="I17" s="340">
        <v>37.74</v>
      </c>
    </row>
    <row r="18" spans="1:9" ht="16.5" thickBot="1">
      <c r="A18" s="6"/>
      <c r="B18" s="11" t="s">
        <v>5</v>
      </c>
      <c r="C18" s="1"/>
      <c r="D18" s="1"/>
      <c r="E18" s="1"/>
      <c r="F18" s="342"/>
      <c r="G18" s="117"/>
      <c r="H18" s="341"/>
      <c r="I18" s="342"/>
    </row>
    <row r="19" spans="1:9" ht="15.75" thickBot="1">
      <c r="A19" s="6"/>
      <c r="B19" s="106" t="s">
        <v>164</v>
      </c>
      <c r="C19" s="5"/>
      <c r="D19" s="3"/>
      <c r="E19" s="5"/>
      <c r="F19" s="352"/>
      <c r="G19" s="117"/>
      <c r="H19" s="338"/>
      <c r="I19" s="339"/>
    </row>
    <row r="20" spans="1:9" ht="15">
      <c r="A20" s="6"/>
      <c r="B20" s="124" t="s">
        <v>8</v>
      </c>
      <c r="C20" s="3"/>
      <c r="D20" s="3"/>
      <c r="E20" s="3"/>
      <c r="F20" s="352"/>
      <c r="G20" s="117"/>
      <c r="H20" s="338"/>
      <c r="I20" s="339"/>
    </row>
    <row r="21" spans="1:9" ht="15">
      <c r="A21" s="6"/>
      <c r="B21" s="71" t="s">
        <v>6</v>
      </c>
      <c r="C21" s="3">
        <v>12.95</v>
      </c>
      <c r="D21" s="3">
        <v>12.97</v>
      </c>
      <c r="E21" s="3">
        <v>12.97</v>
      </c>
      <c r="F21" s="352">
        <v>12.99</v>
      </c>
      <c r="G21" s="117"/>
      <c r="H21" s="338">
        <v>13.01</v>
      </c>
      <c r="I21" s="343">
        <v>13</v>
      </c>
    </row>
    <row r="22" spans="1:9" ht="15">
      <c r="A22" s="6"/>
      <c r="B22" s="71" t="s">
        <v>7</v>
      </c>
      <c r="C22" s="3">
        <v>8.71</v>
      </c>
      <c r="D22" s="3">
        <v>12.01</v>
      </c>
      <c r="E22" s="3">
        <v>12.89</v>
      </c>
      <c r="F22" s="352">
        <v>15.46</v>
      </c>
      <c r="G22" s="117"/>
      <c r="H22" s="338">
        <v>17.21</v>
      </c>
      <c r="I22" s="339">
        <v>20.99</v>
      </c>
    </row>
    <row r="23" spans="1:9" ht="15.75" thickBot="1">
      <c r="A23" s="6"/>
      <c r="B23" s="372" t="s">
        <v>61</v>
      </c>
      <c r="C23" s="373">
        <v>21.66</v>
      </c>
      <c r="D23" s="373">
        <v>24.98</v>
      </c>
      <c r="E23" s="373">
        <v>25.86</v>
      </c>
      <c r="F23" s="374">
        <v>28.45</v>
      </c>
      <c r="G23" s="117"/>
      <c r="H23" s="375">
        <v>30.22</v>
      </c>
      <c r="I23" s="376">
        <f>SUM(I21:I22)</f>
        <v>33.989999999999995</v>
      </c>
    </row>
    <row r="24" spans="1:9" ht="15">
      <c r="A24" s="6"/>
      <c r="B24" s="124" t="s">
        <v>9</v>
      </c>
      <c r="C24" s="3"/>
      <c r="D24" s="3"/>
      <c r="E24" s="3"/>
      <c r="F24" s="352"/>
      <c r="G24" s="117"/>
      <c r="H24" s="338"/>
      <c r="I24" s="339"/>
    </row>
    <row r="25" spans="1:9" ht="15">
      <c r="A25" s="6"/>
      <c r="B25" s="71" t="s">
        <v>6</v>
      </c>
      <c r="C25" s="3">
        <v>2.2</v>
      </c>
      <c r="D25" s="3">
        <v>2.31</v>
      </c>
      <c r="E25" s="3">
        <v>2.51</v>
      </c>
      <c r="F25" s="352">
        <v>2.62</v>
      </c>
      <c r="G25" s="117"/>
      <c r="H25" s="338">
        <v>2.63</v>
      </c>
      <c r="I25" s="339">
        <v>2.64</v>
      </c>
    </row>
    <row r="26" spans="1:9" ht="15">
      <c r="A26" s="6"/>
      <c r="B26" s="71" t="s">
        <v>7</v>
      </c>
      <c r="C26" s="3">
        <v>0.03</v>
      </c>
      <c r="D26" s="3">
        <v>0.42</v>
      </c>
      <c r="E26" s="72">
        <v>0.47</v>
      </c>
      <c r="F26" s="352">
        <v>0.54</v>
      </c>
      <c r="G26" s="117"/>
      <c r="H26" s="338">
        <v>0.75</v>
      </c>
      <c r="I26" s="339">
        <v>1.1</v>
      </c>
    </row>
    <row r="27" spans="2:9" ht="15.75" thickBot="1">
      <c r="B27" s="377" t="s">
        <v>61</v>
      </c>
      <c r="C27" s="373">
        <v>2.23</v>
      </c>
      <c r="D27" s="373">
        <v>2.73</v>
      </c>
      <c r="E27" s="378">
        <v>2.98</v>
      </c>
      <c r="F27" s="376">
        <v>3.16</v>
      </c>
      <c r="H27" s="375">
        <v>3.38</v>
      </c>
      <c r="I27" s="376">
        <f>SUM(I25:I26)</f>
        <v>3.74</v>
      </c>
    </row>
    <row r="28" spans="2:9" ht="15.75" thickBot="1">
      <c r="B28" s="73" t="s">
        <v>60</v>
      </c>
      <c r="C28" s="107">
        <v>23.89</v>
      </c>
      <c r="D28" s="304">
        <v>27.71</v>
      </c>
      <c r="E28" s="305">
        <v>28.84</v>
      </c>
      <c r="F28" s="345">
        <v>31.61</v>
      </c>
      <c r="G28" s="306"/>
      <c r="H28" s="344">
        <v>33.6</v>
      </c>
      <c r="I28" s="345">
        <f>SUM(I23,I27)</f>
        <v>37.73</v>
      </c>
    </row>
  </sheetData>
  <sheetProtection/>
  <printOptions/>
  <pageMargins left="0.7" right="0.7" top="0.75" bottom="0.75" header="0.3" footer="0.3"/>
  <pageSetup horizontalDpi="600" verticalDpi="600" orientation="portrait" pageOrder="overThenDown" scale="73" r:id="rId2"/>
  <colBreaks count="1" manualBreakCount="1">
    <brk id="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41"/>
  <sheetViews>
    <sheetView showGridLines="0" zoomScalePageLayoutView="0" workbookViewId="0" topLeftCell="A1">
      <selection activeCell="G42" sqref="G42"/>
    </sheetView>
  </sheetViews>
  <sheetFormatPr defaultColWidth="9.140625" defaultRowHeight="15"/>
  <cols>
    <col min="1" max="1" width="7.8515625" style="40" customWidth="1"/>
    <col min="2" max="2" width="34.28125" style="40" customWidth="1"/>
    <col min="3" max="3" width="8.28125" style="40" customWidth="1"/>
    <col min="4" max="4" width="21.421875" style="40" customWidth="1"/>
    <col min="5" max="5" width="6.7109375" style="40" hidden="1" customWidth="1"/>
    <col min="6" max="6" width="13.8515625" style="40" hidden="1" customWidth="1"/>
    <col min="7" max="7" width="8.00390625" style="40" customWidth="1"/>
    <col min="8" max="8" width="10.57421875" style="40" hidden="1" customWidth="1"/>
    <col min="9" max="9" width="19.57421875" style="40" customWidth="1"/>
    <col min="10" max="10" width="38.00390625" style="40" customWidth="1"/>
    <col min="11" max="16384" width="9.140625" style="40" customWidth="1"/>
  </cols>
  <sheetData>
    <row r="1" ht="45.75" customHeight="1" thickBot="1"/>
    <row r="2" spans="1:10" ht="21" customHeight="1" thickBot="1">
      <c r="A2" s="152"/>
      <c r="B2" s="143"/>
      <c r="C2" s="143"/>
      <c r="D2" s="409" t="s">
        <v>177</v>
      </c>
      <c r="E2" s="409"/>
      <c r="F2" s="409"/>
      <c r="G2" s="409"/>
      <c r="H2" s="409"/>
      <c r="I2" s="409"/>
      <c r="J2" s="146"/>
    </row>
    <row r="3" spans="1:11" ht="20.25" customHeight="1">
      <c r="A3" s="152"/>
      <c r="B3" s="156" t="s">
        <v>180</v>
      </c>
      <c r="C3" s="155"/>
      <c r="D3" s="155"/>
      <c r="E3" s="155"/>
      <c r="F3" s="155"/>
      <c r="G3" s="155"/>
      <c r="H3" s="155"/>
      <c r="I3" s="155"/>
      <c r="J3" s="157"/>
      <c r="K3"/>
    </row>
    <row r="4" spans="1:10" ht="15" customHeight="1">
      <c r="A4" s="152"/>
      <c r="B4" s="394" t="s">
        <v>147</v>
      </c>
      <c r="C4" s="410" t="s">
        <v>150</v>
      </c>
      <c r="D4" s="411"/>
      <c r="E4" s="59"/>
      <c r="F4" s="59"/>
      <c r="G4" s="394" t="s">
        <v>146</v>
      </c>
      <c r="H4" s="394"/>
      <c r="I4" s="394"/>
      <c r="J4" s="414"/>
    </row>
    <row r="5" spans="1:10" ht="12.75">
      <c r="A5" s="152"/>
      <c r="B5" s="395"/>
      <c r="C5" s="412"/>
      <c r="D5" s="413"/>
      <c r="E5" s="396" t="s">
        <v>145</v>
      </c>
      <c r="F5" s="396"/>
      <c r="G5" s="415"/>
      <c r="H5" s="415"/>
      <c r="I5" s="415"/>
      <c r="J5" s="416"/>
    </row>
    <row r="6" spans="1:10" ht="29.25" thickBot="1">
      <c r="A6" s="152"/>
      <c r="B6" s="395"/>
      <c r="C6" s="56" t="s">
        <v>79</v>
      </c>
      <c r="D6" s="29" t="s">
        <v>144</v>
      </c>
      <c r="E6" s="60" t="s">
        <v>79</v>
      </c>
      <c r="F6" s="34" t="s">
        <v>144</v>
      </c>
      <c r="G6" s="93" t="s">
        <v>79</v>
      </c>
      <c r="H6" s="96" t="s">
        <v>143</v>
      </c>
      <c r="I6" s="93" t="s">
        <v>142</v>
      </c>
      <c r="J6" s="147" t="s">
        <v>141</v>
      </c>
    </row>
    <row r="7" spans="1:10" ht="16.5" customHeight="1" thickBot="1">
      <c r="A7" s="46"/>
      <c r="B7" s="207" t="s">
        <v>140</v>
      </c>
      <c r="C7" s="208"/>
      <c r="D7" s="209"/>
      <c r="E7" s="210"/>
      <c r="F7" s="211"/>
      <c r="G7" s="210"/>
      <c r="H7" s="211"/>
      <c r="I7" s="210"/>
      <c r="J7" s="212"/>
    </row>
    <row r="8" spans="1:10" ht="30.75" thickBot="1">
      <c r="A8" s="46"/>
      <c r="B8" s="213"/>
      <c r="C8" s="214">
        <v>30</v>
      </c>
      <c r="D8" s="215">
        <f>115335+6480+7080+5510</f>
        <v>134405</v>
      </c>
      <c r="E8" s="216"/>
      <c r="F8" s="216">
        <v>1627808</v>
      </c>
      <c r="G8" s="217"/>
      <c r="H8" s="216"/>
      <c r="I8" s="218" t="s">
        <v>139</v>
      </c>
      <c r="J8" s="219" t="s">
        <v>138</v>
      </c>
    </row>
    <row r="9" spans="1:10" ht="16.5" thickBot="1">
      <c r="A9" s="46"/>
      <c r="B9" s="207" t="s">
        <v>137</v>
      </c>
      <c r="C9" s="213"/>
      <c r="D9" s="213"/>
      <c r="E9" s="213"/>
      <c r="F9" s="213"/>
      <c r="G9" s="220"/>
      <c r="H9" s="220"/>
      <c r="I9" s="220"/>
      <c r="J9" s="221"/>
    </row>
    <row r="10" spans="1:12" ht="30">
      <c r="A10" s="46"/>
      <c r="B10" s="213"/>
      <c r="C10" s="222">
        <v>126</v>
      </c>
      <c r="D10" s="223">
        <v>861972</v>
      </c>
      <c r="E10" s="224"/>
      <c r="F10" s="224">
        <v>309789</v>
      </c>
      <c r="G10" s="222">
        <f>4+6+3+69+2</f>
        <v>84</v>
      </c>
      <c r="H10" s="224"/>
      <c r="I10" s="225" t="s">
        <v>155</v>
      </c>
      <c r="J10" s="226" t="s">
        <v>154</v>
      </c>
      <c r="L10"/>
    </row>
    <row r="11" spans="1:10" ht="16.5" thickBot="1">
      <c r="A11" s="46"/>
      <c r="B11" s="213"/>
      <c r="C11" s="214"/>
      <c r="D11" s="227"/>
      <c r="E11" s="216"/>
      <c r="F11" s="216"/>
      <c r="G11" s="214">
        <f>17+28+16</f>
        <v>61</v>
      </c>
      <c r="H11" s="216"/>
      <c r="I11" s="228" t="s">
        <v>153</v>
      </c>
      <c r="J11" s="229" t="s">
        <v>130</v>
      </c>
    </row>
    <row r="12" spans="1:10" ht="16.5" thickBot="1">
      <c r="A12" s="46"/>
      <c r="B12" s="207" t="s">
        <v>129</v>
      </c>
      <c r="C12" s="213"/>
      <c r="D12" s="213"/>
      <c r="E12" s="213"/>
      <c r="F12" s="213"/>
      <c r="G12" s="220"/>
      <c r="H12" s="220"/>
      <c r="I12" s="220"/>
      <c r="J12" s="221"/>
    </row>
    <row r="13" spans="1:10" ht="30">
      <c r="A13" s="46"/>
      <c r="B13" s="213"/>
      <c r="C13" s="222">
        <v>11</v>
      </c>
      <c r="D13" s="223">
        <f>8250+27082+14480+16000+309389</f>
        <v>375201</v>
      </c>
      <c r="E13" s="224"/>
      <c r="F13" s="224">
        <v>325389</v>
      </c>
      <c r="G13" s="222">
        <f>13+25+3</f>
        <v>41</v>
      </c>
      <c r="H13" s="224"/>
      <c r="I13" s="230" t="s">
        <v>128</v>
      </c>
      <c r="J13" s="231" t="s">
        <v>127</v>
      </c>
    </row>
    <row r="14" spans="1:10" ht="16.5" thickBot="1">
      <c r="A14" s="46"/>
      <c r="B14" s="213"/>
      <c r="C14" s="214"/>
      <c r="D14" s="227"/>
      <c r="E14" s="216"/>
      <c r="F14" s="216"/>
      <c r="G14" s="214">
        <v>3</v>
      </c>
      <c r="H14" s="216"/>
      <c r="I14" s="228" t="s">
        <v>126</v>
      </c>
      <c r="J14" s="232" t="s">
        <v>125</v>
      </c>
    </row>
    <row r="15" spans="1:10" ht="16.5" thickBot="1">
      <c r="A15" s="46"/>
      <c r="B15" s="207" t="s">
        <v>124</v>
      </c>
      <c r="C15" s="213"/>
      <c r="D15" s="213"/>
      <c r="E15" s="213"/>
      <c r="F15" s="213"/>
      <c r="G15" s="220"/>
      <c r="H15" s="220"/>
      <c r="I15" s="220"/>
      <c r="J15" s="221"/>
    </row>
    <row r="16" spans="1:10" ht="15.75">
      <c r="A16" s="46"/>
      <c r="B16" s="213"/>
      <c r="C16" s="222">
        <v>22</v>
      </c>
      <c r="D16" s="223">
        <f>21634+27120+58391+40000</f>
        <v>147145</v>
      </c>
      <c r="E16" s="224"/>
      <c r="F16" s="224"/>
      <c r="G16" s="222">
        <v>55</v>
      </c>
      <c r="H16" s="224"/>
      <c r="I16" s="230" t="s">
        <v>123</v>
      </c>
      <c r="J16" s="231" t="s">
        <v>122</v>
      </c>
    </row>
    <row r="17" spans="1:10" ht="30.75" thickBot="1">
      <c r="A17" s="46"/>
      <c r="B17" s="213"/>
      <c r="C17" s="214"/>
      <c r="D17" s="227"/>
      <c r="E17" s="216"/>
      <c r="F17" s="216"/>
      <c r="G17" s="214">
        <v>8</v>
      </c>
      <c r="H17" s="216"/>
      <c r="I17" s="228" t="s">
        <v>121</v>
      </c>
      <c r="J17" s="232" t="s">
        <v>120</v>
      </c>
    </row>
    <row r="18" spans="1:10" ht="16.5" thickBot="1">
      <c r="A18" s="46"/>
      <c r="B18" s="207" t="s">
        <v>119</v>
      </c>
      <c r="C18" s="213"/>
      <c r="D18" s="213"/>
      <c r="E18" s="213"/>
      <c r="F18" s="213"/>
      <c r="G18" s="220"/>
      <c r="H18" s="220"/>
      <c r="I18" s="220"/>
      <c r="J18" s="221"/>
    </row>
    <row r="19" spans="1:10" ht="30.75" thickBot="1">
      <c r="A19" s="46"/>
      <c r="B19" s="213"/>
      <c r="C19" s="233">
        <v>22</v>
      </c>
      <c r="D19" s="234">
        <f>269000+2121208+1422614</f>
        <v>3812822</v>
      </c>
      <c r="E19" s="235"/>
      <c r="F19" s="235">
        <v>1422614</v>
      </c>
      <c r="G19" s="233">
        <v>124</v>
      </c>
      <c r="H19" s="235"/>
      <c r="I19" s="236" t="s">
        <v>118</v>
      </c>
      <c r="J19" s="237" t="s">
        <v>117</v>
      </c>
    </row>
    <row r="20" spans="1:10" ht="16.5" thickBot="1">
      <c r="A20" s="46"/>
      <c r="B20" s="207" t="s">
        <v>116</v>
      </c>
      <c r="C20" s="213"/>
      <c r="D20" s="213"/>
      <c r="E20" s="213"/>
      <c r="F20" s="213"/>
      <c r="G20" s="220"/>
      <c r="H20" s="220"/>
      <c r="I20" s="220"/>
      <c r="J20" s="221"/>
    </row>
    <row r="21" spans="1:10" ht="16.5" thickBot="1">
      <c r="A21" s="46"/>
      <c r="B21" s="213"/>
      <c r="C21" s="233">
        <v>16</v>
      </c>
      <c r="D21" s="234">
        <f>14700+15000+12000+1100+67625+49200+1792</f>
        <v>161417</v>
      </c>
      <c r="E21" s="235">
        <v>8</v>
      </c>
      <c r="F21" s="235">
        <v>149750</v>
      </c>
      <c r="G21" s="233">
        <v>106</v>
      </c>
      <c r="H21" s="235"/>
      <c r="I21" s="236" t="s">
        <v>156</v>
      </c>
      <c r="J21" s="169" t="s">
        <v>114</v>
      </c>
    </row>
    <row r="22" spans="1:10" ht="16.5" thickBot="1">
      <c r="A22" s="46"/>
      <c r="B22" s="207" t="s">
        <v>111</v>
      </c>
      <c r="C22" s="213"/>
      <c r="D22" s="213"/>
      <c r="E22" s="213"/>
      <c r="F22" s="213"/>
      <c r="G22" s="220"/>
      <c r="H22" s="220"/>
      <c r="I22" s="220"/>
      <c r="J22" s="221"/>
    </row>
    <row r="23" spans="1:10" ht="30">
      <c r="A23" s="46"/>
      <c r="B23" s="213"/>
      <c r="C23" s="222">
        <v>28</v>
      </c>
      <c r="D23" s="223">
        <f>22070+20550+1472+459000+568700+54000</f>
        <v>1125792</v>
      </c>
      <c r="E23" s="224">
        <v>2</v>
      </c>
      <c r="F23" s="224">
        <v>568700</v>
      </c>
      <c r="G23" s="222">
        <v>14</v>
      </c>
      <c r="H23" s="224" t="s">
        <v>110</v>
      </c>
      <c r="I23" s="230" t="s">
        <v>148</v>
      </c>
      <c r="J23" s="231" t="s">
        <v>109</v>
      </c>
    </row>
    <row r="24" spans="1:10" ht="15.75">
      <c r="A24" s="46"/>
      <c r="B24" s="213"/>
      <c r="C24" s="238"/>
      <c r="D24" s="239"/>
      <c r="E24" s="240"/>
      <c r="F24" s="240"/>
      <c r="G24" s="238">
        <v>3</v>
      </c>
      <c r="H24" s="240"/>
      <c r="I24" s="241" t="s">
        <v>108</v>
      </c>
      <c r="J24" s="242" t="s">
        <v>107</v>
      </c>
    </row>
    <row r="25" spans="1:10" ht="45.75" thickBot="1">
      <c r="A25" s="46"/>
      <c r="B25" s="213"/>
      <c r="C25" s="214"/>
      <c r="D25" s="227"/>
      <c r="E25" s="216"/>
      <c r="F25" s="216"/>
      <c r="G25" s="214">
        <v>17</v>
      </c>
      <c r="H25" s="216"/>
      <c r="I25" s="228" t="s">
        <v>106</v>
      </c>
      <c r="J25" s="232" t="s">
        <v>105</v>
      </c>
    </row>
    <row r="26" spans="1:10" ht="16.5" thickBot="1">
      <c r="A26" s="46"/>
      <c r="B26" s="207" t="s">
        <v>104</v>
      </c>
      <c r="C26" s="213"/>
      <c r="D26" s="213"/>
      <c r="E26" s="213"/>
      <c r="F26" s="213"/>
      <c r="G26" s="220"/>
      <c r="H26" s="220"/>
      <c r="I26" s="220"/>
      <c r="J26" s="221"/>
    </row>
    <row r="27" spans="1:10" ht="30.75" thickBot="1">
      <c r="A27" s="46"/>
      <c r="B27" s="213"/>
      <c r="C27" s="233">
        <v>15</v>
      </c>
      <c r="D27" s="234">
        <f>42350+28342+12000+647893+46077+10895+867366+4076</f>
        <v>1658999</v>
      </c>
      <c r="E27" s="235"/>
      <c r="F27" s="235">
        <v>731672</v>
      </c>
      <c r="G27" s="233">
        <v>45</v>
      </c>
      <c r="H27" s="235"/>
      <c r="I27" s="236" t="s">
        <v>157</v>
      </c>
      <c r="J27" s="169" t="s">
        <v>102</v>
      </c>
    </row>
    <row r="28" spans="1:10" ht="16.5" thickBot="1">
      <c r="A28" s="46"/>
      <c r="B28" s="243" t="s">
        <v>101</v>
      </c>
      <c r="C28" s="213"/>
      <c r="D28" s="213"/>
      <c r="E28" s="213"/>
      <c r="F28" s="213"/>
      <c r="G28" s="220"/>
      <c r="H28" s="220"/>
      <c r="I28" s="220"/>
      <c r="J28" s="221"/>
    </row>
    <row r="29" spans="1:14" ht="75">
      <c r="A29" s="46"/>
      <c r="B29" s="213"/>
      <c r="C29" s="222">
        <v>14</v>
      </c>
      <c r="D29" s="223">
        <f>54824+10482+1255638</f>
        <v>1320944</v>
      </c>
      <c r="E29" s="224"/>
      <c r="F29" s="224">
        <v>1221548</v>
      </c>
      <c r="G29" s="222">
        <f>57+25+11+11+3+26+3+1</f>
        <v>137</v>
      </c>
      <c r="H29" s="224"/>
      <c r="I29" s="230" t="s">
        <v>158</v>
      </c>
      <c r="J29" s="231" t="s">
        <v>99</v>
      </c>
      <c r="N29"/>
    </row>
    <row r="30" spans="1:10" ht="16.5" thickBot="1">
      <c r="A30" s="46"/>
      <c r="B30" s="213"/>
      <c r="C30" s="214"/>
      <c r="D30" s="227"/>
      <c r="E30" s="216"/>
      <c r="F30" s="216"/>
      <c r="G30" s="214">
        <v>1</v>
      </c>
      <c r="H30" s="216"/>
      <c r="I30" s="228" t="s">
        <v>98</v>
      </c>
      <c r="J30" s="232" t="s">
        <v>97</v>
      </c>
    </row>
    <row r="31" spans="1:10" ht="16.5" thickBot="1">
      <c r="A31" s="46"/>
      <c r="B31" s="207" t="s">
        <v>96</v>
      </c>
      <c r="C31" s="213"/>
      <c r="D31" s="213"/>
      <c r="E31" s="213"/>
      <c r="F31" s="213"/>
      <c r="G31" s="220"/>
      <c r="H31" s="220"/>
      <c r="I31" s="220"/>
      <c r="J31" s="221"/>
    </row>
    <row r="32" spans="1:10" ht="16.5" thickBot="1">
      <c r="A32" s="46"/>
      <c r="B32" s="213"/>
      <c r="C32" s="233">
        <v>14</v>
      </c>
      <c r="D32" s="234">
        <f>15500+20200+500+1760000</f>
        <v>1796200</v>
      </c>
      <c r="E32" s="235"/>
      <c r="F32" s="235">
        <v>1700000</v>
      </c>
      <c r="G32" s="233">
        <f>36+32+15</f>
        <v>83</v>
      </c>
      <c r="H32" s="235"/>
      <c r="I32" s="236" t="s">
        <v>95</v>
      </c>
      <c r="J32" s="244" t="s">
        <v>94</v>
      </c>
    </row>
    <row r="33" spans="1:10" ht="16.5" thickBot="1">
      <c r="A33" s="46"/>
      <c r="B33" s="207" t="s">
        <v>93</v>
      </c>
      <c r="C33" s="213"/>
      <c r="D33" s="213"/>
      <c r="E33" s="213"/>
      <c r="F33" s="213"/>
      <c r="G33" s="220"/>
      <c r="H33" s="220"/>
      <c r="I33" s="220"/>
      <c r="J33" s="221"/>
    </row>
    <row r="34" spans="1:10" ht="16.5" thickBot="1">
      <c r="A34" s="46"/>
      <c r="B34" s="213"/>
      <c r="C34" s="233">
        <v>33</v>
      </c>
      <c r="D34" s="234">
        <f>134722+10794+9000+125000</f>
        <v>279516</v>
      </c>
      <c r="E34" s="235"/>
      <c r="F34" s="235"/>
      <c r="G34" s="233">
        <f>14+12+118+42+3</f>
        <v>189</v>
      </c>
      <c r="H34" s="235"/>
      <c r="I34" s="236" t="s">
        <v>92</v>
      </c>
      <c r="J34" s="244" t="s">
        <v>91</v>
      </c>
    </row>
    <row r="35" spans="1:10" ht="16.5" thickBot="1">
      <c r="A35" s="46"/>
      <c r="B35" s="207" t="s">
        <v>90</v>
      </c>
      <c r="C35" s="213"/>
      <c r="D35" s="213"/>
      <c r="E35" s="213"/>
      <c r="F35" s="213"/>
      <c r="G35" s="220"/>
      <c r="H35" s="220"/>
      <c r="I35" s="220"/>
      <c r="J35" s="221"/>
    </row>
    <row r="36" spans="1:10" ht="30.75" thickBot="1">
      <c r="A36" s="46"/>
      <c r="B36" s="213"/>
      <c r="C36" s="233">
        <v>15</v>
      </c>
      <c r="D36" s="234">
        <f>25040+5000+892840</f>
        <v>922880</v>
      </c>
      <c r="E36" s="235">
        <v>11</v>
      </c>
      <c r="F36" s="235">
        <v>892840</v>
      </c>
      <c r="G36" s="233"/>
      <c r="H36" s="235"/>
      <c r="I36" s="153"/>
      <c r="J36" s="154" t="s">
        <v>149</v>
      </c>
    </row>
    <row r="37" spans="1:10" ht="16.5" thickBot="1">
      <c r="A37" s="46"/>
      <c r="B37" s="207" t="s">
        <v>89</v>
      </c>
      <c r="C37" s="213"/>
      <c r="D37" s="213"/>
      <c r="E37" s="213"/>
      <c r="F37" s="213"/>
      <c r="G37" s="220"/>
      <c r="H37" s="220"/>
      <c r="I37" s="220"/>
      <c r="J37" s="221"/>
    </row>
    <row r="38" spans="1:10" ht="16.5" thickBot="1">
      <c r="A38" s="46"/>
      <c r="B38" s="213"/>
      <c r="C38" s="233">
        <v>1</v>
      </c>
      <c r="D38" s="234">
        <v>42000</v>
      </c>
      <c r="E38" s="235">
        <v>1</v>
      </c>
      <c r="F38" s="235">
        <v>42000</v>
      </c>
      <c r="G38" s="233">
        <v>38</v>
      </c>
      <c r="H38" s="235"/>
      <c r="I38" s="245" t="s">
        <v>88</v>
      </c>
      <c r="J38" s="244" t="s">
        <v>87</v>
      </c>
    </row>
    <row r="39" spans="1:10" ht="16.5" thickBot="1">
      <c r="A39" s="46"/>
      <c r="B39" s="186" t="s">
        <v>61</v>
      </c>
      <c r="C39" s="187">
        <f>SUM(C8:C38)</f>
        <v>347</v>
      </c>
      <c r="D39" s="187">
        <f>SUM(D8:D38)</f>
        <v>12639293</v>
      </c>
      <c r="E39" s="187">
        <f>SUM(E8:E38)</f>
        <v>22</v>
      </c>
      <c r="F39" s="187">
        <f>SUM(F8:F38)</f>
        <v>8992110</v>
      </c>
      <c r="G39" s="187">
        <f>SUM(G8:G38)</f>
        <v>1009</v>
      </c>
      <c r="H39" s="188" t="s">
        <v>86</v>
      </c>
      <c r="I39" s="188" t="s">
        <v>86</v>
      </c>
      <c r="J39" s="189" t="s">
        <v>86</v>
      </c>
    </row>
    <row r="40" spans="2:10" ht="12.75">
      <c r="B40" s="14"/>
      <c r="C40" s="14"/>
      <c r="D40" s="14"/>
      <c r="E40" s="14"/>
      <c r="F40" s="14"/>
      <c r="G40" s="14"/>
      <c r="H40" s="14"/>
      <c r="I40" s="14"/>
      <c r="J40" s="14"/>
    </row>
    <row r="41" spans="2:10" ht="12.75">
      <c r="B41" s="14"/>
      <c r="C41" s="14"/>
      <c r="D41" s="14"/>
      <c r="E41" s="14"/>
      <c r="F41" s="14"/>
      <c r="G41" s="14"/>
      <c r="H41" s="14"/>
      <c r="I41" s="14"/>
      <c r="J41" s="14"/>
    </row>
  </sheetData>
  <sheetProtection/>
  <mergeCells count="5">
    <mergeCell ref="D2:I2"/>
    <mergeCell ref="B4:B6"/>
    <mergeCell ref="C4:D5"/>
    <mergeCell ref="G4:J5"/>
    <mergeCell ref="E5:F5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44"/>
  <sheetViews>
    <sheetView showGridLines="0" zoomScalePageLayoutView="0" workbookViewId="0" topLeftCell="A1">
      <selection activeCell="A1" sqref="A1:K42"/>
    </sheetView>
  </sheetViews>
  <sheetFormatPr defaultColWidth="9.140625" defaultRowHeight="15"/>
  <cols>
    <col min="1" max="1" width="7.8515625" style="40" customWidth="1"/>
    <col min="2" max="2" width="3.7109375" style="40" hidden="1" customWidth="1"/>
    <col min="3" max="3" width="34.28125" style="40" customWidth="1"/>
    <col min="4" max="4" width="8.28125" style="40" customWidth="1"/>
    <col min="5" max="5" width="23.8515625" style="40" customWidth="1"/>
    <col min="6" max="6" width="6.7109375" style="40" hidden="1" customWidth="1"/>
    <col min="7" max="7" width="13.8515625" style="40" hidden="1" customWidth="1"/>
    <col min="8" max="8" width="8.00390625" style="40" customWidth="1"/>
    <col min="9" max="9" width="10.57421875" style="40" hidden="1" customWidth="1"/>
    <col min="10" max="10" width="19.8515625" style="40" customWidth="1"/>
    <col min="11" max="11" width="36.00390625" style="40" customWidth="1"/>
    <col min="12" max="16384" width="9.140625" style="40" customWidth="1"/>
  </cols>
  <sheetData>
    <row r="1" ht="45.75" customHeight="1" thickBot="1"/>
    <row r="2" spans="1:11" ht="21" customHeight="1" thickBot="1">
      <c r="A2" s="152"/>
      <c r="B2" s="145"/>
      <c r="C2" s="143"/>
      <c r="D2" s="143"/>
      <c r="E2" s="277" t="s">
        <v>178</v>
      </c>
      <c r="F2" s="143"/>
      <c r="G2" s="143"/>
      <c r="H2" s="143"/>
      <c r="I2" s="143"/>
      <c r="J2" s="143"/>
      <c r="K2" s="146"/>
    </row>
    <row r="3" spans="1:11" ht="20.25">
      <c r="A3" s="152"/>
      <c r="B3" s="417" t="s">
        <v>179</v>
      </c>
      <c r="C3" s="418"/>
      <c r="D3" s="418"/>
      <c r="E3" s="418"/>
      <c r="F3" s="418"/>
      <c r="G3" s="418"/>
      <c r="H3" s="418"/>
      <c r="I3" s="418"/>
      <c r="J3" s="418"/>
      <c r="K3" s="419"/>
    </row>
    <row r="4" spans="1:11" ht="15" customHeight="1">
      <c r="A4" s="152"/>
      <c r="B4" s="392" t="s">
        <v>59</v>
      </c>
      <c r="C4" s="394" t="s">
        <v>147</v>
      </c>
      <c r="D4" s="410" t="s">
        <v>150</v>
      </c>
      <c r="E4" s="411"/>
      <c r="F4" s="275"/>
      <c r="G4" s="275"/>
      <c r="H4" s="394" t="s">
        <v>146</v>
      </c>
      <c r="I4" s="394"/>
      <c r="J4" s="394"/>
      <c r="K4" s="414"/>
    </row>
    <row r="5" spans="1:11" ht="12.75">
      <c r="A5" s="152"/>
      <c r="B5" s="420"/>
      <c r="C5" s="395"/>
      <c r="D5" s="412"/>
      <c r="E5" s="413"/>
      <c r="F5" s="396" t="s">
        <v>145</v>
      </c>
      <c r="G5" s="396"/>
      <c r="H5" s="415"/>
      <c r="I5" s="415"/>
      <c r="J5" s="415"/>
      <c r="K5" s="416"/>
    </row>
    <row r="6" spans="1:11" ht="29.25" thickBot="1">
      <c r="A6" s="152"/>
      <c r="B6" s="393"/>
      <c r="C6" s="395"/>
      <c r="D6" s="56" t="s">
        <v>79</v>
      </c>
      <c r="E6" s="29" t="s">
        <v>144</v>
      </c>
      <c r="F6" s="278" t="s">
        <v>79</v>
      </c>
      <c r="G6" s="276" t="s">
        <v>144</v>
      </c>
      <c r="H6" s="278" t="s">
        <v>79</v>
      </c>
      <c r="I6" s="276" t="s">
        <v>143</v>
      </c>
      <c r="J6" s="278" t="s">
        <v>142</v>
      </c>
      <c r="K6" s="279" t="s">
        <v>141</v>
      </c>
    </row>
    <row r="7" spans="1:11" ht="15.75" customHeight="1" thickBot="1">
      <c r="A7" s="152"/>
      <c r="B7" s="280"/>
      <c r="C7" s="246" t="s">
        <v>140</v>
      </c>
      <c r="D7" s="247"/>
      <c r="E7" s="209"/>
      <c r="F7" s="210"/>
      <c r="G7" s="211"/>
      <c r="H7" s="210"/>
      <c r="I7" s="211"/>
      <c r="J7" s="210"/>
      <c r="K7" s="212"/>
    </row>
    <row r="8" spans="1:11" ht="15.75" customHeight="1" thickBot="1">
      <c r="A8" s="152"/>
      <c r="B8" s="280"/>
      <c r="C8"/>
      <c r="D8" s="247"/>
      <c r="E8" s="253"/>
      <c r="F8" s="210"/>
      <c r="G8" s="211"/>
      <c r="H8" s="210"/>
      <c r="I8" s="211"/>
      <c r="J8" s="210"/>
      <c r="K8" s="212"/>
    </row>
    <row r="9" spans="1:11" ht="31.5" customHeight="1" thickBot="1">
      <c r="A9" s="152"/>
      <c r="B9" s="51">
        <v>1</v>
      </c>
      <c r="C9" s="220"/>
      <c r="D9" s="233">
        <v>30</v>
      </c>
      <c r="E9" s="234">
        <f>115335+6480+7080+5510</f>
        <v>134405</v>
      </c>
      <c r="F9" s="235"/>
      <c r="G9" s="235">
        <v>1627808</v>
      </c>
      <c r="H9" s="233">
        <v>465</v>
      </c>
      <c r="I9" s="235"/>
      <c r="J9" s="236" t="s">
        <v>139</v>
      </c>
      <c r="K9" s="169" t="s">
        <v>138</v>
      </c>
    </row>
    <row r="10" spans="1:11" ht="15.75" customHeight="1" thickBot="1">
      <c r="A10" s="152"/>
      <c r="B10" s="51"/>
      <c r="C10" s="207" t="s">
        <v>137</v>
      </c>
      <c r="D10" s="213"/>
      <c r="E10" s="213"/>
      <c r="F10" s="213"/>
      <c r="G10" s="213"/>
      <c r="H10" s="213"/>
      <c r="I10" s="213"/>
      <c r="J10" s="213"/>
      <c r="K10" s="221"/>
    </row>
    <row r="11" spans="1:11" ht="34.5" customHeight="1">
      <c r="A11" s="152"/>
      <c r="B11" s="51">
        <v>2</v>
      </c>
      <c r="C11" s="220"/>
      <c r="D11" s="222">
        <f>20+27+19+38+17+3+5+3</f>
        <v>132</v>
      </c>
      <c r="E11" s="223">
        <f>107660+172926+49776+208685+307098+622+4891+60082</f>
        <v>911740</v>
      </c>
      <c r="F11" s="224"/>
      <c r="G11" s="224">
        <v>309789</v>
      </c>
      <c r="H11" s="222">
        <f>13</f>
        <v>13</v>
      </c>
      <c r="I11" s="224" t="s">
        <v>136</v>
      </c>
      <c r="J11" s="225" t="s">
        <v>135</v>
      </c>
      <c r="K11" s="226" t="s">
        <v>134</v>
      </c>
    </row>
    <row r="12" spans="1:11" ht="15.75" customHeight="1">
      <c r="A12" s="152"/>
      <c r="B12" s="51"/>
      <c r="C12" s="220"/>
      <c r="D12" s="238"/>
      <c r="E12" s="239"/>
      <c r="F12" s="240"/>
      <c r="G12" s="240"/>
      <c r="H12" s="238">
        <v>80</v>
      </c>
      <c r="I12" s="240"/>
      <c r="J12" s="241" t="s">
        <v>133</v>
      </c>
      <c r="K12" s="248" t="s">
        <v>132</v>
      </c>
    </row>
    <row r="13" spans="1:11" ht="15.75" customHeight="1" thickBot="1">
      <c r="A13" s="152"/>
      <c r="B13" s="51"/>
      <c r="C13" s="220"/>
      <c r="D13" s="238"/>
      <c r="E13" s="239"/>
      <c r="F13" s="240"/>
      <c r="G13" s="240"/>
      <c r="H13" s="238">
        <f>17+28</f>
        <v>45</v>
      </c>
      <c r="I13" s="240"/>
      <c r="J13" s="241" t="s">
        <v>131</v>
      </c>
      <c r="K13" s="248" t="s">
        <v>130</v>
      </c>
    </row>
    <row r="14" spans="1:11" ht="15.75" customHeight="1" thickBot="1">
      <c r="A14" s="152"/>
      <c r="B14" s="51"/>
      <c r="C14" s="207" t="s">
        <v>129</v>
      </c>
      <c r="D14" s="327"/>
      <c r="E14" s="328"/>
      <c r="F14" s="328"/>
      <c r="G14" s="328"/>
      <c r="H14" s="328"/>
      <c r="I14" s="328"/>
      <c r="J14" s="328"/>
      <c r="K14" s="329"/>
    </row>
    <row r="15" spans="1:11" ht="30.75" customHeight="1">
      <c r="A15" s="152"/>
      <c r="B15" s="51">
        <v>3</v>
      </c>
      <c r="C15" s="220"/>
      <c r="D15" s="238">
        <v>11</v>
      </c>
      <c r="E15" s="239">
        <f>8250+27082+14480+16000+309389</f>
        <v>375201</v>
      </c>
      <c r="F15" s="240"/>
      <c r="G15" s="240">
        <v>325389</v>
      </c>
      <c r="H15" s="238">
        <f>13+25+3</f>
        <v>41</v>
      </c>
      <c r="I15" s="240"/>
      <c r="J15" s="241" t="s">
        <v>128</v>
      </c>
      <c r="K15" s="242" t="s">
        <v>127</v>
      </c>
    </row>
    <row r="16" spans="1:11" ht="15.75" customHeight="1" thickBot="1">
      <c r="A16" s="152"/>
      <c r="B16" s="51"/>
      <c r="C16" s="220"/>
      <c r="D16" s="214"/>
      <c r="E16" s="227"/>
      <c r="F16" s="216"/>
      <c r="G16" s="216"/>
      <c r="H16" s="214">
        <v>3</v>
      </c>
      <c r="I16" s="216"/>
      <c r="J16" s="228" t="s">
        <v>126</v>
      </c>
      <c r="K16" s="232" t="s">
        <v>125</v>
      </c>
    </row>
    <row r="17" spans="1:11" ht="15.75" customHeight="1" thickBot="1">
      <c r="A17" s="152"/>
      <c r="B17" s="51"/>
      <c r="C17" s="207" t="s">
        <v>124</v>
      </c>
      <c r="D17" s="213"/>
      <c r="E17" s="213"/>
      <c r="F17" s="213"/>
      <c r="G17" s="213"/>
      <c r="H17" s="213"/>
      <c r="I17" s="213"/>
      <c r="J17" s="213"/>
      <c r="K17" s="221"/>
    </row>
    <row r="18" spans="1:11" ht="15.75" customHeight="1">
      <c r="A18" s="152"/>
      <c r="B18" s="51">
        <v>4</v>
      </c>
      <c r="C18" s="220"/>
      <c r="D18" s="222">
        <v>22</v>
      </c>
      <c r="E18" s="223">
        <f>21634+27120+58391+40000</f>
        <v>147145</v>
      </c>
      <c r="F18" s="224"/>
      <c r="G18" s="224"/>
      <c r="H18" s="222">
        <v>55</v>
      </c>
      <c r="I18" s="224"/>
      <c r="J18" s="230" t="s">
        <v>123</v>
      </c>
      <c r="K18" s="231" t="s">
        <v>122</v>
      </c>
    </row>
    <row r="19" spans="1:11" ht="30" customHeight="1" thickBot="1">
      <c r="A19" s="152"/>
      <c r="B19" s="51"/>
      <c r="C19" s="220"/>
      <c r="D19" s="214"/>
      <c r="E19" s="227"/>
      <c r="F19" s="216"/>
      <c r="G19" s="216"/>
      <c r="H19" s="214">
        <v>8</v>
      </c>
      <c r="I19" s="216"/>
      <c r="J19" s="228" t="s">
        <v>121</v>
      </c>
      <c r="K19" s="232" t="s">
        <v>120</v>
      </c>
    </row>
    <row r="20" spans="1:11" ht="15.75" customHeight="1" thickBot="1">
      <c r="A20" s="152"/>
      <c r="B20" s="51"/>
      <c r="C20" s="207" t="s">
        <v>119</v>
      </c>
      <c r="D20" s="213"/>
      <c r="E20" s="213"/>
      <c r="F20" s="213"/>
      <c r="G20" s="213"/>
      <c r="H20" s="213"/>
      <c r="I20" s="213"/>
      <c r="J20" s="213"/>
      <c r="K20" s="221"/>
    </row>
    <row r="21" spans="1:11" ht="30.75" customHeight="1" thickBot="1">
      <c r="A21" s="152"/>
      <c r="B21" s="51">
        <v>5</v>
      </c>
      <c r="C21" s="220"/>
      <c r="D21" s="233">
        <v>22</v>
      </c>
      <c r="E21" s="234">
        <f>269000+2121208+1422614</f>
        <v>3812822</v>
      </c>
      <c r="F21" s="235"/>
      <c r="G21" s="235">
        <v>1422614</v>
      </c>
      <c r="H21" s="233">
        <v>124</v>
      </c>
      <c r="I21" s="235"/>
      <c r="J21" s="236" t="s">
        <v>118</v>
      </c>
      <c r="K21" s="237" t="s">
        <v>117</v>
      </c>
    </row>
    <row r="22" spans="1:11" ht="15.75" customHeight="1" thickBot="1">
      <c r="A22" s="152"/>
      <c r="B22" s="51"/>
      <c r="C22" s="207" t="s">
        <v>116</v>
      </c>
      <c r="D22" s="213"/>
      <c r="E22" s="213"/>
      <c r="F22" s="213"/>
      <c r="G22" s="213"/>
      <c r="H22" s="213"/>
      <c r="I22" s="213"/>
      <c r="J22" s="213"/>
      <c r="K22" s="221"/>
    </row>
    <row r="23" spans="1:11" ht="15.75" customHeight="1">
      <c r="A23" s="152"/>
      <c r="B23" s="51">
        <v>6</v>
      </c>
      <c r="C23" s="220"/>
      <c r="D23" s="222">
        <v>16</v>
      </c>
      <c r="E23" s="223">
        <f>14700+15000+12000+1100+67625+49200+1792</f>
        <v>161417</v>
      </c>
      <c r="F23" s="224">
        <v>8</v>
      </c>
      <c r="G23" s="224">
        <v>149750</v>
      </c>
      <c r="H23" s="222">
        <f>79+19</f>
        <v>98</v>
      </c>
      <c r="I23" s="224"/>
      <c r="J23" s="230" t="s">
        <v>115</v>
      </c>
      <c r="K23" s="231" t="s">
        <v>114</v>
      </c>
    </row>
    <row r="24" spans="1:11" ht="15.75" customHeight="1" thickBot="1">
      <c r="A24" s="152"/>
      <c r="B24" s="51"/>
      <c r="C24" s="220"/>
      <c r="D24" s="214"/>
      <c r="E24" s="227"/>
      <c r="F24" s="216"/>
      <c r="G24" s="216"/>
      <c r="H24" s="214">
        <v>6</v>
      </c>
      <c r="I24" s="216"/>
      <c r="J24" s="228" t="s">
        <v>113</v>
      </c>
      <c r="K24" s="232" t="s">
        <v>112</v>
      </c>
    </row>
    <row r="25" spans="1:11" ht="15.75" customHeight="1" thickBot="1">
      <c r="A25" s="152"/>
      <c r="B25" s="51"/>
      <c r="C25" s="207" t="s">
        <v>111</v>
      </c>
      <c r="D25" s="213"/>
      <c r="E25" s="213"/>
      <c r="F25" s="213"/>
      <c r="G25" s="213"/>
      <c r="H25" s="213"/>
      <c r="I25" s="213"/>
      <c r="J25" s="213"/>
      <c r="K25" s="221"/>
    </row>
    <row r="26" spans="1:11" ht="27" customHeight="1">
      <c r="A26" s="152"/>
      <c r="B26" s="51">
        <v>7</v>
      </c>
      <c r="C26" s="220"/>
      <c r="D26" s="222">
        <v>28</v>
      </c>
      <c r="E26" s="223">
        <f>22070+20550+1472+459000+568700+54000</f>
        <v>1125792</v>
      </c>
      <c r="F26" s="224">
        <v>2</v>
      </c>
      <c r="G26" s="224">
        <v>568700</v>
      </c>
      <c r="H26" s="222">
        <v>14</v>
      </c>
      <c r="I26" s="224" t="s">
        <v>110</v>
      </c>
      <c r="J26" s="230" t="s">
        <v>148</v>
      </c>
      <c r="K26" s="231" t="s">
        <v>109</v>
      </c>
    </row>
    <row r="27" spans="1:11" ht="15.75" customHeight="1">
      <c r="A27" s="152"/>
      <c r="B27" s="51"/>
      <c r="C27" s="220"/>
      <c r="D27" s="238"/>
      <c r="E27" s="239"/>
      <c r="F27" s="240"/>
      <c r="G27" s="240"/>
      <c r="H27" s="238">
        <v>3</v>
      </c>
      <c r="I27" s="240"/>
      <c r="J27" s="241" t="s">
        <v>108</v>
      </c>
      <c r="K27" s="242" t="s">
        <v>107</v>
      </c>
    </row>
    <row r="28" spans="1:11" ht="48" customHeight="1" thickBot="1">
      <c r="A28" s="152"/>
      <c r="B28" s="51"/>
      <c r="C28" s="220"/>
      <c r="D28" s="214"/>
      <c r="E28" s="227"/>
      <c r="F28" s="216"/>
      <c r="G28" s="216"/>
      <c r="H28" s="214">
        <v>17</v>
      </c>
      <c r="I28" s="216"/>
      <c r="J28" s="228" t="s">
        <v>106</v>
      </c>
      <c r="K28" s="232" t="s">
        <v>105</v>
      </c>
    </row>
    <row r="29" spans="1:11" ht="15.75" customHeight="1" thickBot="1">
      <c r="A29" s="152"/>
      <c r="B29" s="51"/>
      <c r="C29" s="207" t="s">
        <v>104</v>
      </c>
      <c r="D29" s="213"/>
      <c r="E29" s="213"/>
      <c r="F29" s="213"/>
      <c r="G29" s="213"/>
      <c r="H29" s="213"/>
      <c r="I29" s="213"/>
      <c r="J29" s="213"/>
      <c r="K29" s="221"/>
    </row>
    <row r="30" spans="1:11" ht="31.5" customHeight="1" thickBot="1">
      <c r="A30" s="152"/>
      <c r="B30" s="51">
        <v>8</v>
      </c>
      <c r="C30" s="220"/>
      <c r="D30" s="233">
        <v>15</v>
      </c>
      <c r="E30" s="234">
        <f>42350+28342+12000+647893+46077+10895+867366+4076</f>
        <v>1658999</v>
      </c>
      <c r="F30" s="235"/>
      <c r="G30" s="235">
        <v>731672</v>
      </c>
      <c r="H30" s="233">
        <f>8+3+12+15+11+4</f>
        <v>53</v>
      </c>
      <c r="I30" s="235"/>
      <c r="J30" s="236" t="s">
        <v>103</v>
      </c>
      <c r="K30" s="169" t="s">
        <v>102</v>
      </c>
    </row>
    <row r="31" spans="1:11" ht="15.75" customHeight="1" thickBot="1">
      <c r="A31" s="152"/>
      <c r="B31" s="51"/>
      <c r="C31" s="207" t="s">
        <v>101</v>
      </c>
      <c r="D31" s="213"/>
      <c r="E31" s="213"/>
      <c r="F31" s="213"/>
      <c r="G31" s="213"/>
      <c r="H31" s="213"/>
      <c r="I31" s="213"/>
      <c r="J31" s="213"/>
      <c r="K31" s="221"/>
    </row>
    <row r="32" spans="1:11" ht="78.75" customHeight="1">
      <c r="A32" s="152"/>
      <c r="B32" s="51">
        <v>9</v>
      </c>
      <c r="C32" s="220"/>
      <c r="D32" s="222">
        <v>13</v>
      </c>
      <c r="E32" s="223">
        <f>51916+10482+1255638</f>
        <v>1318036</v>
      </c>
      <c r="F32" s="224"/>
      <c r="G32" s="224">
        <v>1221548</v>
      </c>
      <c r="H32" s="222">
        <f>66+26+11+11+3+26+3+1</f>
        <v>147</v>
      </c>
      <c r="I32" s="224"/>
      <c r="J32" s="230" t="s">
        <v>100</v>
      </c>
      <c r="K32" s="231" t="s">
        <v>99</v>
      </c>
    </row>
    <row r="33" spans="1:11" ht="15.75" customHeight="1" thickBot="1">
      <c r="A33" s="152"/>
      <c r="B33" s="51"/>
      <c r="C33" s="220"/>
      <c r="D33" s="214"/>
      <c r="E33" s="227"/>
      <c r="F33" s="216"/>
      <c r="G33" s="216"/>
      <c r="H33" s="214">
        <v>21</v>
      </c>
      <c r="I33" s="216"/>
      <c r="J33" s="228" t="s">
        <v>98</v>
      </c>
      <c r="K33" s="296" t="s">
        <v>227</v>
      </c>
    </row>
    <row r="34" spans="1:11" ht="15.75" customHeight="1" thickBot="1">
      <c r="A34" s="152"/>
      <c r="B34" s="51"/>
      <c r="C34" s="207" t="s">
        <v>96</v>
      </c>
      <c r="D34" s="213"/>
      <c r="E34" s="213"/>
      <c r="F34" s="213"/>
      <c r="G34" s="213"/>
      <c r="H34" s="213"/>
      <c r="I34" s="213"/>
      <c r="J34" s="213"/>
      <c r="K34" s="221"/>
    </row>
    <row r="35" spans="1:11" ht="15.75" customHeight="1" thickBot="1">
      <c r="A35" s="152"/>
      <c r="B35" s="51">
        <v>10</v>
      </c>
      <c r="C35" s="220"/>
      <c r="D35" s="233">
        <v>14</v>
      </c>
      <c r="E35" s="234">
        <f>15460+20440+500+1795100</f>
        <v>1831500</v>
      </c>
      <c r="F35" s="235"/>
      <c r="G35" s="235">
        <v>1700000</v>
      </c>
      <c r="H35" s="233">
        <f>32+15+36</f>
        <v>83</v>
      </c>
      <c r="I35" s="235"/>
      <c r="J35" s="236" t="s">
        <v>95</v>
      </c>
      <c r="K35" s="244" t="s">
        <v>94</v>
      </c>
    </row>
    <row r="36" spans="1:11" ht="15.75" customHeight="1" thickBot="1">
      <c r="A36" s="152"/>
      <c r="B36" s="51"/>
      <c r="C36" s="207" t="s">
        <v>93</v>
      </c>
      <c r="D36" s="213"/>
      <c r="E36" s="213"/>
      <c r="F36" s="213"/>
      <c r="G36" s="213"/>
      <c r="H36" s="213"/>
      <c r="I36" s="213"/>
      <c r="J36" s="213"/>
      <c r="K36" s="221"/>
    </row>
    <row r="37" spans="1:11" ht="15.75" customHeight="1" thickBot="1">
      <c r="A37" s="152"/>
      <c r="B37" s="51">
        <v>11</v>
      </c>
      <c r="C37" s="220"/>
      <c r="D37" s="233">
        <v>33</v>
      </c>
      <c r="E37" s="234">
        <f>134722+10794+9000+125000</f>
        <v>279516</v>
      </c>
      <c r="F37" s="235"/>
      <c r="G37" s="235"/>
      <c r="H37" s="233">
        <f>14+12+118+42+3</f>
        <v>189</v>
      </c>
      <c r="I37" s="235"/>
      <c r="J37" s="236" t="s">
        <v>92</v>
      </c>
      <c r="K37" s="244" t="s">
        <v>91</v>
      </c>
    </row>
    <row r="38" spans="1:11" ht="15.75" customHeight="1" thickBot="1">
      <c r="A38" s="152"/>
      <c r="B38" s="51"/>
      <c r="C38" s="207" t="s">
        <v>90</v>
      </c>
      <c r="D38" s="213"/>
      <c r="E38" s="213"/>
      <c r="F38" s="213"/>
      <c r="G38" s="213"/>
      <c r="H38" s="213"/>
      <c r="I38" s="213"/>
      <c r="J38" s="213"/>
      <c r="K38" s="221"/>
    </row>
    <row r="39" spans="1:11" ht="15.75" customHeight="1" thickBot="1">
      <c r="A39" s="152"/>
      <c r="B39" s="51">
        <v>12</v>
      </c>
      <c r="C39" s="220"/>
      <c r="D39" s="233">
        <v>15</v>
      </c>
      <c r="E39" s="234">
        <f>25040+5000+892840</f>
        <v>922880</v>
      </c>
      <c r="F39" s="235">
        <v>11</v>
      </c>
      <c r="G39" s="235">
        <v>892840</v>
      </c>
      <c r="H39" s="233"/>
      <c r="I39" s="235"/>
      <c r="J39" s="153"/>
      <c r="K39" s="154" t="s">
        <v>149</v>
      </c>
    </row>
    <row r="40" spans="1:11" ht="15.75" customHeight="1" thickBot="1">
      <c r="A40" s="152"/>
      <c r="B40" s="51"/>
      <c r="C40" s="207" t="s">
        <v>89</v>
      </c>
      <c r="D40" s="213"/>
      <c r="E40" s="213"/>
      <c r="F40" s="213"/>
      <c r="G40" s="213"/>
      <c r="H40" s="213"/>
      <c r="I40" s="213"/>
      <c r="J40" s="213"/>
      <c r="K40" s="221"/>
    </row>
    <row r="41" spans="1:11" ht="15.75" customHeight="1">
      <c r="A41" s="152"/>
      <c r="B41" s="51">
        <v>13</v>
      </c>
      <c r="C41" s="220"/>
      <c r="D41" s="249">
        <v>2</v>
      </c>
      <c r="E41" s="250">
        <v>993334</v>
      </c>
      <c r="F41" s="251">
        <v>1</v>
      </c>
      <c r="G41" s="251">
        <v>42000</v>
      </c>
      <c r="H41" s="249">
        <v>38</v>
      </c>
      <c r="I41" s="251"/>
      <c r="J41" s="252" t="s">
        <v>88</v>
      </c>
      <c r="K41" s="168" t="s">
        <v>87</v>
      </c>
    </row>
    <row r="42" spans="1:11" ht="15.75" customHeight="1" thickBot="1">
      <c r="A42" s="152"/>
      <c r="B42" s="149"/>
      <c r="C42" s="89" t="s">
        <v>61</v>
      </c>
      <c r="D42" s="150">
        <f>SUM(D9:D41)</f>
        <v>353</v>
      </c>
      <c r="E42" s="150">
        <f>SUM(E9:E41)</f>
        <v>13672787</v>
      </c>
      <c r="F42" s="150">
        <f>SUM(F9:F41)</f>
        <v>22</v>
      </c>
      <c r="G42" s="150">
        <f>SUM(G9:G41)</f>
        <v>8992110</v>
      </c>
      <c r="H42" s="150">
        <f>SUM(H9:H41)</f>
        <v>1503</v>
      </c>
      <c r="I42" s="76" t="s">
        <v>86</v>
      </c>
      <c r="J42" s="76" t="s">
        <v>86</v>
      </c>
      <c r="K42" s="151" t="s">
        <v>86</v>
      </c>
    </row>
    <row r="43" spans="2:11" ht="12.75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ht="12.75">
      <c r="B44" s="14" t="s">
        <v>85</v>
      </c>
      <c r="C44" s="14"/>
      <c r="D44" s="14"/>
      <c r="E44" s="14"/>
      <c r="F44" s="14"/>
      <c r="G44" s="14"/>
      <c r="H44" s="14"/>
      <c r="I44" s="14"/>
      <c r="J44" s="14"/>
      <c r="K44" s="14"/>
    </row>
  </sheetData>
  <sheetProtection/>
  <mergeCells count="6">
    <mergeCell ref="B3:K3"/>
    <mergeCell ref="B4:B6"/>
    <mergeCell ref="C4:C6"/>
    <mergeCell ref="D4:E5"/>
    <mergeCell ref="H4:K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9"/>
  <sheetViews>
    <sheetView showGridLines="0" zoomScalePageLayoutView="0" workbookViewId="0" topLeftCell="A32">
      <selection activeCell="A1" sqref="A1:K49"/>
    </sheetView>
  </sheetViews>
  <sheetFormatPr defaultColWidth="9.140625" defaultRowHeight="15"/>
  <cols>
    <col min="1" max="1" width="7.8515625" style="40" customWidth="1"/>
    <col min="2" max="2" width="3.7109375" style="40" hidden="1" customWidth="1"/>
    <col min="3" max="3" width="34.28125" style="40" customWidth="1"/>
    <col min="4" max="4" width="8.28125" style="40" customWidth="1"/>
    <col min="5" max="5" width="23.8515625" style="40" customWidth="1"/>
    <col min="6" max="6" width="6.7109375" style="40" hidden="1" customWidth="1"/>
    <col min="7" max="7" width="13.8515625" style="40" hidden="1" customWidth="1"/>
    <col min="8" max="8" width="8.00390625" style="40" customWidth="1"/>
    <col min="9" max="9" width="10.57421875" style="40" hidden="1" customWidth="1"/>
    <col min="10" max="10" width="19.8515625" style="40" customWidth="1"/>
    <col min="11" max="11" width="36.00390625" style="40" customWidth="1"/>
    <col min="12" max="16384" width="9.140625" style="40" customWidth="1"/>
  </cols>
  <sheetData>
    <row r="1" ht="45.75" customHeight="1" thickBot="1"/>
    <row r="2" spans="1:11" ht="21" customHeight="1" thickBot="1">
      <c r="A2" s="152"/>
      <c r="B2" s="145"/>
      <c r="C2" s="143"/>
      <c r="D2" s="143"/>
      <c r="E2" s="144" t="s">
        <v>178</v>
      </c>
      <c r="F2" s="143"/>
      <c r="G2" s="143"/>
      <c r="H2" s="143"/>
      <c r="I2" s="143"/>
      <c r="J2" s="143"/>
      <c r="K2" s="146"/>
    </row>
    <row r="3" spans="1:11" ht="20.25">
      <c r="A3" s="152"/>
      <c r="B3" s="417" t="s">
        <v>198</v>
      </c>
      <c r="C3" s="418"/>
      <c r="D3" s="418"/>
      <c r="E3" s="418"/>
      <c r="F3" s="418"/>
      <c r="G3" s="418"/>
      <c r="H3" s="418"/>
      <c r="I3" s="418"/>
      <c r="J3" s="418"/>
      <c r="K3" s="419"/>
    </row>
    <row r="4" spans="1:11" ht="15" customHeight="1">
      <c r="A4" s="152"/>
      <c r="B4" s="392" t="s">
        <v>59</v>
      </c>
      <c r="C4" s="394" t="s">
        <v>147</v>
      </c>
      <c r="D4" s="410" t="s">
        <v>150</v>
      </c>
      <c r="E4" s="411"/>
      <c r="F4" s="85"/>
      <c r="G4" s="85"/>
      <c r="H4" s="394" t="s">
        <v>146</v>
      </c>
      <c r="I4" s="394"/>
      <c r="J4" s="394"/>
      <c r="K4" s="414"/>
    </row>
    <row r="5" spans="1:11" ht="12.75">
      <c r="A5" s="152"/>
      <c r="B5" s="420"/>
      <c r="C5" s="395"/>
      <c r="D5" s="412"/>
      <c r="E5" s="413"/>
      <c r="F5" s="396" t="s">
        <v>145</v>
      </c>
      <c r="G5" s="396"/>
      <c r="H5" s="415"/>
      <c r="I5" s="415"/>
      <c r="J5" s="415"/>
      <c r="K5" s="416"/>
    </row>
    <row r="6" spans="1:11" ht="29.25" thickBot="1">
      <c r="A6" s="152"/>
      <c r="B6" s="393"/>
      <c r="C6" s="395"/>
      <c r="D6" s="56" t="s">
        <v>79</v>
      </c>
      <c r="E6" s="29" t="s">
        <v>144</v>
      </c>
      <c r="F6" s="93" t="s">
        <v>79</v>
      </c>
      <c r="G6" s="96" t="s">
        <v>144</v>
      </c>
      <c r="H6" s="93" t="s">
        <v>79</v>
      </c>
      <c r="I6" s="96" t="s">
        <v>143</v>
      </c>
      <c r="J6" s="93" t="s">
        <v>199</v>
      </c>
      <c r="K6" s="147" t="s">
        <v>141</v>
      </c>
    </row>
    <row r="7" spans="1:11" ht="15.75" customHeight="1" thickBot="1">
      <c r="A7" s="152"/>
      <c r="B7" s="148"/>
      <c r="C7" s="246" t="s">
        <v>140</v>
      </c>
      <c r="D7" s="247"/>
      <c r="E7" s="209"/>
      <c r="F7" s="210"/>
      <c r="G7" s="211"/>
      <c r="H7" s="210"/>
      <c r="I7" s="211"/>
      <c r="J7" s="210"/>
      <c r="K7" s="212"/>
    </row>
    <row r="8" spans="1:11" ht="15.75" customHeight="1" thickBot="1">
      <c r="A8" s="152"/>
      <c r="B8" s="148"/>
      <c r="C8"/>
      <c r="D8" s="247"/>
      <c r="E8" s="253"/>
      <c r="F8" s="210"/>
      <c r="G8" s="211"/>
      <c r="H8" s="210"/>
      <c r="I8" s="211"/>
      <c r="J8" s="210"/>
      <c r="K8" s="212"/>
    </row>
    <row r="9" spans="1:11" ht="19.5" customHeight="1" thickBot="1">
      <c r="A9" s="152"/>
      <c r="B9" s="51">
        <v>1</v>
      </c>
      <c r="C9" s="220"/>
      <c r="D9" s="233">
        <v>33</v>
      </c>
      <c r="E9" s="234">
        <f>139279+6480+7080+5510+2970+74377+1282128</f>
        <v>1517824</v>
      </c>
      <c r="F9" s="235"/>
      <c r="G9" s="235">
        <v>1627808</v>
      </c>
      <c r="H9" s="282" t="s">
        <v>184</v>
      </c>
      <c r="I9" s="235"/>
      <c r="J9" s="283" t="s">
        <v>185</v>
      </c>
      <c r="K9" s="169"/>
    </row>
    <row r="10" spans="1:11" ht="15.75" customHeight="1" thickBot="1">
      <c r="A10" s="152"/>
      <c r="B10" s="51"/>
      <c r="C10" s="207" t="s">
        <v>137</v>
      </c>
      <c r="D10" s="213"/>
      <c r="E10" s="213"/>
      <c r="F10" s="213"/>
      <c r="G10" s="213"/>
      <c r="H10" s="213"/>
      <c r="I10" s="213"/>
      <c r="J10" s="213"/>
      <c r="K10" s="221"/>
    </row>
    <row r="11" spans="1:11" ht="31.5" customHeight="1">
      <c r="A11" s="152"/>
      <c r="B11" s="51">
        <v>2</v>
      </c>
      <c r="C11" s="220"/>
      <c r="D11" s="222">
        <f>19+27+19+38+17+3+5+3</f>
        <v>131</v>
      </c>
      <c r="E11" s="223">
        <f>76862+148069+57227+204310+139637+622+5579+62987</f>
        <v>695293</v>
      </c>
      <c r="F11" s="224"/>
      <c r="G11" s="224">
        <v>309789</v>
      </c>
      <c r="H11" s="222">
        <v>14</v>
      </c>
      <c r="I11" s="224" t="s">
        <v>136</v>
      </c>
      <c r="J11" s="284" t="s">
        <v>200</v>
      </c>
      <c r="K11" s="226" t="s">
        <v>134</v>
      </c>
    </row>
    <row r="12" spans="1:11" ht="15.75" customHeight="1">
      <c r="A12" s="152"/>
      <c r="B12" s="51"/>
      <c r="C12" s="220"/>
      <c r="D12" s="238"/>
      <c r="E12" s="239"/>
      <c r="F12" s="240"/>
      <c r="G12" s="240"/>
      <c r="H12" s="238">
        <v>80</v>
      </c>
      <c r="I12" s="240"/>
      <c r="J12" s="285" t="s">
        <v>201</v>
      </c>
      <c r="K12" s="248" t="s">
        <v>132</v>
      </c>
    </row>
    <row r="13" spans="1:11" ht="15.75" customHeight="1" thickBot="1">
      <c r="A13" s="152"/>
      <c r="B13" s="51"/>
      <c r="C13" s="220"/>
      <c r="D13" s="214"/>
      <c r="E13" s="227"/>
      <c r="F13" s="216"/>
      <c r="G13" s="216"/>
      <c r="H13" s="214">
        <f>17+28</f>
        <v>45</v>
      </c>
      <c r="I13" s="216"/>
      <c r="J13" s="295" t="s">
        <v>202</v>
      </c>
      <c r="K13" s="308" t="s">
        <v>203</v>
      </c>
    </row>
    <row r="14" spans="1:11" ht="15.75" customHeight="1" thickBot="1">
      <c r="A14" s="152"/>
      <c r="B14" s="51"/>
      <c r="C14" s="207" t="s">
        <v>129</v>
      </c>
      <c r="D14" s="238"/>
      <c r="E14" s="239"/>
      <c r="F14" s="240"/>
      <c r="G14" s="240"/>
      <c r="H14" s="238"/>
      <c r="I14" s="240"/>
      <c r="J14" s="241"/>
      <c r="K14" s="248"/>
    </row>
    <row r="15" spans="1:11" ht="29.25" customHeight="1">
      <c r="A15" s="152"/>
      <c r="B15" s="51">
        <v>3</v>
      </c>
      <c r="C15" s="220"/>
      <c r="D15" s="238">
        <v>11</v>
      </c>
      <c r="E15" s="239">
        <f>8250+18832+14480+16000+309389</f>
        <v>366951</v>
      </c>
      <c r="F15" s="240"/>
      <c r="G15" s="240">
        <v>325389</v>
      </c>
      <c r="H15" s="238">
        <f>13+25+3</f>
        <v>41</v>
      </c>
      <c r="I15" s="240"/>
      <c r="J15" s="285" t="s">
        <v>204</v>
      </c>
      <c r="K15" s="294" t="s">
        <v>205</v>
      </c>
    </row>
    <row r="16" spans="1:11" ht="15.75" customHeight="1" thickBot="1">
      <c r="A16" s="152"/>
      <c r="B16" s="51"/>
      <c r="C16" s="220"/>
      <c r="D16" s="214"/>
      <c r="E16" s="227"/>
      <c r="F16" s="216"/>
      <c r="G16" s="216"/>
      <c r="H16" s="214">
        <v>3</v>
      </c>
      <c r="I16" s="216"/>
      <c r="J16" s="295" t="s">
        <v>206</v>
      </c>
      <c r="K16" s="232" t="s">
        <v>125</v>
      </c>
    </row>
    <row r="17" spans="1:11" ht="15.75" customHeight="1" thickBot="1">
      <c r="A17" s="152"/>
      <c r="B17" s="51"/>
      <c r="C17" s="207" t="s">
        <v>124</v>
      </c>
      <c r="D17" s="213"/>
      <c r="E17" s="213"/>
      <c r="F17" s="213"/>
      <c r="G17" s="213"/>
      <c r="H17" s="213"/>
      <c r="I17" s="213"/>
      <c r="J17" s="213"/>
      <c r="K17" s="221"/>
    </row>
    <row r="18" spans="1:11" ht="15.75" customHeight="1">
      <c r="A18" s="152"/>
      <c r="B18" s="51">
        <v>4</v>
      </c>
      <c r="C18" s="220"/>
      <c r="D18" s="222">
        <v>22</v>
      </c>
      <c r="E18" s="223">
        <f>21634+27120+58391+40000</f>
        <v>147145</v>
      </c>
      <c r="F18" s="224"/>
      <c r="G18" s="224"/>
      <c r="H18" s="222">
        <v>55</v>
      </c>
      <c r="I18" s="224"/>
      <c r="J18" s="298" t="s">
        <v>207</v>
      </c>
      <c r="K18" s="231" t="s">
        <v>122</v>
      </c>
    </row>
    <row r="19" spans="1:12" ht="31.5" customHeight="1" thickBot="1">
      <c r="A19" s="152"/>
      <c r="B19" s="51"/>
      <c r="C19" s="220"/>
      <c r="D19" s="214"/>
      <c r="E19" s="227"/>
      <c r="F19" s="216"/>
      <c r="G19" s="216"/>
      <c r="H19" s="214">
        <v>8</v>
      </c>
      <c r="I19" s="216"/>
      <c r="J19" s="295" t="s">
        <v>208</v>
      </c>
      <c r="K19" s="232" t="s">
        <v>120</v>
      </c>
      <c r="L19" s="40">
        <f>33500+15000</f>
        <v>48500</v>
      </c>
    </row>
    <row r="20" spans="1:11" ht="15.75" customHeight="1" thickBot="1">
      <c r="A20" s="152"/>
      <c r="B20" s="51"/>
      <c r="C20" s="207" t="s">
        <v>119</v>
      </c>
      <c r="D20" s="213"/>
      <c r="E20" s="213"/>
      <c r="F20" s="213"/>
      <c r="G20" s="213"/>
      <c r="H20" s="213"/>
      <c r="I20" s="213"/>
      <c r="J20" s="213"/>
      <c r="K20" s="221"/>
    </row>
    <row r="21" spans="1:11" ht="30.75" customHeight="1" thickBot="1">
      <c r="A21" s="152"/>
      <c r="B21" s="51">
        <v>5</v>
      </c>
      <c r="C21" s="220"/>
      <c r="D21" s="233">
        <v>30</v>
      </c>
      <c r="E21" s="234">
        <f>264166+2960602+1518527</f>
        <v>4743295</v>
      </c>
      <c r="F21" s="235"/>
      <c r="G21" s="235">
        <v>1422614</v>
      </c>
      <c r="H21" s="233">
        <v>124</v>
      </c>
      <c r="I21" s="235"/>
      <c r="J21" s="283" t="s">
        <v>209</v>
      </c>
      <c r="K21" s="237" t="s">
        <v>117</v>
      </c>
    </row>
    <row r="22" spans="1:11" ht="15.75" customHeight="1" thickBot="1">
      <c r="A22" s="152"/>
      <c r="B22" s="51"/>
      <c r="C22" s="207" t="s">
        <v>116</v>
      </c>
      <c r="D22" s="286"/>
      <c r="E22" s="287"/>
      <c r="F22" s="287"/>
      <c r="G22" s="287"/>
      <c r="H22" s="287"/>
      <c r="I22" s="287"/>
      <c r="J22" s="287"/>
      <c r="K22" s="288"/>
    </row>
    <row r="23" spans="1:11" ht="15.75" customHeight="1">
      <c r="A23" s="152"/>
      <c r="B23" s="51"/>
      <c r="C23" s="289"/>
      <c r="D23" s="290"/>
      <c r="E23" s="5"/>
      <c r="F23" s="291"/>
      <c r="G23" s="291"/>
      <c r="H23" s="5">
        <v>90</v>
      </c>
      <c r="I23" s="291"/>
      <c r="J23" s="293">
        <v>260117</v>
      </c>
      <c r="K23" s="292" t="s">
        <v>186</v>
      </c>
    </row>
    <row r="24" spans="1:11" ht="15.75" customHeight="1">
      <c r="A24" s="152"/>
      <c r="B24" s="51">
        <v>6</v>
      </c>
      <c r="C24" s="220"/>
      <c r="D24" s="238">
        <v>28</v>
      </c>
      <c r="E24" s="239">
        <f>32360+14780+7000+10000+125000+94947+20000</f>
        <v>304087</v>
      </c>
      <c r="F24" s="240">
        <v>8</v>
      </c>
      <c r="G24" s="240">
        <v>149750</v>
      </c>
      <c r="H24" s="238">
        <v>19</v>
      </c>
      <c r="I24" s="240"/>
      <c r="J24" s="285" t="s">
        <v>210</v>
      </c>
      <c r="K24" s="294" t="s">
        <v>187</v>
      </c>
    </row>
    <row r="25" spans="1:11" ht="15.75" customHeight="1" thickBot="1">
      <c r="A25" s="152"/>
      <c r="B25" s="51"/>
      <c r="C25" s="220"/>
      <c r="D25" s="214"/>
      <c r="E25" s="227"/>
      <c r="F25" s="216"/>
      <c r="G25" s="216"/>
      <c r="H25" s="214">
        <v>4</v>
      </c>
      <c r="I25" s="216"/>
      <c r="J25" s="295" t="s">
        <v>211</v>
      </c>
      <c r="K25" s="296" t="s">
        <v>188</v>
      </c>
    </row>
    <row r="26" spans="1:11" ht="15.75" customHeight="1" thickBot="1">
      <c r="A26" s="152"/>
      <c r="B26" s="51"/>
      <c r="C26" s="207" t="s">
        <v>111</v>
      </c>
      <c r="D26" s="213"/>
      <c r="E26" s="213"/>
      <c r="F26" s="213"/>
      <c r="G26" s="213"/>
      <c r="H26" s="213"/>
      <c r="I26" s="213"/>
      <c r="J26" s="213"/>
      <c r="K26" s="221"/>
    </row>
    <row r="27" spans="1:11" ht="15.75" customHeight="1">
      <c r="A27" s="152"/>
      <c r="B27" s="51">
        <v>7</v>
      </c>
      <c r="C27" s="220"/>
      <c r="D27" s="222">
        <v>24</v>
      </c>
      <c r="E27" s="323" t="s">
        <v>225</v>
      </c>
      <c r="F27" s="224">
        <v>2</v>
      </c>
      <c r="G27" s="224">
        <v>568700</v>
      </c>
      <c r="H27" s="222">
        <v>14</v>
      </c>
      <c r="I27" s="224" t="s">
        <v>110</v>
      </c>
      <c r="J27" s="298" t="s">
        <v>213</v>
      </c>
      <c r="K27" s="297" t="s">
        <v>189</v>
      </c>
    </row>
    <row r="28" spans="1:11" ht="15.75" customHeight="1">
      <c r="A28" s="152"/>
      <c r="B28" s="51"/>
      <c r="C28" s="220"/>
      <c r="D28" s="238"/>
      <c r="E28" s="309"/>
      <c r="F28" s="240"/>
      <c r="G28" s="240"/>
      <c r="H28" s="238">
        <v>3</v>
      </c>
      <c r="I28" s="240"/>
      <c r="J28" s="241" t="s">
        <v>108</v>
      </c>
      <c r="K28" s="242" t="s">
        <v>107</v>
      </c>
    </row>
    <row r="29" spans="1:11" ht="49.5" customHeight="1" thickBot="1">
      <c r="A29" s="152"/>
      <c r="B29" s="51"/>
      <c r="C29" s="220"/>
      <c r="D29" s="214"/>
      <c r="E29" s="227"/>
      <c r="F29" s="216"/>
      <c r="G29" s="216"/>
      <c r="H29" s="214">
        <v>17</v>
      </c>
      <c r="I29" s="216"/>
      <c r="J29" s="295" t="s">
        <v>212</v>
      </c>
      <c r="K29" s="232" t="s">
        <v>105</v>
      </c>
    </row>
    <row r="30" spans="1:11" ht="15.75" customHeight="1" thickBot="1">
      <c r="A30" s="152"/>
      <c r="B30" s="51"/>
      <c r="C30" s="207" t="s">
        <v>104</v>
      </c>
      <c r="D30" s="213"/>
      <c r="E30" s="213"/>
      <c r="F30" s="213"/>
      <c r="G30" s="213"/>
      <c r="H30" s="213"/>
      <c r="I30" s="213"/>
      <c r="J30" s="213"/>
      <c r="K30" s="221"/>
    </row>
    <row r="31" spans="1:11" ht="34.5" customHeight="1" thickBot="1">
      <c r="A31" s="152"/>
      <c r="B31" s="51">
        <v>8</v>
      </c>
      <c r="C31" s="220"/>
      <c r="D31" s="233">
        <v>12</v>
      </c>
      <c r="E31" s="234">
        <f>37238+24329+6000+663018+58422+10697+1167911+4068</f>
        <v>1971683</v>
      </c>
      <c r="F31" s="235"/>
      <c r="G31" s="235">
        <v>731672</v>
      </c>
      <c r="H31" s="233">
        <f>8+3+12+15+11+4</f>
        <v>53</v>
      </c>
      <c r="I31" s="235"/>
      <c r="J31" s="236">
        <v>166469</v>
      </c>
      <c r="K31" s="169" t="s">
        <v>102</v>
      </c>
    </row>
    <row r="32" spans="1:11" ht="15.75" customHeight="1" thickBot="1">
      <c r="A32" s="152"/>
      <c r="B32" s="51"/>
      <c r="C32" s="207" t="s">
        <v>101</v>
      </c>
      <c r="D32" s="213"/>
      <c r="E32" s="213"/>
      <c r="F32" s="213"/>
      <c r="G32" s="213"/>
      <c r="H32" s="213"/>
      <c r="I32" s="213"/>
      <c r="J32" s="213"/>
      <c r="K32" s="221"/>
    </row>
    <row r="33" spans="1:11" ht="48.75" customHeight="1">
      <c r="A33" s="152"/>
      <c r="B33" s="51">
        <v>9</v>
      </c>
      <c r="C33" s="220"/>
      <c r="D33" s="222">
        <v>28</v>
      </c>
      <c r="E33" s="223">
        <f>33888+10482+1327765+369018+147570+66230+79300+25000</f>
        <v>2059253</v>
      </c>
      <c r="F33" s="224"/>
      <c r="G33" s="224">
        <v>1221548</v>
      </c>
      <c r="H33" s="222">
        <v>51</v>
      </c>
      <c r="I33" s="224"/>
      <c r="J33" s="298" t="s">
        <v>214</v>
      </c>
      <c r="K33" s="297" t="s">
        <v>191</v>
      </c>
    </row>
    <row r="34" spans="1:11" ht="48.75" customHeight="1">
      <c r="A34" s="152"/>
      <c r="B34" s="51"/>
      <c r="C34" s="220"/>
      <c r="D34" s="238"/>
      <c r="E34" s="239"/>
      <c r="F34" s="240"/>
      <c r="G34" s="240"/>
      <c r="H34" s="238">
        <v>104</v>
      </c>
      <c r="I34" s="240"/>
      <c r="J34" s="241">
        <f>1193355+67500</f>
        <v>1260855</v>
      </c>
      <c r="K34" s="294" t="s">
        <v>192</v>
      </c>
    </row>
    <row r="35" spans="1:12" ht="47.25" customHeight="1" thickBot="1">
      <c r="A35" s="152"/>
      <c r="B35" s="51"/>
      <c r="C35" s="220"/>
      <c r="D35" s="214"/>
      <c r="E35" s="227"/>
      <c r="F35" s="216"/>
      <c r="G35" s="216"/>
      <c r="H35" s="214">
        <v>47</v>
      </c>
      <c r="I35" s="216"/>
      <c r="J35" s="295" t="s">
        <v>215</v>
      </c>
      <c r="K35" s="296" t="s">
        <v>190</v>
      </c>
      <c r="L35" s="40">
        <f>72708+105690</f>
        <v>178398</v>
      </c>
    </row>
    <row r="36" spans="1:11" ht="15.75" customHeight="1" thickBot="1">
      <c r="A36" s="152"/>
      <c r="B36" s="51"/>
      <c r="C36" s="207" t="s">
        <v>96</v>
      </c>
      <c r="D36" s="213"/>
      <c r="E36" s="213"/>
      <c r="F36" s="213"/>
      <c r="G36" s="213"/>
      <c r="H36" s="213"/>
      <c r="I36" s="213"/>
      <c r="J36" s="213"/>
      <c r="K36" s="221"/>
    </row>
    <row r="37" spans="1:12" ht="15.75" customHeight="1" thickBot="1">
      <c r="A37" s="152"/>
      <c r="B37" s="51">
        <v>10</v>
      </c>
      <c r="C37" s="220"/>
      <c r="D37" s="233">
        <v>5</v>
      </c>
      <c r="E37" s="322" t="s">
        <v>223</v>
      </c>
      <c r="F37" s="235"/>
      <c r="G37" s="235">
        <v>1700000</v>
      </c>
      <c r="H37" s="233">
        <f>32+15+36</f>
        <v>83</v>
      </c>
      <c r="I37" s="235"/>
      <c r="J37" s="283" t="s">
        <v>216</v>
      </c>
      <c r="K37" s="324" t="s">
        <v>226</v>
      </c>
      <c r="L37" s="40">
        <f>243000+289000+900000</f>
        <v>1432000</v>
      </c>
    </row>
    <row r="38" spans="1:11" ht="15.75" customHeight="1" thickBot="1">
      <c r="A38" s="152"/>
      <c r="B38" s="51"/>
      <c r="C38" s="207" t="s">
        <v>93</v>
      </c>
      <c r="D38" s="213"/>
      <c r="E38" s="213"/>
      <c r="F38" s="213"/>
      <c r="G38" s="213"/>
      <c r="H38" s="213"/>
      <c r="I38" s="213"/>
      <c r="J38" s="213"/>
      <c r="K38" s="221"/>
    </row>
    <row r="39" spans="1:12" ht="15.75" customHeight="1" thickBot="1">
      <c r="A39" s="152"/>
      <c r="B39" s="51">
        <v>11</v>
      </c>
      <c r="C39" s="220"/>
      <c r="D39" s="233">
        <v>30</v>
      </c>
      <c r="E39" s="281" t="s">
        <v>221</v>
      </c>
      <c r="F39" s="235"/>
      <c r="G39" s="235"/>
      <c r="H39" s="233">
        <f>14+12+118+42+3</f>
        <v>189</v>
      </c>
      <c r="I39" s="235"/>
      <c r="J39" s="236" t="s">
        <v>92</v>
      </c>
      <c r="K39" s="244" t="s">
        <v>91</v>
      </c>
      <c r="L39" s="40">
        <f>4500+82095+380883+81114+6070</f>
        <v>554662</v>
      </c>
    </row>
    <row r="40" spans="1:11" ht="15.75" customHeight="1" thickBot="1">
      <c r="A40" s="152"/>
      <c r="B40" s="51"/>
      <c r="C40" s="207" t="s">
        <v>90</v>
      </c>
      <c r="D40" s="213"/>
      <c r="E40" s="213"/>
      <c r="F40" s="213"/>
      <c r="G40" s="213"/>
      <c r="H40" s="213"/>
      <c r="I40" s="213"/>
      <c r="J40" s="213"/>
      <c r="K40" s="221"/>
    </row>
    <row r="41" spans="1:11" ht="15.75" customHeight="1" thickBot="1">
      <c r="A41" s="152"/>
      <c r="B41" s="51">
        <v>12</v>
      </c>
      <c r="C41" s="220"/>
      <c r="D41" s="233">
        <v>15</v>
      </c>
      <c r="E41" s="321" t="s">
        <v>220</v>
      </c>
      <c r="F41" s="235">
        <v>11</v>
      </c>
      <c r="G41" s="235">
        <v>892840</v>
      </c>
      <c r="H41" s="233"/>
      <c r="I41" s="235"/>
      <c r="J41" s="153"/>
      <c r="K41" s="154"/>
    </row>
    <row r="42" spans="1:11" ht="15.75" customHeight="1" thickBot="1">
      <c r="A42" s="152"/>
      <c r="B42" s="51"/>
      <c r="C42" s="207" t="s">
        <v>89</v>
      </c>
      <c r="D42" s="213"/>
      <c r="E42" s="213"/>
      <c r="F42" s="213"/>
      <c r="G42" s="213"/>
      <c r="H42" s="213"/>
      <c r="I42" s="213"/>
      <c r="J42" s="213"/>
      <c r="K42" s="221"/>
    </row>
    <row r="43" spans="1:12" ht="15.75" customHeight="1">
      <c r="A43" s="152"/>
      <c r="B43" s="51">
        <v>13</v>
      </c>
      <c r="C43" s="220"/>
      <c r="D43" s="249">
        <v>6</v>
      </c>
      <c r="E43" s="250">
        <f>993334+166000+1014964</f>
        <v>2174298</v>
      </c>
      <c r="F43" s="251">
        <v>1</v>
      </c>
      <c r="G43" s="251">
        <v>42000</v>
      </c>
      <c r="H43" s="249">
        <v>63</v>
      </c>
      <c r="I43" s="251"/>
      <c r="J43" s="310">
        <v>253425</v>
      </c>
      <c r="K43" s="299" t="s">
        <v>193</v>
      </c>
      <c r="L43" s="40">
        <f>25342</f>
        <v>25342</v>
      </c>
    </row>
    <row r="44" spans="1:11" ht="15.75" customHeight="1" thickBot="1">
      <c r="A44" s="152"/>
      <c r="B44" s="149"/>
      <c r="C44" s="89"/>
      <c r="D44" s="150"/>
      <c r="E44" s="150"/>
      <c r="F44" s="150"/>
      <c r="G44" s="150"/>
      <c r="H44" s="150"/>
      <c r="I44" s="76"/>
      <c r="J44" s="76"/>
      <c r="K44" s="151"/>
    </row>
    <row r="45" spans="2:11" ht="12.75">
      <c r="B45" s="14"/>
      <c r="C45" s="14" t="s">
        <v>219</v>
      </c>
      <c r="D45" s="14"/>
      <c r="E45" s="14"/>
      <c r="F45" s="14"/>
      <c r="G45" s="14"/>
      <c r="H45" s="14"/>
      <c r="I45" s="14"/>
      <c r="J45" s="14"/>
      <c r="K45" s="14"/>
    </row>
    <row r="46" spans="2:11" ht="12.75">
      <c r="B46" s="14" t="s">
        <v>85</v>
      </c>
      <c r="C46" s="14" t="s">
        <v>218</v>
      </c>
      <c r="D46" s="14"/>
      <c r="E46" s="14"/>
      <c r="F46" s="14"/>
      <c r="G46" s="14"/>
      <c r="H46" s="14"/>
      <c r="I46" s="14"/>
      <c r="J46" s="14"/>
      <c r="K46" s="14"/>
    </row>
    <row r="47" spans="3:5" ht="12.75">
      <c r="C47" s="40" t="s">
        <v>228</v>
      </c>
      <c r="E47" s="311"/>
    </row>
    <row r="48" spans="3:10" ht="12.75">
      <c r="C48" s="421" t="s">
        <v>222</v>
      </c>
      <c r="D48" s="421"/>
      <c r="E48" s="421"/>
      <c r="F48" s="421"/>
      <c r="G48" s="421"/>
      <c r="H48" s="421"/>
      <c r="I48" s="421"/>
      <c r="J48" s="421"/>
    </row>
    <row r="49" ht="12.75">
      <c r="C49" s="40" t="s">
        <v>224</v>
      </c>
    </row>
  </sheetData>
  <sheetProtection/>
  <mergeCells count="7">
    <mergeCell ref="C48:J48"/>
    <mergeCell ref="H4:K5"/>
    <mergeCell ref="D4:E5"/>
    <mergeCell ref="B3:K3"/>
    <mergeCell ref="B4:B6"/>
    <mergeCell ref="C4:C6"/>
    <mergeCell ref="F5:G5"/>
  </mergeCells>
  <hyperlinks>
    <hyperlink ref="E37" r:id="rId1" display="1937150@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82"/>
  <sheetViews>
    <sheetView showGridLines="0" zoomScalePageLayoutView="0" workbookViewId="0" topLeftCell="A1">
      <selection activeCell="I9" sqref="I9"/>
    </sheetView>
  </sheetViews>
  <sheetFormatPr defaultColWidth="9.140625" defaultRowHeight="15"/>
  <cols>
    <col min="1" max="1" width="7.8515625" style="12" customWidth="1"/>
    <col min="2" max="2" width="40.7109375" style="12" customWidth="1"/>
    <col min="3" max="3" width="14.140625" style="12" customWidth="1"/>
    <col min="4" max="4" width="11.28125" style="12" customWidth="1"/>
    <col min="5" max="5" width="10.8515625" style="12" customWidth="1"/>
    <col min="6" max="6" width="12.00390625" style="12" customWidth="1"/>
    <col min="7" max="13" width="16.28125" style="12" customWidth="1"/>
    <col min="14" max="15" width="11.140625" style="12" customWidth="1"/>
    <col min="16" max="16" width="15.140625" style="12" customWidth="1"/>
    <col min="17" max="17" width="12.57421875" style="12" customWidth="1"/>
    <col min="18" max="18" width="12.00390625" style="12" customWidth="1"/>
    <col min="19" max="16384" width="9.140625" style="12" customWidth="1"/>
  </cols>
  <sheetData>
    <row r="1" ht="45.75" customHeight="1" thickBot="1"/>
    <row r="2" spans="1:6" ht="21" customHeight="1">
      <c r="A2" s="46"/>
      <c r="B2" s="92"/>
      <c r="C2" s="387" t="s">
        <v>166</v>
      </c>
      <c r="D2" s="387"/>
      <c r="E2" s="387"/>
      <c r="F2" s="388"/>
    </row>
    <row r="3" spans="1:6" ht="15.75" customHeight="1">
      <c r="A3" s="46"/>
      <c r="B3" s="135" t="s">
        <v>165</v>
      </c>
      <c r="C3" s="108"/>
      <c r="D3" s="108"/>
      <c r="E3" s="108"/>
      <c r="F3" s="115"/>
    </row>
    <row r="4" spans="1:26" ht="39.75" customHeight="1" thickBot="1">
      <c r="A4" s="46"/>
      <c r="B4" s="121" t="s">
        <v>58</v>
      </c>
      <c r="C4" s="27" t="s">
        <v>57</v>
      </c>
      <c r="D4" s="29" t="s">
        <v>56</v>
      </c>
      <c r="E4" s="27" t="s">
        <v>55</v>
      </c>
      <c r="F4" s="116" t="s">
        <v>54</v>
      </c>
      <c r="S4" s="19"/>
      <c r="T4" s="19"/>
      <c r="U4" s="19"/>
      <c r="V4" s="19"/>
      <c r="W4" s="19"/>
      <c r="X4" s="19"/>
      <c r="Y4" s="19"/>
      <c r="Z4" s="19"/>
    </row>
    <row r="5" spans="1:6" ht="16.5" thickBot="1">
      <c r="A5" s="46"/>
      <c r="B5" s="109" t="s">
        <v>53</v>
      </c>
      <c r="C5" s="25"/>
      <c r="D5" s="30"/>
      <c r="E5" s="20"/>
      <c r="F5" s="48"/>
    </row>
    <row r="6" spans="1:6" ht="16.5" thickBot="1">
      <c r="A6" s="46"/>
      <c r="B6" s="117"/>
      <c r="C6" s="25">
        <v>849844</v>
      </c>
      <c r="D6" s="31"/>
      <c r="E6" s="20">
        <v>48</v>
      </c>
      <c r="F6" s="48">
        <v>2</v>
      </c>
    </row>
    <row r="7" spans="1:6" ht="16.5" thickBot="1">
      <c r="A7" s="46"/>
      <c r="B7" s="110" t="s">
        <v>52</v>
      </c>
      <c r="C7" s="32"/>
      <c r="D7" s="31"/>
      <c r="E7" s="20"/>
      <c r="F7" s="48"/>
    </row>
    <row r="8" spans="1:6" ht="16.5" thickBot="1">
      <c r="A8" s="46"/>
      <c r="B8" s="117"/>
      <c r="C8" s="32"/>
      <c r="D8" s="31"/>
      <c r="E8" s="20"/>
      <c r="F8" s="48"/>
    </row>
    <row r="9" spans="1:6" ht="16.5" thickBot="1">
      <c r="A9" s="46"/>
      <c r="B9" s="110" t="s">
        <v>51</v>
      </c>
      <c r="C9" s="25"/>
      <c r="D9" s="31"/>
      <c r="E9" s="20"/>
      <c r="F9" s="48"/>
    </row>
    <row r="10" spans="1:6" ht="16.5" thickBot="1">
      <c r="A10" s="46"/>
      <c r="B10" s="117"/>
      <c r="C10" s="25">
        <v>30482</v>
      </c>
      <c r="D10" s="31">
        <v>1</v>
      </c>
      <c r="E10" s="20">
        <v>6</v>
      </c>
      <c r="F10" s="48"/>
    </row>
    <row r="11" spans="1:6" ht="16.5" thickBot="1">
      <c r="A11" s="46"/>
      <c r="B11" s="110" t="s">
        <v>50</v>
      </c>
      <c r="C11" s="25"/>
      <c r="D11" s="31"/>
      <c r="E11" s="20"/>
      <c r="F11" s="48"/>
    </row>
    <row r="12" spans="1:6" ht="16.5" thickBot="1">
      <c r="A12" s="46"/>
      <c r="B12" s="117"/>
      <c r="C12" s="25">
        <v>85243</v>
      </c>
      <c r="D12" s="31"/>
      <c r="E12" s="20">
        <v>17</v>
      </c>
      <c r="F12" s="48"/>
    </row>
    <row r="13" spans="1:6" ht="16.5" thickBot="1">
      <c r="A13" s="46"/>
      <c r="B13" s="110" t="s">
        <v>49</v>
      </c>
      <c r="C13" s="25"/>
      <c r="D13" s="31"/>
      <c r="E13" s="20"/>
      <c r="F13" s="48"/>
    </row>
    <row r="14" spans="1:6" ht="16.5" thickBot="1">
      <c r="A14" s="46"/>
      <c r="B14" s="117"/>
      <c r="C14" s="25">
        <v>195611</v>
      </c>
      <c r="D14" s="31"/>
      <c r="E14" s="20">
        <v>12</v>
      </c>
      <c r="F14" s="48"/>
    </row>
    <row r="15" spans="1:6" ht="16.5" thickBot="1">
      <c r="A15" s="46"/>
      <c r="B15" s="110" t="s">
        <v>48</v>
      </c>
      <c r="C15" s="25"/>
      <c r="D15" s="31"/>
      <c r="E15" s="20"/>
      <c r="F15" s="48"/>
    </row>
    <row r="16" spans="1:6" ht="16.5" thickBot="1">
      <c r="A16" s="46"/>
      <c r="B16" s="117"/>
      <c r="C16" s="25">
        <v>0</v>
      </c>
      <c r="D16" s="31"/>
      <c r="E16" s="20">
        <v>2</v>
      </c>
      <c r="F16" s="48"/>
    </row>
    <row r="17" spans="1:6" ht="16.5" thickBot="1">
      <c r="A17" s="46"/>
      <c r="B17" s="110" t="s">
        <v>47</v>
      </c>
      <c r="C17" s="25"/>
      <c r="D17" s="31"/>
      <c r="E17" s="20"/>
      <c r="F17" s="48"/>
    </row>
    <row r="18" spans="1:6" ht="16.5" thickBot="1">
      <c r="A18" s="46"/>
      <c r="B18" s="117"/>
      <c r="C18" s="25">
        <v>196086</v>
      </c>
      <c r="D18" s="31"/>
      <c r="E18" s="20">
        <v>27</v>
      </c>
      <c r="F18" s="48">
        <v>7</v>
      </c>
    </row>
    <row r="19" spans="1:6" ht="16.5" thickBot="1">
      <c r="A19" s="46"/>
      <c r="B19" s="110" t="s">
        <v>46</v>
      </c>
      <c r="C19" s="25"/>
      <c r="D19" s="31"/>
      <c r="E19" s="20"/>
      <c r="F19" s="48"/>
    </row>
    <row r="20" spans="1:6" ht="16.5" thickBot="1">
      <c r="A20" s="46"/>
      <c r="B20" s="117"/>
      <c r="C20" s="25">
        <v>452759</v>
      </c>
      <c r="D20" s="31"/>
      <c r="E20" s="20">
        <v>28</v>
      </c>
      <c r="F20" s="48"/>
    </row>
    <row r="21" spans="1:6" ht="16.5" thickBot="1">
      <c r="A21" s="46"/>
      <c r="B21" s="110" t="s">
        <v>45</v>
      </c>
      <c r="C21" s="25"/>
      <c r="D21" s="31"/>
      <c r="E21" s="20"/>
      <c r="F21" s="48"/>
    </row>
    <row r="22" spans="1:6" ht="16.5" thickBot="1">
      <c r="A22" s="46"/>
      <c r="B22" s="117"/>
      <c r="C22" s="25">
        <v>4709</v>
      </c>
      <c r="D22" s="31"/>
      <c r="E22" s="20">
        <v>3</v>
      </c>
      <c r="F22" s="48"/>
    </row>
    <row r="23" spans="1:6" ht="16.5" thickBot="1">
      <c r="A23" s="46"/>
      <c r="B23" s="110" t="s">
        <v>44</v>
      </c>
      <c r="C23" s="25"/>
      <c r="D23" s="31"/>
      <c r="E23" s="20"/>
      <c r="F23" s="48"/>
    </row>
    <row r="24" spans="1:6" ht="16.5" thickBot="1">
      <c r="A24" s="46"/>
      <c r="B24" s="117"/>
      <c r="C24" s="25"/>
      <c r="D24" s="31"/>
      <c r="E24" s="20"/>
      <c r="F24" s="48"/>
    </row>
    <row r="25" spans="1:6" ht="16.5" thickBot="1">
      <c r="A25" s="46"/>
      <c r="B25" s="110" t="s">
        <v>43</v>
      </c>
      <c r="C25" s="25"/>
      <c r="D25" s="31"/>
      <c r="E25" s="20"/>
      <c r="F25" s="48"/>
    </row>
    <row r="26" spans="1:6" ht="16.5" thickBot="1">
      <c r="A26" s="46"/>
      <c r="B26" s="117"/>
      <c r="C26" s="25">
        <v>19300</v>
      </c>
      <c r="D26" s="31"/>
      <c r="E26" s="20">
        <v>3</v>
      </c>
      <c r="F26" s="48"/>
    </row>
    <row r="27" spans="1:6" ht="16.5" thickBot="1">
      <c r="A27" s="46"/>
      <c r="B27" s="110" t="s">
        <v>42</v>
      </c>
      <c r="C27" s="25"/>
      <c r="D27" s="31"/>
      <c r="E27" s="20"/>
      <c r="F27" s="48"/>
    </row>
    <row r="28" spans="1:6" ht="16.5" thickBot="1">
      <c r="A28" s="46"/>
      <c r="B28" s="117"/>
      <c r="C28" s="25">
        <v>242256</v>
      </c>
      <c r="D28" s="31"/>
      <c r="E28" s="20">
        <v>36</v>
      </c>
      <c r="F28" s="48">
        <v>2</v>
      </c>
    </row>
    <row r="29" spans="1:6" ht="16.5" thickBot="1">
      <c r="A29" s="46"/>
      <c r="B29" s="110" t="s">
        <v>41</v>
      </c>
      <c r="C29" s="25"/>
      <c r="D29" s="31"/>
      <c r="E29" s="20"/>
      <c r="F29" s="48"/>
    </row>
    <row r="30" spans="1:6" ht="16.5" thickBot="1">
      <c r="A30" s="46"/>
      <c r="B30" s="117"/>
      <c r="C30" s="25">
        <v>6172</v>
      </c>
      <c r="D30" s="31">
        <v>1</v>
      </c>
      <c r="E30" s="20">
        <v>12</v>
      </c>
      <c r="F30" s="48"/>
    </row>
    <row r="31" spans="1:6" ht="16.5" thickBot="1">
      <c r="A31" s="46"/>
      <c r="B31" s="110" t="s">
        <v>40</v>
      </c>
      <c r="C31" s="25"/>
      <c r="D31" s="31"/>
      <c r="E31" s="20"/>
      <c r="F31" s="48"/>
    </row>
    <row r="32" spans="1:6" ht="16.5" thickBot="1">
      <c r="A32" s="46"/>
      <c r="B32" s="117"/>
      <c r="C32" s="25">
        <v>310297</v>
      </c>
      <c r="D32" s="31"/>
      <c r="E32" s="20">
        <v>27</v>
      </c>
      <c r="F32" s="48"/>
    </row>
    <row r="33" spans="1:6" ht="16.5" thickBot="1">
      <c r="A33" s="46"/>
      <c r="B33" s="110" t="s">
        <v>39</v>
      </c>
      <c r="C33" s="25"/>
      <c r="D33" s="31"/>
      <c r="E33" s="20"/>
      <c r="F33" s="48"/>
    </row>
    <row r="34" spans="1:6" ht="16.5" thickBot="1">
      <c r="A34" s="46"/>
      <c r="B34" s="117"/>
      <c r="C34" s="25">
        <v>276011</v>
      </c>
      <c r="D34" s="31">
        <v>1</v>
      </c>
      <c r="E34" s="20">
        <v>50</v>
      </c>
      <c r="F34" s="48">
        <v>8</v>
      </c>
    </row>
    <row r="35" spans="1:6" ht="16.5" thickBot="1">
      <c r="A35" s="46"/>
      <c r="B35" s="110" t="s">
        <v>38</v>
      </c>
      <c r="C35" s="25"/>
      <c r="D35" s="31"/>
      <c r="E35" s="20"/>
      <c r="F35" s="48"/>
    </row>
    <row r="36" spans="1:6" ht="16.5" thickBot="1">
      <c r="A36" s="46"/>
      <c r="B36" s="117"/>
      <c r="C36" s="25"/>
      <c r="D36" s="31"/>
      <c r="E36" s="20"/>
      <c r="F36" s="48"/>
    </row>
    <row r="37" spans="1:6" ht="16.5" thickBot="1">
      <c r="A37" s="46"/>
      <c r="B37" s="110" t="s">
        <v>37</v>
      </c>
      <c r="C37" s="25"/>
      <c r="D37" s="31"/>
      <c r="E37" s="20"/>
      <c r="F37" s="48"/>
    </row>
    <row r="38" spans="1:9" ht="16.5" thickBot="1">
      <c r="A38" s="46"/>
      <c r="B38" s="117"/>
      <c r="C38" s="25"/>
      <c r="D38" s="31"/>
      <c r="E38" s="20"/>
      <c r="F38" s="48"/>
      <c r="I38"/>
    </row>
    <row r="39" spans="1:6" ht="16.5" thickBot="1">
      <c r="A39" s="46"/>
      <c r="B39" s="110" t="s">
        <v>36</v>
      </c>
      <c r="C39" s="25"/>
      <c r="D39" s="31"/>
      <c r="E39" s="20"/>
      <c r="F39" s="48"/>
    </row>
    <row r="40" spans="1:6" ht="16.5" thickBot="1">
      <c r="A40" s="46"/>
      <c r="B40" s="117"/>
      <c r="C40" s="25"/>
      <c r="D40" s="31"/>
      <c r="E40" s="20"/>
      <c r="F40" s="48"/>
    </row>
    <row r="41" spans="1:6" ht="16.5" thickBot="1">
      <c r="A41" s="46"/>
      <c r="B41" s="110" t="s">
        <v>35</v>
      </c>
      <c r="C41" s="25"/>
      <c r="D41" s="31"/>
      <c r="E41" s="20"/>
      <c r="F41" s="48"/>
    </row>
    <row r="42" spans="1:6" ht="16.5" thickBot="1">
      <c r="A42" s="46"/>
      <c r="B42" s="117"/>
      <c r="C42" s="25">
        <v>13000</v>
      </c>
      <c r="D42" s="31"/>
      <c r="E42" s="20">
        <v>1</v>
      </c>
      <c r="F42" s="48"/>
    </row>
    <row r="43" spans="1:6" ht="16.5" thickBot="1">
      <c r="A43" s="46"/>
      <c r="B43" s="110" t="s">
        <v>34</v>
      </c>
      <c r="C43" s="25"/>
      <c r="D43" s="31"/>
      <c r="E43" s="20"/>
      <c r="F43" s="48"/>
    </row>
    <row r="44" spans="1:6" ht="16.5" thickBot="1">
      <c r="A44" s="46"/>
      <c r="B44" s="163"/>
      <c r="C44" s="114">
        <v>138375</v>
      </c>
      <c r="D44" s="130"/>
      <c r="E44" s="113">
        <v>12</v>
      </c>
      <c r="F44" s="118"/>
    </row>
    <row r="45" spans="1:6" ht="16.5" thickBot="1">
      <c r="A45" s="19"/>
      <c r="B45" s="258"/>
      <c r="C45"/>
      <c r="D45"/>
      <c r="E45"/>
      <c r="F45"/>
    </row>
    <row r="46" spans="1:6" ht="20.25">
      <c r="A46" s="46"/>
      <c r="B46" s="259" t="s">
        <v>165</v>
      </c>
      <c r="C46" s="102"/>
      <c r="D46" s="102"/>
      <c r="E46" s="102"/>
      <c r="F46" s="103"/>
    </row>
    <row r="47" spans="1:6" ht="16.5" thickBot="1">
      <c r="A47" s="46"/>
      <c r="B47" s="257" t="s">
        <v>33</v>
      </c>
      <c r="C47" s="25"/>
      <c r="D47" s="31"/>
      <c r="E47" s="20"/>
      <c r="F47" s="48"/>
    </row>
    <row r="48" spans="1:6" ht="16.5" thickBot="1">
      <c r="A48" s="46"/>
      <c r="B48" s="167"/>
      <c r="C48" s="25">
        <v>622891</v>
      </c>
      <c r="D48" s="31"/>
      <c r="E48" s="20">
        <v>25</v>
      </c>
      <c r="F48" s="48"/>
    </row>
    <row r="49" spans="1:6" ht="16.5" thickBot="1">
      <c r="A49" s="46"/>
      <c r="B49" s="166" t="s">
        <v>32</v>
      </c>
      <c r="C49" s="25"/>
      <c r="D49" s="31"/>
      <c r="E49" s="20"/>
      <c r="F49" s="48"/>
    </row>
    <row r="50" spans="1:6" ht="16.5" thickBot="1">
      <c r="A50" s="46"/>
      <c r="B50" s="117"/>
      <c r="C50" s="25">
        <v>201111</v>
      </c>
      <c r="D50" s="31"/>
      <c r="E50" s="20">
        <v>31</v>
      </c>
      <c r="F50" s="48"/>
    </row>
    <row r="51" spans="1:6" ht="16.5" thickBot="1">
      <c r="A51" s="46"/>
      <c r="B51" s="110" t="s">
        <v>31</v>
      </c>
      <c r="C51" s="25"/>
      <c r="D51" s="31"/>
      <c r="E51" s="20"/>
      <c r="F51" s="48"/>
    </row>
    <row r="52" spans="1:6" ht="16.5" thickBot="1">
      <c r="A52" s="46"/>
      <c r="B52" s="117"/>
      <c r="C52" s="25"/>
      <c r="D52" s="31"/>
      <c r="E52" s="20"/>
      <c r="F52" s="48"/>
    </row>
    <row r="53" spans="1:6" ht="16.5" thickBot="1">
      <c r="A53" s="46"/>
      <c r="B53" s="110" t="s">
        <v>30</v>
      </c>
      <c r="C53" s="25"/>
      <c r="D53" s="31"/>
      <c r="E53" s="20"/>
      <c r="F53" s="48"/>
    </row>
    <row r="54" spans="1:6" ht="16.5" thickBot="1">
      <c r="A54" s="46"/>
      <c r="B54" s="117"/>
      <c r="C54" s="25">
        <v>320906</v>
      </c>
      <c r="D54" s="31">
        <v>1</v>
      </c>
      <c r="E54" s="20">
        <v>25</v>
      </c>
      <c r="F54" s="48">
        <v>6</v>
      </c>
    </row>
    <row r="55" spans="1:6" ht="16.5" thickBot="1">
      <c r="A55" s="46"/>
      <c r="B55" s="110" t="s">
        <v>29</v>
      </c>
      <c r="C55" s="25"/>
      <c r="D55" s="31"/>
      <c r="E55" s="20"/>
      <c r="F55" s="48"/>
    </row>
    <row r="56" spans="1:9" ht="16.5" thickBot="1">
      <c r="A56" s="46"/>
      <c r="B56" s="117"/>
      <c r="C56" s="25">
        <v>14000</v>
      </c>
      <c r="D56" s="31"/>
      <c r="E56" s="20">
        <v>2</v>
      </c>
      <c r="F56" s="48"/>
      <c r="I56"/>
    </row>
    <row r="57" spans="1:6" ht="16.5" thickBot="1">
      <c r="A57" s="46"/>
      <c r="B57" s="110" t="s">
        <v>28</v>
      </c>
      <c r="C57" s="25"/>
      <c r="D57" s="31"/>
      <c r="E57" s="20"/>
      <c r="F57" s="48"/>
    </row>
    <row r="58" spans="1:6" ht="16.5" thickBot="1">
      <c r="A58" s="46"/>
      <c r="B58" s="117"/>
      <c r="C58" s="25">
        <v>549909</v>
      </c>
      <c r="D58" s="31"/>
      <c r="E58" s="20">
        <v>52</v>
      </c>
      <c r="F58" s="48">
        <v>7</v>
      </c>
    </row>
    <row r="59" spans="1:6" ht="16.5" thickBot="1">
      <c r="A59" s="46"/>
      <c r="B59" s="110" t="s">
        <v>27</v>
      </c>
      <c r="C59" s="25"/>
      <c r="D59" s="31"/>
      <c r="E59" s="20"/>
      <c r="F59" s="48"/>
    </row>
    <row r="60" spans="1:6" ht="16.5" thickBot="1">
      <c r="A60" s="46"/>
      <c r="B60" s="117"/>
      <c r="C60" s="25">
        <v>65135</v>
      </c>
      <c r="D60" s="31"/>
      <c r="E60" s="20">
        <v>6</v>
      </c>
      <c r="F60" s="48"/>
    </row>
    <row r="61" spans="1:6" ht="16.5" thickBot="1">
      <c r="A61" s="46"/>
      <c r="B61" s="110" t="s">
        <v>26</v>
      </c>
      <c r="C61" s="25"/>
      <c r="D61" s="25"/>
      <c r="E61" s="20"/>
      <c r="F61" s="48"/>
    </row>
    <row r="62" spans="1:6" ht="15.75" hidden="1">
      <c r="A62" s="46"/>
      <c r="B62" s="84" t="s">
        <v>167</v>
      </c>
      <c r="C62" s="28">
        <f>SUM(C5:C61)</f>
        <v>4594097</v>
      </c>
      <c r="D62" s="25">
        <v>4</v>
      </c>
      <c r="E62" s="22">
        <v>462</v>
      </c>
      <c r="F62" s="52">
        <v>36</v>
      </c>
    </row>
    <row r="63" spans="1:6" ht="15.75" hidden="1">
      <c r="A63" s="46"/>
      <c r="B63" s="21" t="s">
        <v>25</v>
      </c>
      <c r="C63" s="25"/>
      <c r="D63" s="25"/>
      <c r="E63" s="20"/>
      <c r="F63" s="48"/>
    </row>
    <row r="64" spans="1:6" ht="16.5" thickBot="1">
      <c r="A64" s="46"/>
      <c r="B64" s="117"/>
      <c r="C64" s="25">
        <v>148763</v>
      </c>
      <c r="D64" s="31">
        <v>1</v>
      </c>
      <c r="E64" s="20">
        <v>37</v>
      </c>
      <c r="F64" s="48">
        <v>2</v>
      </c>
    </row>
    <row r="65" spans="1:6" ht="16.5" thickBot="1">
      <c r="A65" s="46"/>
      <c r="B65" s="110" t="s">
        <v>24</v>
      </c>
      <c r="C65" s="25"/>
      <c r="D65" s="31"/>
      <c r="E65" s="20"/>
      <c r="F65" s="48"/>
    </row>
    <row r="66" spans="1:6" ht="16.5" thickBot="1">
      <c r="A66" s="46"/>
      <c r="B66" s="117"/>
      <c r="C66" s="25">
        <v>0</v>
      </c>
      <c r="D66" s="31"/>
      <c r="E66" s="20">
        <v>1</v>
      </c>
      <c r="F66" s="48"/>
    </row>
    <row r="67" spans="1:6" ht="15.75" customHeight="1" thickBot="1">
      <c r="A67" s="46"/>
      <c r="B67" s="119" t="s">
        <v>23</v>
      </c>
      <c r="C67" s="25"/>
      <c r="D67" s="31"/>
      <c r="E67" s="20"/>
      <c r="F67" s="48"/>
    </row>
    <row r="68" spans="1:6" ht="15.75" customHeight="1" thickBot="1">
      <c r="A68" s="46"/>
      <c r="B68" s="117"/>
      <c r="C68" s="25">
        <v>6200</v>
      </c>
      <c r="D68" s="31"/>
      <c r="E68" s="20">
        <v>1</v>
      </c>
      <c r="F68" s="48"/>
    </row>
    <row r="69" spans="1:6" ht="15.75" customHeight="1" thickBot="1">
      <c r="A69" s="46"/>
      <c r="B69" s="120" t="s">
        <v>22</v>
      </c>
      <c r="C69" s="25"/>
      <c r="D69" s="31"/>
      <c r="E69" s="20"/>
      <c r="F69" s="48"/>
    </row>
    <row r="70" spans="1:6" ht="15.75" customHeight="1" thickBot="1">
      <c r="A70" s="46"/>
      <c r="B70" s="117"/>
      <c r="C70" s="25"/>
      <c r="D70" s="31"/>
      <c r="E70" s="20"/>
      <c r="F70" s="48"/>
    </row>
    <row r="71" spans="1:6" ht="16.5" thickBot="1">
      <c r="A71" s="46"/>
      <c r="B71" s="119" t="s">
        <v>21</v>
      </c>
      <c r="C71" s="25"/>
      <c r="D71" s="31"/>
      <c r="E71" s="20"/>
      <c r="F71" s="48"/>
    </row>
    <row r="72" spans="1:6" ht="16.5" thickBot="1">
      <c r="A72" s="46"/>
      <c r="B72" s="117"/>
      <c r="C72" s="25"/>
      <c r="D72" s="31"/>
      <c r="E72" s="20"/>
      <c r="F72" s="48"/>
    </row>
    <row r="73" spans="1:6" ht="16.5" thickBot="1">
      <c r="A73" s="46"/>
      <c r="B73" s="119" t="s">
        <v>20</v>
      </c>
      <c r="C73" s="25"/>
      <c r="D73" s="31"/>
      <c r="E73" s="20"/>
      <c r="F73" s="48"/>
    </row>
    <row r="74" spans="1:6" ht="16.5" thickBot="1">
      <c r="A74" s="46"/>
      <c r="B74" s="117"/>
      <c r="C74" s="25">
        <v>0</v>
      </c>
      <c r="D74" s="31"/>
      <c r="E74" s="20">
        <v>10</v>
      </c>
      <c r="F74" s="48">
        <v>1</v>
      </c>
    </row>
    <row r="75" spans="1:6" ht="16.5" thickBot="1">
      <c r="A75" s="46"/>
      <c r="B75" s="119" t="s">
        <v>19</v>
      </c>
      <c r="C75" s="25"/>
      <c r="D75" s="31"/>
      <c r="E75" s="20"/>
      <c r="F75" s="48"/>
    </row>
    <row r="76" spans="1:6" ht="16.5" thickBot="1">
      <c r="A76" s="46"/>
      <c r="B76" s="117"/>
      <c r="C76" s="25"/>
      <c r="D76" s="31"/>
      <c r="E76" s="20"/>
      <c r="F76" s="48"/>
    </row>
    <row r="77" spans="1:6" ht="16.5" thickBot="1">
      <c r="A77" s="46"/>
      <c r="B77" s="119" t="s">
        <v>18</v>
      </c>
      <c r="C77" s="25"/>
      <c r="D77" s="25"/>
      <c r="E77" s="20"/>
      <c r="F77" s="48"/>
    </row>
    <row r="78" spans="1:6" ht="15.75" customHeight="1" hidden="1">
      <c r="A78" s="46"/>
      <c r="B78" s="111"/>
      <c r="C78" s="28">
        <f>SUM(C65:C77)</f>
        <v>6200</v>
      </c>
      <c r="D78" s="26">
        <v>0</v>
      </c>
      <c r="E78" s="22">
        <v>13</v>
      </c>
      <c r="F78" s="52">
        <v>1</v>
      </c>
    </row>
    <row r="79" spans="1:6" ht="15.75" customHeight="1" hidden="1">
      <c r="A79" s="46"/>
      <c r="B79" s="84"/>
      <c r="C79" s="26">
        <v>4755240</v>
      </c>
      <c r="D79" s="25">
        <v>4</v>
      </c>
      <c r="E79" s="23">
        <v>475</v>
      </c>
      <c r="F79" s="48">
        <v>37</v>
      </c>
    </row>
    <row r="80" spans="1:6" ht="16.5" thickBot="1">
      <c r="A80" s="46"/>
      <c r="B80" s="112"/>
      <c r="C80" s="113">
        <v>6180</v>
      </c>
      <c r="D80" s="114"/>
      <c r="E80" s="113">
        <v>1</v>
      </c>
      <c r="F80" s="118"/>
    </row>
    <row r="81" spans="2:9" ht="15.75">
      <c r="B81" s="386"/>
      <c r="C81" s="386"/>
      <c r="D81" s="386"/>
      <c r="E81" s="386"/>
      <c r="F81" s="386"/>
      <c r="G81" s="13"/>
      <c r="H81" s="13"/>
      <c r="I81" s="13"/>
    </row>
    <row r="82" spans="2:6" ht="15.75">
      <c r="B82" s="385"/>
      <c r="C82" s="385"/>
      <c r="D82" s="385"/>
      <c r="E82" s="385"/>
      <c r="F82" s="385"/>
    </row>
  </sheetData>
  <sheetProtection/>
  <mergeCells count="3">
    <mergeCell ref="B82:F82"/>
    <mergeCell ref="B81:F81"/>
    <mergeCell ref="C2:F2"/>
  </mergeCells>
  <printOptions horizontalCentered="1"/>
  <pageMargins left="0.6299212598425197" right="0.7480314960629921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81"/>
  <sheetViews>
    <sheetView showGridLines="0" tabSelected="1" zoomScalePageLayoutView="0" workbookViewId="0" topLeftCell="A61">
      <selection activeCell="C79" sqref="C79:F79"/>
    </sheetView>
  </sheetViews>
  <sheetFormatPr defaultColWidth="9.140625" defaultRowHeight="15"/>
  <cols>
    <col min="1" max="1" width="7.8515625" style="12" customWidth="1"/>
    <col min="2" max="2" width="40.57421875" style="12" customWidth="1"/>
    <col min="3" max="3" width="14.140625" style="12" customWidth="1"/>
    <col min="4" max="4" width="11.28125" style="12" customWidth="1"/>
    <col min="5" max="5" width="10.8515625" style="12" customWidth="1"/>
    <col min="6" max="6" width="12.00390625" style="12" customWidth="1"/>
    <col min="7" max="13" width="16.28125" style="12" customWidth="1"/>
    <col min="14" max="15" width="11.140625" style="12" customWidth="1"/>
    <col min="16" max="16" width="15.140625" style="12" customWidth="1"/>
    <col min="17" max="17" width="12.57421875" style="12" customWidth="1"/>
    <col min="18" max="18" width="12.00390625" style="12" customWidth="1"/>
    <col min="19" max="16384" width="9.140625" style="12" customWidth="1"/>
  </cols>
  <sheetData>
    <row r="1" ht="45.75" customHeight="1" thickBot="1"/>
    <row r="2" spans="1:6" ht="21" customHeight="1">
      <c r="A2" s="46"/>
      <c r="B2" s="312"/>
      <c r="C2" s="387" t="s">
        <v>166</v>
      </c>
      <c r="D2" s="387"/>
      <c r="E2" s="387"/>
      <c r="F2" s="388"/>
    </row>
    <row r="3" spans="1:6" ht="15.75" customHeight="1">
      <c r="A3" s="46"/>
      <c r="B3" s="141" t="s">
        <v>168</v>
      </c>
      <c r="C3" s="108"/>
      <c r="D3" s="108"/>
      <c r="E3" s="108"/>
      <c r="F3" s="115"/>
    </row>
    <row r="4" spans="1:26" ht="51" customHeight="1" thickBot="1">
      <c r="A4" s="46"/>
      <c r="B4" s="131" t="s">
        <v>58</v>
      </c>
      <c r="C4" s="27" t="s">
        <v>57</v>
      </c>
      <c r="D4" s="29" t="s">
        <v>196</v>
      </c>
      <c r="E4" s="27" t="s">
        <v>55</v>
      </c>
      <c r="F4" s="116" t="s">
        <v>54</v>
      </c>
      <c r="S4" s="19"/>
      <c r="T4" s="19"/>
      <c r="U4" s="19"/>
      <c r="V4" s="19"/>
      <c r="W4" s="19"/>
      <c r="X4" s="19"/>
      <c r="Y4" s="19"/>
      <c r="Z4" s="19"/>
    </row>
    <row r="5" spans="1:6" ht="16.5" thickBot="1">
      <c r="A5" s="46"/>
      <c r="B5" s="123" t="s">
        <v>53</v>
      </c>
      <c r="C5" s="25"/>
      <c r="D5" s="30"/>
      <c r="E5" s="20"/>
      <c r="F5" s="48"/>
    </row>
    <row r="6" spans="1:6" ht="16.5" thickBot="1">
      <c r="A6" s="46"/>
      <c r="B6" s="124"/>
      <c r="C6" s="25">
        <v>995098</v>
      </c>
      <c r="D6" s="31"/>
      <c r="E6" s="20">
        <v>47</v>
      </c>
      <c r="F6" s="48">
        <v>2</v>
      </c>
    </row>
    <row r="7" spans="1:6" ht="16.5" thickBot="1">
      <c r="A7" s="46"/>
      <c r="B7" s="125" t="s">
        <v>52</v>
      </c>
      <c r="C7" s="32"/>
      <c r="D7" s="31"/>
      <c r="E7" s="20"/>
      <c r="F7" s="48"/>
    </row>
    <row r="8" spans="1:6" ht="16.5" thickBot="1">
      <c r="A8" s="46"/>
      <c r="B8" s="124"/>
      <c r="C8" s="32"/>
      <c r="D8" s="31"/>
      <c r="E8" s="20"/>
      <c r="F8" s="48"/>
    </row>
    <row r="9" spans="1:6" ht="16.5" thickBot="1">
      <c r="A9" s="46"/>
      <c r="B9" s="125" t="s">
        <v>51</v>
      </c>
      <c r="C9" s="25"/>
      <c r="D9" s="31"/>
      <c r="E9" s="20"/>
      <c r="F9" s="48"/>
    </row>
    <row r="10" spans="1:6" ht="16.5" thickBot="1">
      <c r="A10" s="46"/>
      <c r="B10" s="124"/>
      <c r="C10" s="25">
        <v>29971</v>
      </c>
      <c r="D10" s="31"/>
      <c r="E10" s="20">
        <v>6</v>
      </c>
      <c r="F10" s="48"/>
    </row>
    <row r="11" spans="1:6" ht="16.5" thickBot="1">
      <c r="A11" s="46"/>
      <c r="B11" s="125" t="s">
        <v>50</v>
      </c>
      <c r="C11" s="25"/>
      <c r="D11" s="31"/>
      <c r="E11" s="20"/>
      <c r="F11" s="48"/>
    </row>
    <row r="12" spans="1:6" ht="16.5" thickBot="1">
      <c r="A12" s="46"/>
      <c r="B12" s="124"/>
      <c r="C12" s="25">
        <v>87675</v>
      </c>
      <c r="D12" s="31"/>
      <c r="E12" s="20">
        <v>16</v>
      </c>
      <c r="F12" s="48"/>
    </row>
    <row r="13" spans="1:6" ht="16.5" thickBot="1">
      <c r="A13" s="46"/>
      <c r="B13" s="125" t="s">
        <v>49</v>
      </c>
      <c r="C13" s="25"/>
      <c r="D13" s="31"/>
      <c r="E13" s="20"/>
      <c r="F13" s="48"/>
    </row>
    <row r="14" spans="1:6" ht="16.5" thickBot="1">
      <c r="A14" s="46"/>
      <c r="B14" s="124"/>
      <c r="C14" s="25">
        <v>204080</v>
      </c>
      <c r="D14" s="31"/>
      <c r="E14" s="20">
        <v>12</v>
      </c>
      <c r="F14" s="48"/>
    </row>
    <row r="15" spans="1:6" ht="16.5" thickBot="1">
      <c r="A15" s="46"/>
      <c r="B15" s="125" t="s">
        <v>48</v>
      </c>
      <c r="C15" s="25"/>
      <c r="D15" s="31"/>
      <c r="E15" s="20"/>
      <c r="F15" s="48"/>
    </row>
    <row r="16" spans="1:6" ht="16.5" thickBot="1">
      <c r="A16" s="46"/>
      <c r="B16" s="124"/>
      <c r="C16" s="25">
        <v>0</v>
      </c>
      <c r="D16" s="31"/>
      <c r="E16" s="20">
        <v>2</v>
      </c>
      <c r="F16" s="48">
        <v>1</v>
      </c>
    </row>
    <row r="17" spans="1:6" ht="16.5" thickBot="1">
      <c r="A17" s="46"/>
      <c r="B17" s="125" t="s">
        <v>47</v>
      </c>
      <c r="C17" s="25"/>
      <c r="D17" s="31"/>
      <c r="E17" s="20"/>
      <c r="F17" s="48"/>
    </row>
    <row r="18" spans="1:6" ht="16.5" thickBot="1">
      <c r="A18" s="46"/>
      <c r="B18" s="124"/>
      <c r="C18" s="25">
        <v>187086</v>
      </c>
      <c r="D18" s="31"/>
      <c r="E18" s="20">
        <v>26</v>
      </c>
      <c r="F18" s="48">
        <v>7</v>
      </c>
    </row>
    <row r="19" spans="1:6" ht="16.5" thickBot="1">
      <c r="A19" s="46"/>
      <c r="B19" s="125" t="s">
        <v>46</v>
      </c>
      <c r="C19" s="25"/>
      <c r="D19" s="31"/>
      <c r="E19" s="20"/>
      <c r="F19" s="48"/>
    </row>
    <row r="20" spans="1:6" ht="16.5" thickBot="1">
      <c r="A20" s="46"/>
      <c r="B20" s="124"/>
      <c r="C20" s="25">
        <v>490737</v>
      </c>
      <c r="D20" s="31"/>
      <c r="E20" s="20">
        <v>28</v>
      </c>
      <c r="F20" s="48"/>
    </row>
    <row r="21" spans="1:6" ht="16.5" thickBot="1">
      <c r="A21" s="46"/>
      <c r="B21" s="125" t="s">
        <v>45</v>
      </c>
      <c r="C21" s="25"/>
      <c r="D21" s="31"/>
      <c r="E21" s="20"/>
      <c r="F21" s="48"/>
    </row>
    <row r="22" spans="1:6" ht="16.5" thickBot="1">
      <c r="A22" s="46"/>
      <c r="B22" s="124"/>
      <c r="C22" s="25">
        <v>6170</v>
      </c>
      <c r="D22" s="31"/>
      <c r="E22" s="20">
        <v>3</v>
      </c>
      <c r="F22" s="48"/>
    </row>
    <row r="23" spans="1:6" ht="15" customHeight="1" thickBot="1">
      <c r="A23" s="46"/>
      <c r="B23" s="125" t="s">
        <v>44</v>
      </c>
      <c r="C23" s="25"/>
      <c r="D23" s="31"/>
      <c r="E23" s="20"/>
      <c r="F23" s="48"/>
    </row>
    <row r="24" spans="1:6" ht="15" customHeight="1" thickBot="1">
      <c r="A24" s="46"/>
      <c r="B24" s="124"/>
      <c r="C24" s="25"/>
      <c r="D24" s="31"/>
      <c r="E24" s="20"/>
      <c r="F24" s="48"/>
    </row>
    <row r="25" spans="1:6" ht="16.5" thickBot="1">
      <c r="A25" s="46"/>
      <c r="B25" s="125" t="s">
        <v>43</v>
      </c>
      <c r="C25" s="25"/>
      <c r="D25" s="31"/>
      <c r="E25" s="20"/>
      <c r="F25" s="48"/>
    </row>
    <row r="26" spans="1:6" ht="16.5" thickBot="1">
      <c r="A26" s="46"/>
      <c r="B26" s="124"/>
      <c r="C26" s="25">
        <v>19300</v>
      </c>
      <c r="D26" s="31"/>
      <c r="E26" s="20">
        <v>3</v>
      </c>
      <c r="F26" s="48"/>
    </row>
    <row r="27" spans="1:6" ht="16.5" thickBot="1">
      <c r="A27" s="46"/>
      <c r="B27" s="125" t="s">
        <v>42</v>
      </c>
      <c r="C27" s="25"/>
      <c r="D27" s="31"/>
      <c r="E27" s="20"/>
      <c r="F27" s="48"/>
    </row>
    <row r="28" spans="1:6" ht="16.5" thickBot="1">
      <c r="A28" s="46"/>
      <c r="B28" s="124"/>
      <c r="C28" s="25">
        <v>222989</v>
      </c>
      <c r="D28" s="31"/>
      <c r="E28" s="20">
        <v>33</v>
      </c>
      <c r="F28" s="48">
        <v>2</v>
      </c>
    </row>
    <row r="29" spans="1:6" ht="16.5" thickBot="1">
      <c r="A29" s="46"/>
      <c r="B29" s="125" t="s">
        <v>41</v>
      </c>
      <c r="C29" s="25"/>
      <c r="D29" s="31"/>
      <c r="E29" s="20"/>
      <c r="F29" s="48"/>
    </row>
    <row r="30" spans="1:6" ht="16.5" thickBot="1">
      <c r="A30" s="46"/>
      <c r="B30" s="124"/>
      <c r="C30" s="25">
        <v>4436</v>
      </c>
      <c r="D30" s="31">
        <v>1</v>
      </c>
      <c r="E30" s="20">
        <v>13</v>
      </c>
      <c r="F30" s="48">
        <v>1</v>
      </c>
    </row>
    <row r="31" spans="1:6" ht="16.5" thickBot="1">
      <c r="A31" s="46"/>
      <c r="B31" s="125" t="s">
        <v>40</v>
      </c>
      <c r="C31" s="25"/>
      <c r="D31" s="31"/>
      <c r="E31" s="20"/>
      <c r="F31" s="48"/>
    </row>
    <row r="32" spans="1:6" ht="16.5" thickBot="1">
      <c r="A32" s="46"/>
      <c r="B32" s="124"/>
      <c r="C32" s="25">
        <v>310839</v>
      </c>
      <c r="D32" s="31"/>
      <c r="E32" s="20">
        <v>26</v>
      </c>
      <c r="F32" s="48"/>
    </row>
    <row r="33" spans="1:6" ht="16.5" thickBot="1">
      <c r="A33" s="46"/>
      <c r="B33" s="125" t="s">
        <v>39</v>
      </c>
      <c r="C33" s="25"/>
      <c r="D33" s="31"/>
      <c r="E33" s="20"/>
      <c r="F33" s="48"/>
    </row>
    <row r="34" spans="1:6" ht="16.5" thickBot="1">
      <c r="A34" s="46"/>
      <c r="B34" s="124"/>
      <c r="C34" s="25">
        <v>282969</v>
      </c>
      <c r="D34" s="31">
        <v>1</v>
      </c>
      <c r="E34" s="20">
        <v>45</v>
      </c>
      <c r="F34" s="48">
        <v>8</v>
      </c>
    </row>
    <row r="35" spans="1:6" ht="16.5" thickBot="1">
      <c r="A35" s="46"/>
      <c r="B35" s="125" t="s">
        <v>38</v>
      </c>
      <c r="C35" s="25"/>
      <c r="D35" s="31"/>
      <c r="E35" s="20"/>
      <c r="F35" s="48"/>
    </row>
    <row r="36" spans="1:6" ht="16.5" thickBot="1">
      <c r="A36" s="46"/>
      <c r="B36" s="124"/>
      <c r="C36" s="25"/>
      <c r="D36" s="31"/>
      <c r="E36" s="20"/>
      <c r="F36" s="48"/>
    </row>
    <row r="37" spans="1:6" ht="16.5" thickBot="1">
      <c r="A37" s="46"/>
      <c r="B37" s="125" t="s">
        <v>37</v>
      </c>
      <c r="C37" s="25"/>
      <c r="D37" s="31"/>
      <c r="E37" s="20"/>
      <c r="F37" s="48"/>
    </row>
    <row r="38" spans="1:6" ht="16.5" thickBot="1">
      <c r="A38" s="46"/>
      <c r="B38" s="124"/>
      <c r="C38" s="25"/>
      <c r="D38" s="31"/>
      <c r="E38" s="20"/>
      <c r="F38" s="48"/>
    </row>
    <row r="39" spans="1:6" ht="16.5" thickBot="1">
      <c r="A39" s="46"/>
      <c r="B39" s="125" t="s">
        <v>36</v>
      </c>
      <c r="C39" s="25"/>
      <c r="D39" s="31"/>
      <c r="E39" s="20"/>
      <c r="F39" s="48"/>
    </row>
    <row r="40" spans="1:6" ht="16.5" thickBot="1">
      <c r="A40" s="46"/>
      <c r="B40" s="124"/>
      <c r="C40" s="25"/>
      <c r="D40" s="31"/>
      <c r="E40" s="20"/>
      <c r="F40" s="48"/>
    </row>
    <row r="41" spans="1:6" ht="16.5" thickBot="1">
      <c r="A41" s="46"/>
      <c r="B41" s="125" t="s">
        <v>35</v>
      </c>
      <c r="C41" s="25"/>
      <c r="D41" s="31"/>
      <c r="E41" s="20"/>
      <c r="F41" s="48"/>
    </row>
    <row r="42" spans="1:6" ht="16.5" thickBot="1">
      <c r="A42" s="46"/>
      <c r="B42" s="124"/>
      <c r="C42" s="25">
        <v>13000</v>
      </c>
      <c r="D42" s="31"/>
      <c r="E42" s="20">
        <v>1</v>
      </c>
      <c r="F42" s="48"/>
    </row>
    <row r="43" spans="1:6" ht="16.5" thickBot="1">
      <c r="A43" s="46"/>
      <c r="B43" s="125" t="s">
        <v>34</v>
      </c>
      <c r="C43" s="25"/>
      <c r="D43" s="31"/>
      <c r="E43" s="20"/>
      <c r="F43" s="48"/>
    </row>
    <row r="44" spans="1:6" ht="16.5" thickBot="1">
      <c r="A44" s="46"/>
      <c r="B44" s="163"/>
      <c r="C44" s="114">
        <v>194310</v>
      </c>
      <c r="D44" s="130"/>
      <c r="E44" s="113">
        <v>18</v>
      </c>
      <c r="F44" s="118"/>
    </row>
    <row r="45" spans="1:6" ht="16.5" thickBot="1">
      <c r="A45" s="19"/>
      <c r="B45" s="165"/>
      <c r="C45" s="165"/>
      <c r="D45" s="165"/>
      <c r="E45" s="165"/>
      <c r="F45" s="165"/>
    </row>
    <row r="46" spans="1:6" ht="21" thickBot="1">
      <c r="A46" s="162"/>
      <c r="B46" s="141" t="s">
        <v>168</v>
      </c>
      <c r="C46" s="108"/>
      <c r="D46" s="108"/>
      <c r="E46" s="108"/>
      <c r="F46" s="115"/>
    </row>
    <row r="47" spans="1:6" ht="16.5" thickBot="1">
      <c r="A47" s="46"/>
      <c r="B47" s="164" t="s">
        <v>33</v>
      </c>
      <c r="C47" s="158"/>
      <c r="D47" s="159"/>
      <c r="E47" s="160"/>
      <c r="F47" s="161"/>
    </row>
    <row r="48" spans="1:6" ht="16.5" thickBot="1">
      <c r="A48" s="46"/>
      <c r="B48" s="124"/>
      <c r="C48" s="25">
        <v>641143</v>
      </c>
      <c r="D48" s="31"/>
      <c r="E48" s="20">
        <v>25</v>
      </c>
      <c r="F48" s="48"/>
    </row>
    <row r="49" spans="1:6" ht="16.5" thickBot="1">
      <c r="A49" s="46"/>
      <c r="B49" s="125" t="s">
        <v>32</v>
      </c>
      <c r="C49" s="25"/>
      <c r="D49" s="31"/>
      <c r="E49" s="20"/>
      <c r="F49" s="48"/>
    </row>
    <row r="50" spans="1:6" ht="16.5" thickBot="1">
      <c r="A50" s="46"/>
      <c r="B50" s="124"/>
      <c r="C50" s="25">
        <v>282034</v>
      </c>
      <c r="D50" s="31"/>
      <c r="E50" s="20">
        <v>31</v>
      </c>
      <c r="F50" s="48"/>
    </row>
    <row r="51" spans="1:6" ht="16.5" thickBot="1">
      <c r="A51" s="46"/>
      <c r="B51" s="125" t="s">
        <v>31</v>
      </c>
      <c r="C51" s="25"/>
      <c r="D51" s="31"/>
      <c r="E51" s="20"/>
      <c r="F51" s="48"/>
    </row>
    <row r="52" spans="1:6" ht="16.5" thickBot="1">
      <c r="A52" s="46"/>
      <c r="B52" s="124"/>
      <c r="C52" s="25"/>
      <c r="D52" s="31"/>
      <c r="E52" s="20"/>
      <c r="F52" s="48"/>
    </row>
    <row r="53" spans="1:6" ht="16.5" thickBot="1">
      <c r="A53" s="46"/>
      <c r="B53" s="125" t="s">
        <v>30</v>
      </c>
      <c r="C53" s="25"/>
      <c r="D53" s="31"/>
      <c r="E53" s="20"/>
      <c r="F53" s="48"/>
    </row>
    <row r="54" spans="1:6" ht="16.5" thickBot="1">
      <c r="A54" s="46"/>
      <c r="B54" s="124"/>
      <c r="C54" s="25">
        <v>361688</v>
      </c>
      <c r="D54" s="31">
        <v>1</v>
      </c>
      <c r="E54" s="20">
        <v>26</v>
      </c>
      <c r="F54" s="48">
        <v>6</v>
      </c>
    </row>
    <row r="55" spans="1:6" ht="16.5" thickBot="1">
      <c r="A55" s="46"/>
      <c r="B55" s="125" t="s">
        <v>29</v>
      </c>
      <c r="C55" s="25"/>
      <c r="D55" s="31"/>
      <c r="E55" s="20"/>
      <c r="F55" s="48"/>
    </row>
    <row r="56" spans="1:6" ht="16.5" thickBot="1">
      <c r="A56" s="46"/>
      <c r="B56" s="124"/>
      <c r="C56" s="25">
        <v>14000</v>
      </c>
      <c r="D56" s="31"/>
      <c r="E56" s="20">
        <v>2</v>
      </c>
      <c r="F56" s="48"/>
    </row>
    <row r="57" spans="1:6" ht="16.5" thickBot="1">
      <c r="A57" s="46"/>
      <c r="B57" s="125" t="s">
        <v>28</v>
      </c>
      <c r="C57" s="25"/>
      <c r="D57" s="31"/>
      <c r="E57" s="20"/>
      <c r="F57" s="48"/>
    </row>
    <row r="58" spans="1:6" ht="16.5" thickBot="1">
      <c r="A58" s="46"/>
      <c r="B58" s="124"/>
      <c r="C58" s="25">
        <v>680503</v>
      </c>
      <c r="D58" s="31"/>
      <c r="E58" s="20">
        <v>48</v>
      </c>
      <c r="F58" s="48">
        <v>7</v>
      </c>
    </row>
    <row r="59" spans="1:6" ht="16.5" thickBot="1">
      <c r="A59" s="46"/>
      <c r="B59" s="125" t="s">
        <v>27</v>
      </c>
      <c r="C59" s="25"/>
      <c r="D59" s="31"/>
      <c r="E59" s="20"/>
      <c r="F59" s="48"/>
    </row>
    <row r="60" spans="1:6" ht="16.5" thickBot="1">
      <c r="A60" s="46"/>
      <c r="B60" s="124"/>
      <c r="C60" s="25">
        <v>61127</v>
      </c>
      <c r="D60" s="31"/>
      <c r="E60" s="20">
        <v>6</v>
      </c>
      <c r="F60" s="48"/>
    </row>
    <row r="61" spans="1:6" ht="16.5" thickBot="1">
      <c r="A61" s="46"/>
      <c r="B61" s="125" t="s">
        <v>26</v>
      </c>
      <c r="C61" s="25"/>
      <c r="D61" s="25"/>
      <c r="E61" s="20"/>
      <c r="F61" s="48"/>
    </row>
    <row r="62" spans="1:6" ht="15.75" customHeight="1" hidden="1">
      <c r="A62" s="46"/>
      <c r="B62" s="126"/>
      <c r="C62" s="28">
        <f>SUM(C5:C61)</f>
        <v>5089155</v>
      </c>
      <c r="D62" s="25">
        <v>4</v>
      </c>
      <c r="E62" s="22">
        <v>454</v>
      </c>
      <c r="F62" s="52">
        <v>32</v>
      </c>
    </row>
    <row r="63" spans="1:6" ht="15.75" customHeight="1" thickBot="1">
      <c r="A63" s="46"/>
      <c r="B63" s="124"/>
      <c r="C63" s="25">
        <v>164160</v>
      </c>
      <c r="D63" s="25">
        <v>1</v>
      </c>
      <c r="E63" s="20">
        <v>37</v>
      </c>
      <c r="F63" s="48">
        <v>2</v>
      </c>
    </row>
    <row r="64" spans="1:6" ht="16.5" thickBot="1">
      <c r="A64" s="46"/>
      <c r="B64" s="125" t="s">
        <v>24</v>
      </c>
      <c r="C64" s="25"/>
      <c r="D64" s="31"/>
      <c r="E64" s="20"/>
      <c r="F64" s="48"/>
    </row>
    <row r="65" spans="1:6" ht="16.5" thickBot="1">
      <c r="A65" s="46"/>
      <c r="B65" s="124"/>
      <c r="C65" s="25">
        <v>0</v>
      </c>
      <c r="D65" s="31"/>
      <c r="E65" s="20">
        <v>1</v>
      </c>
      <c r="F65" s="48"/>
    </row>
    <row r="66" spans="1:6" ht="16.5" thickBot="1">
      <c r="A66" s="46"/>
      <c r="B66" s="125" t="s">
        <v>23</v>
      </c>
      <c r="C66" s="25"/>
      <c r="D66" s="31"/>
      <c r="E66" s="20"/>
      <c r="F66" s="48"/>
    </row>
    <row r="67" spans="1:6" ht="16.5" thickBot="1">
      <c r="A67" s="46"/>
      <c r="B67" s="124"/>
      <c r="C67" s="25">
        <v>6200</v>
      </c>
      <c r="D67" s="31"/>
      <c r="E67" s="20">
        <v>1</v>
      </c>
      <c r="F67" s="48"/>
    </row>
    <row r="68" spans="1:6" ht="16.5" thickBot="1">
      <c r="A68" s="46"/>
      <c r="B68" s="127" t="s">
        <v>22</v>
      </c>
      <c r="C68" s="25"/>
      <c r="D68" s="31"/>
      <c r="E68" s="20"/>
      <c r="F68" s="48"/>
    </row>
    <row r="69" spans="1:6" ht="16.5" thickBot="1">
      <c r="A69" s="46"/>
      <c r="B69" s="124"/>
      <c r="C69" s="25"/>
      <c r="D69" s="31"/>
      <c r="E69" s="20"/>
      <c r="F69" s="48"/>
    </row>
    <row r="70" spans="1:6" ht="16.5" thickBot="1">
      <c r="A70" s="46"/>
      <c r="B70" s="125" t="s">
        <v>21</v>
      </c>
      <c r="C70" s="25"/>
      <c r="D70" s="31"/>
      <c r="E70" s="20"/>
      <c r="F70" s="48"/>
    </row>
    <row r="71" spans="1:6" ht="16.5" thickBot="1">
      <c r="A71" s="46"/>
      <c r="B71" s="124"/>
      <c r="C71" s="25"/>
      <c r="D71" s="31"/>
      <c r="E71" s="20"/>
      <c r="F71" s="48"/>
    </row>
    <row r="72" spans="1:6" ht="16.5" thickBot="1">
      <c r="A72" s="46"/>
      <c r="B72" s="125" t="s">
        <v>20</v>
      </c>
      <c r="C72" s="25"/>
      <c r="D72" s="31"/>
      <c r="E72" s="20"/>
      <c r="F72" s="48"/>
    </row>
    <row r="73" spans="1:6" ht="16.5" thickBot="1">
      <c r="A73" s="46"/>
      <c r="B73" s="124"/>
      <c r="C73" s="25">
        <v>0</v>
      </c>
      <c r="D73" s="31"/>
      <c r="E73" s="20">
        <v>10</v>
      </c>
      <c r="F73" s="48">
        <v>1</v>
      </c>
    </row>
    <row r="74" spans="1:6" ht="16.5" thickBot="1">
      <c r="A74" s="46"/>
      <c r="B74" s="125" t="s">
        <v>19</v>
      </c>
      <c r="C74" s="25"/>
      <c r="D74" s="31"/>
      <c r="E74" s="20"/>
      <c r="F74" s="48"/>
    </row>
    <row r="75" spans="1:6" ht="16.5" thickBot="1">
      <c r="A75" s="46"/>
      <c r="B75" s="124"/>
      <c r="C75" s="25"/>
      <c r="D75" s="31"/>
      <c r="E75" s="20"/>
      <c r="F75" s="48"/>
    </row>
    <row r="76" spans="1:6" ht="16.5" thickBot="1">
      <c r="A76" s="46"/>
      <c r="B76" s="125" t="s">
        <v>18</v>
      </c>
      <c r="C76" s="25"/>
      <c r="D76" s="25"/>
      <c r="E76" s="31"/>
      <c r="F76" s="48"/>
    </row>
    <row r="77" spans="1:6" ht="15.75" customHeight="1" hidden="1">
      <c r="A77" s="122"/>
      <c r="B77" s="128"/>
      <c r="C77" s="28">
        <f>SUM(C64:C76)</f>
        <v>6200</v>
      </c>
      <c r="D77" s="26">
        <v>0</v>
      </c>
      <c r="E77" s="23">
        <v>13</v>
      </c>
      <c r="F77" s="52">
        <v>5</v>
      </c>
    </row>
    <row r="78" spans="1:6" ht="15.75" customHeight="1" hidden="1">
      <c r="A78" s="122"/>
      <c r="B78" s="126"/>
      <c r="C78" s="26">
        <v>5264854</v>
      </c>
      <c r="D78" s="25">
        <v>4</v>
      </c>
      <c r="E78" s="20">
        <v>467</v>
      </c>
      <c r="F78" s="50">
        <v>37</v>
      </c>
    </row>
    <row r="79" spans="1:6" ht="16.5" thickBot="1">
      <c r="A79" s="46"/>
      <c r="B79" s="129"/>
      <c r="C79" s="114">
        <v>5339</v>
      </c>
      <c r="D79" s="114"/>
      <c r="E79" s="130">
        <v>1</v>
      </c>
      <c r="F79" s="118"/>
    </row>
    <row r="80" spans="2:9" ht="15.75">
      <c r="B80" s="386"/>
      <c r="C80" s="386"/>
      <c r="D80" s="386"/>
      <c r="E80" s="386"/>
      <c r="F80" s="386"/>
      <c r="G80" s="13"/>
      <c r="H80" s="13"/>
      <c r="I80" s="13"/>
    </row>
    <row r="81" spans="2:6" ht="15.75">
      <c r="B81" s="385"/>
      <c r="C81" s="385"/>
      <c r="D81" s="385"/>
      <c r="E81" s="385"/>
      <c r="F81" s="385"/>
    </row>
  </sheetData>
  <sheetProtection/>
  <mergeCells count="3">
    <mergeCell ref="C2:F2"/>
    <mergeCell ref="B80:F80"/>
    <mergeCell ref="B81:F81"/>
  </mergeCells>
  <printOptions horizontalCentered="1"/>
  <pageMargins left="0.6299212598425197" right="0.7480314960629921" top="0.984251968503937" bottom="0.984251968503937" header="0.5118110236220472" footer="0.5118110236220472"/>
  <pageSetup horizontalDpi="600" verticalDpi="600" orientation="portrait" paperSize="9" scale="92" r:id="rId2"/>
  <rowBreaks count="1" manualBreakCount="1">
    <brk id="45" min="1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81"/>
  <sheetViews>
    <sheetView showGridLines="0" zoomScalePageLayoutView="0" workbookViewId="0" topLeftCell="A12">
      <selection activeCell="G11" sqref="G11"/>
    </sheetView>
  </sheetViews>
  <sheetFormatPr defaultColWidth="9.140625" defaultRowHeight="15"/>
  <cols>
    <col min="1" max="1" width="7.8515625" style="12" customWidth="1"/>
    <col min="2" max="2" width="40.57421875" style="12" customWidth="1"/>
    <col min="3" max="3" width="14.140625" style="12" customWidth="1"/>
    <col min="4" max="4" width="11.28125" style="12" customWidth="1"/>
    <col min="5" max="5" width="10.8515625" style="12" customWidth="1"/>
    <col min="6" max="6" width="12.00390625" style="12" customWidth="1"/>
    <col min="7" max="13" width="16.28125" style="12" customWidth="1"/>
    <col min="14" max="15" width="11.140625" style="12" customWidth="1"/>
    <col min="16" max="16" width="15.140625" style="12" customWidth="1"/>
    <col min="17" max="17" width="12.57421875" style="12" customWidth="1"/>
    <col min="18" max="18" width="12.00390625" style="12" customWidth="1"/>
    <col min="19" max="16384" width="9.140625" style="12" customWidth="1"/>
  </cols>
  <sheetData>
    <row r="1" ht="45.75" customHeight="1" thickBot="1"/>
    <row r="2" spans="1:6" ht="21" customHeight="1">
      <c r="A2" s="46"/>
      <c r="B2" s="274"/>
      <c r="C2" s="387" t="s">
        <v>166</v>
      </c>
      <c r="D2" s="387"/>
      <c r="E2" s="387"/>
      <c r="F2" s="388"/>
    </row>
    <row r="3" spans="1:6" ht="15.75" customHeight="1">
      <c r="A3" s="46"/>
      <c r="B3" s="141" t="s">
        <v>168</v>
      </c>
      <c r="C3" s="108"/>
      <c r="D3" s="108"/>
      <c r="E3" s="108"/>
      <c r="F3" s="115"/>
    </row>
    <row r="4" spans="1:26" ht="52.5" customHeight="1" thickBot="1">
      <c r="A4" s="46"/>
      <c r="B4" s="131" t="s">
        <v>58</v>
      </c>
      <c r="C4" s="27" t="s">
        <v>57</v>
      </c>
      <c r="D4" s="29" t="s">
        <v>196</v>
      </c>
      <c r="E4" s="27" t="s">
        <v>55</v>
      </c>
      <c r="F4" s="116" t="s">
        <v>54</v>
      </c>
      <c r="S4" s="19"/>
      <c r="T4" s="19"/>
      <c r="U4" s="19"/>
      <c r="V4" s="19"/>
      <c r="W4" s="19"/>
      <c r="X4" s="19"/>
      <c r="Y4" s="19"/>
      <c r="Z4" s="19"/>
    </row>
    <row r="5" spans="1:6" ht="16.5" thickBot="1">
      <c r="A5" s="46"/>
      <c r="B5" s="123" t="s">
        <v>53</v>
      </c>
      <c r="C5" s="25"/>
      <c r="D5" s="30"/>
      <c r="E5" s="20"/>
      <c r="F5" s="48"/>
    </row>
    <row r="6" spans="1:6" ht="16.5" thickBot="1">
      <c r="A6" s="46"/>
      <c r="B6" s="124"/>
      <c r="C6" s="25">
        <v>995098</v>
      </c>
      <c r="D6" s="31"/>
      <c r="E6" s="20">
        <v>47</v>
      </c>
      <c r="F6" s="48">
        <v>2</v>
      </c>
    </row>
    <row r="7" spans="1:6" ht="16.5" thickBot="1">
      <c r="A7" s="46"/>
      <c r="B7" s="125" t="s">
        <v>52</v>
      </c>
      <c r="C7" s="32"/>
      <c r="D7" s="31"/>
      <c r="E7" s="20"/>
      <c r="F7" s="48"/>
    </row>
    <row r="8" spans="1:6" ht="16.5" thickBot="1">
      <c r="A8" s="46"/>
      <c r="B8" s="124"/>
      <c r="C8" s="32"/>
      <c r="D8" s="31"/>
      <c r="E8" s="20"/>
      <c r="F8" s="48"/>
    </row>
    <row r="9" spans="1:6" ht="16.5" thickBot="1">
      <c r="A9" s="46"/>
      <c r="B9" s="125" t="s">
        <v>51</v>
      </c>
      <c r="C9" s="25"/>
      <c r="D9" s="31"/>
      <c r="E9" s="20"/>
      <c r="F9" s="48"/>
    </row>
    <row r="10" spans="1:6" ht="16.5" thickBot="1">
      <c r="A10" s="46"/>
      <c r="B10" s="124"/>
      <c r="C10" s="25">
        <v>29971</v>
      </c>
      <c r="D10" s="31"/>
      <c r="E10" s="20">
        <v>6</v>
      </c>
      <c r="F10" s="48"/>
    </row>
    <row r="11" spans="1:6" ht="16.5" thickBot="1">
      <c r="A11" s="46"/>
      <c r="B11" s="125" t="s">
        <v>50</v>
      </c>
      <c r="C11" s="25"/>
      <c r="D11" s="31"/>
      <c r="E11" s="20"/>
      <c r="F11" s="48"/>
    </row>
    <row r="12" spans="1:6" ht="16.5" thickBot="1">
      <c r="A12" s="46"/>
      <c r="B12" s="124"/>
      <c r="C12" s="25">
        <v>87675</v>
      </c>
      <c r="D12" s="31"/>
      <c r="E12" s="20">
        <v>16</v>
      </c>
      <c r="F12" s="48"/>
    </row>
    <row r="13" spans="1:6" ht="16.5" thickBot="1">
      <c r="A13" s="46"/>
      <c r="B13" s="125" t="s">
        <v>49</v>
      </c>
      <c r="C13" s="25"/>
      <c r="D13" s="31"/>
      <c r="E13" s="20"/>
      <c r="F13" s="48"/>
    </row>
    <row r="14" spans="1:6" ht="16.5" thickBot="1">
      <c r="A14" s="46"/>
      <c r="B14" s="124"/>
      <c r="C14" s="25">
        <v>204080</v>
      </c>
      <c r="D14" s="31"/>
      <c r="E14" s="20">
        <v>12</v>
      </c>
      <c r="F14" s="48"/>
    </row>
    <row r="15" spans="1:6" ht="16.5" thickBot="1">
      <c r="A15" s="46"/>
      <c r="B15" s="125" t="s">
        <v>48</v>
      </c>
      <c r="C15" s="25"/>
      <c r="D15" s="31"/>
      <c r="E15" s="20"/>
      <c r="F15" s="48"/>
    </row>
    <row r="16" spans="1:6" ht="16.5" thickBot="1">
      <c r="A16" s="46"/>
      <c r="B16" s="124"/>
      <c r="C16" s="25">
        <v>0</v>
      </c>
      <c r="D16" s="31"/>
      <c r="E16" s="20">
        <v>2</v>
      </c>
      <c r="F16" s="48">
        <v>1</v>
      </c>
    </row>
    <row r="17" spans="1:6" ht="16.5" thickBot="1">
      <c r="A17" s="46"/>
      <c r="B17" s="125" t="s">
        <v>47</v>
      </c>
      <c r="C17" s="25"/>
      <c r="D17" s="31"/>
      <c r="E17" s="20"/>
      <c r="F17" s="48"/>
    </row>
    <row r="18" spans="1:6" ht="16.5" thickBot="1">
      <c r="A18" s="46"/>
      <c r="B18" s="124"/>
      <c r="C18" s="25">
        <v>187086</v>
      </c>
      <c r="D18" s="31"/>
      <c r="E18" s="20">
        <v>26</v>
      </c>
      <c r="F18" s="48">
        <v>7</v>
      </c>
    </row>
    <row r="19" spans="1:6" ht="16.5" thickBot="1">
      <c r="A19" s="46"/>
      <c r="B19" s="125" t="s">
        <v>46</v>
      </c>
      <c r="C19" s="25"/>
      <c r="D19" s="31"/>
      <c r="E19" s="20"/>
      <c r="F19" s="48"/>
    </row>
    <row r="20" spans="1:6" ht="16.5" thickBot="1">
      <c r="A20" s="46"/>
      <c r="B20" s="124"/>
      <c r="C20" s="25">
        <v>490737</v>
      </c>
      <c r="D20" s="31"/>
      <c r="E20" s="20">
        <v>28</v>
      </c>
      <c r="F20" s="48"/>
    </row>
    <row r="21" spans="1:6" ht="16.5" thickBot="1">
      <c r="A21" s="46"/>
      <c r="B21" s="125" t="s">
        <v>45</v>
      </c>
      <c r="C21" s="25"/>
      <c r="D21" s="31"/>
      <c r="E21" s="20"/>
      <c r="F21" s="48"/>
    </row>
    <row r="22" spans="1:6" ht="16.5" thickBot="1">
      <c r="A22" s="46"/>
      <c r="B22" s="124"/>
      <c r="C22" s="25">
        <v>6170</v>
      </c>
      <c r="D22" s="31"/>
      <c r="E22" s="20">
        <v>3</v>
      </c>
      <c r="F22" s="48"/>
    </row>
    <row r="23" spans="1:6" ht="15" customHeight="1" thickBot="1">
      <c r="A23" s="46"/>
      <c r="B23" s="125" t="s">
        <v>44</v>
      </c>
      <c r="C23" s="25"/>
      <c r="D23" s="31"/>
      <c r="E23" s="20"/>
      <c r="F23" s="48"/>
    </row>
    <row r="24" spans="1:6" ht="15" customHeight="1" thickBot="1">
      <c r="A24" s="46"/>
      <c r="B24" s="124"/>
      <c r="C24" s="25"/>
      <c r="D24" s="31"/>
      <c r="E24" s="20"/>
      <c r="F24" s="48"/>
    </row>
    <row r="25" spans="1:6" ht="16.5" thickBot="1">
      <c r="A25" s="46"/>
      <c r="B25" s="125" t="s">
        <v>43</v>
      </c>
      <c r="C25" s="25"/>
      <c r="D25" s="31"/>
      <c r="E25" s="20"/>
      <c r="F25" s="48"/>
    </row>
    <row r="26" spans="1:6" ht="16.5" thickBot="1">
      <c r="A26" s="46"/>
      <c r="B26" s="124"/>
      <c r="C26" s="25">
        <v>19300</v>
      </c>
      <c r="D26" s="31"/>
      <c r="E26" s="20">
        <v>3</v>
      </c>
      <c r="F26" s="48"/>
    </row>
    <row r="27" spans="1:6" ht="16.5" thickBot="1">
      <c r="A27" s="46"/>
      <c r="B27" s="125" t="s">
        <v>42</v>
      </c>
      <c r="C27" s="25"/>
      <c r="D27" s="31"/>
      <c r="E27" s="20"/>
      <c r="F27" s="48"/>
    </row>
    <row r="28" spans="1:6" ht="16.5" thickBot="1">
      <c r="A28" s="46"/>
      <c r="B28" s="124"/>
      <c r="C28" s="25">
        <v>222989</v>
      </c>
      <c r="D28" s="31"/>
      <c r="E28" s="20">
        <v>33</v>
      </c>
      <c r="F28" s="48">
        <v>2</v>
      </c>
    </row>
    <row r="29" spans="1:6" ht="16.5" thickBot="1">
      <c r="A29" s="46"/>
      <c r="B29" s="125" t="s">
        <v>41</v>
      </c>
      <c r="C29" s="25"/>
      <c r="D29" s="31"/>
      <c r="E29" s="20"/>
      <c r="F29" s="48"/>
    </row>
    <row r="30" spans="1:6" ht="16.5" thickBot="1">
      <c r="A30" s="46"/>
      <c r="B30" s="124"/>
      <c r="C30" s="25">
        <v>4436</v>
      </c>
      <c r="D30" s="31">
        <v>1</v>
      </c>
      <c r="E30" s="20">
        <v>13</v>
      </c>
      <c r="F30" s="48">
        <v>1</v>
      </c>
    </row>
    <row r="31" spans="1:6" ht="16.5" thickBot="1">
      <c r="A31" s="46"/>
      <c r="B31" s="125" t="s">
        <v>40</v>
      </c>
      <c r="C31" s="25"/>
      <c r="D31" s="31"/>
      <c r="E31" s="20"/>
      <c r="F31" s="48"/>
    </row>
    <row r="32" spans="1:6" ht="16.5" thickBot="1">
      <c r="A32" s="46"/>
      <c r="B32" s="124"/>
      <c r="C32" s="25">
        <v>310839</v>
      </c>
      <c r="D32" s="31"/>
      <c r="E32" s="20">
        <v>26</v>
      </c>
      <c r="F32" s="48"/>
    </row>
    <row r="33" spans="1:6" ht="16.5" thickBot="1">
      <c r="A33" s="46"/>
      <c r="B33" s="125" t="s">
        <v>39</v>
      </c>
      <c r="C33" s="25"/>
      <c r="D33" s="31"/>
      <c r="E33" s="20"/>
      <c r="F33" s="48"/>
    </row>
    <row r="34" spans="1:6" ht="16.5" thickBot="1">
      <c r="A34" s="46"/>
      <c r="B34" s="124"/>
      <c r="C34" s="25">
        <v>282969</v>
      </c>
      <c r="D34" s="31">
        <v>1</v>
      </c>
      <c r="E34" s="20">
        <v>45</v>
      </c>
      <c r="F34" s="48">
        <v>8</v>
      </c>
    </row>
    <row r="35" spans="1:6" ht="16.5" thickBot="1">
      <c r="A35" s="46"/>
      <c r="B35" s="125" t="s">
        <v>38</v>
      </c>
      <c r="C35" s="25"/>
      <c r="D35" s="31"/>
      <c r="E35" s="20"/>
      <c r="F35" s="48"/>
    </row>
    <row r="36" spans="1:6" ht="16.5" thickBot="1">
      <c r="A36" s="46"/>
      <c r="B36" s="124"/>
      <c r="C36" s="25"/>
      <c r="D36" s="31"/>
      <c r="E36" s="20"/>
      <c r="F36" s="48"/>
    </row>
    <row r="37" spans="1:6" ht="16.5" thickBot="1">
      <c r="A37" s="46"/>
      <c r="B37" s="125" t="s">
        <v>37</v>
      </c>
      <c r="C37" s="25"/>
      <c r="D37" s="31"/>
      <c r="E37" s="20"/>
      <c r="F37" s="48"/>
    </row>
    <row r="38" spans="1:6" ht="16.5" thickBot="1">
      <c r="A38" s="46"/>
      <c r="B38" s="124"/>
      <c r="C38" s="25"/>
      <c r="D38" s="31"/>
      <c r="E38" s="20"/>
      <c r="F38" s="48"/>
    </row>
    <row r="39" spans="1:6" ht="16.5" thickBot="1">
      <c r="A39" s="46"/>
      <c r="B39" s="125" t="s">
        <v>36</v>
      </c>
      <c r="C39" s="25"/>
      <c r="D39" s="31"/>
      <c r="E39" s="20"/>
      <c r="F39" s="48"/>
    </row>
    <row r="40" spans="1:6" ht="16.5" thickBot="1">
      <c r="A40" s="46"/>
      <c r="B40" s="124"/>
      <c r="C40" s="25"/>
      <c r="D40" s="31"/>
      <c r="E40" s="20"/>
      <c r="F40" s="48"/>
    </row>
    <row r="41" spans="1:6" ht="16.5" thickBot="1">
      <c r="A41" s="46"/>
      <c r="B41" s="125" t="s">
        <v>35</v>
      </c>
      <c r="C41" s="25"/>
      <c r="D41" s="31"/>
      <c r="E41" s="20"/>
      <c r="F41" s="48"/>
    </row>
    <row r="42" spans="1:6" ht="16.5" thickBot="1">
      <c r="A42" s="46"/>
      <c r="B42" s="124"/>
      <c r="C42" s="25">
        <v>13000</v>
      </c>
      <c r="D42" s="31"/>
      <c r="E42" s="20">
        <v>1</v>
      </c>
      <c r="F42" s="48"/>
    </row>
    <row r="43" spans="1:6" ht="16.5" thickBot="1">
      <c r="A43" s="46"/>
      <c r="B43" s="125" t="s">
        <v>34</v>
      </c>
      <c r="C43" s="25"/>
      <c r="D43" s="31"/>
      <c r="E43" s="20"/>
      <c r="F43" s="48"/>
    </row>
    <row r="44" spans="1:6" ht="16.5" thickBot="1">
      <c r="A44" s="46"/>
      <c r="B44" s="163"/>
      <c r="C44" s="114">
        <v>194310</v>
      </c>
      <c r="D44" s="130"/>
      <c r="E44" s="113">
        <v>18</v>
      </c>
      <c r="F44" s="118"/>
    </row>
    <row r="45" spans="1:6" ht="16.5" thickBot="1">
      <c r="A45" s="19"/>
      <c r="B45" s="165"/>
      <c r="C45" s="165"/>
      <c r="D45" s="165"/>
      <c r="E45" s="165"/>
      <c r="F45" s="165"/>
    </row>
    <row r="46" spans="1:6" ht="21" thickBot="1">
      <c r="A46" s="162"/>
      <c r="B46" s="141" t="s">
        <v>168</v>
      </c>
      <c r="C46" s="108"/>
      <c r="D46" s="108"/>
      <c r="E46" s="108"/>
      <c r="F46" s="115"/>
    </row>
    <row r="47" spans="1:6" ht="16.5" thickBot="1">
      <c r="A47" s="46"/>
      <c r="B47" s="164" t="s">
        <v>33</v>
      </c>
      <c r="C47" s="158"/>
      <c r="D47" s="159"/>
      <c r="E47" s="160"/>
      <c r="F47" s="161"/>
    </row>
    <row r="48" spans="1:6" ht="16.5" thickBot="1">
      <c r="A48" s="46"/>
      <c r="B48" s="124"/>
      <c r="C48" s="25">
        <v>641143</v>
      </c>
      <c r="D48" s="31"/>
      <c r="E48" s="20">
        <v>25</v>
      </c>
      <c r="F48" s="48"/>
    </row>
    <row r="49" spans="1:6" ht="16.5" thickBot="1">
      <c r="A49" s="46"/>
      <c r="B49" s="125" t="s">
        <v>32</v>
      </c>
      <c r="C49" s="25"/>
      <c r="D49" s="31"/>
      <c r="E49" s="20"/>
      <c r="F49" s="48"/>
    </row>
    <row r="50" spans="1:6" ht="16.5" thickBot="1">
      <c r="A50" s="46"/>
      <c r="B50" s="124"/>
      <c r="C50" s="25">
        <v>282034</v>
      </c>
      <c r="D50" s="31"/>
      <c r="E50" s="20">
        <v>31</v>
      </c>
      <c r="F50" s="48"/>
    </row>
    <row r="51" spans="1:6" ht="16.5" thickBot="1">
      <c r="A51" s="46"/>
      <c r="B51" s="125" t="s">
        <v>31</v>
      </c>
      <c r="C51" s="25"/>
      <c r="D51" s="31"/>
      <c r="E51" s="20"/>
      <c r="F51" s="48"/>
    </row>
    <row r="52" spans="1:6" ht="16.5" thickBot="1">
      <c r="A52" s="46"/>
      <c r="B52" s="124"/>
      <c r="C52" s="25"/>
      <c r="D52" s="31"/>
      <c r="E52" s="20"/>
      <c r="F52" s="48"/>
    </row>
    <row r="53" spans="1:6" ht="16.5" thickBot="1">
      <c r="A53" s="46"/>
      <c r="B53" s="125" t="s">
        <v>30</v>
      </c>
      <c r="C53" s="25"/>
      <c r="D53" s="31"/>
      <c r="E53" s="20"/>
      <c r="F53" s="48"/>
    </row>
    <row r="54" spans="1:6" ht="16.5" thickBot="1">
      <c r="A54" s="46"/>
      <c r="B54" s="124"/>
      <c r="C54" s="25">
        <v>361688</v>
      </c>
      <c r="D54" s="31">
        <v>1</v>
      </c>
      <c r="E54" s="20">
        <v>26</v>
      </c>
      <c r="F54" s="48">
        <v>6</v>
      </c>
    </row>
    <row r="55" spans="1:6" ht="16.5" thickBot="1">
      <c r="A55" s="46"/>
      <c r="B55" s="125" t="s">
        <v>29</v>
      </c>
      <c r="C55" s="25"/>
      <c r="D55" s="31"/>
      <c r="E55" s="20"/>
      <c r="F55" s="48"/>
    </row>
    <row r="56" spans="1:6" ht="16.5" thickBot="1">
      <c r="A56" s="46"/>
      <c r="B56" s="124"/>
      <c r="C56" s="25">
        <v>14000</v>
      </c>
      <c r="D56" s="31"/>
      <c r="E56" s="20">
        <v>2</v>
      </c>
      <c r="F56" s="48"/>
    </row>
    <row r="57" spans="1:6" ht="16.5" thickBot="1">
      <c r="A57" s="46"/>
      <c r="B57" s="125" t="s">
        <v>28</v>
      </c>
      <c r="C57" s="25"/>
      <c r="D57" s="31"/>
      <c r="E57" s="20"/>
      <c r="F57" s="48"/>
    </row>
    <row r="58" spans="1:6" ht="16.5" thickBot="1">
      <c r="A58" s="46"/>
      <c r="B58" s="124"/>
      <c r="C58" s="25">
        <v>680503</v>
      </c>
      <c r="D58" s="31"/>
      <c r="E58" s="20">
        <v>48</v>
      </c>
      <c r="F58" s="48">
        <v>7</v>
      </c>
    </row>
    <row r="59" spans="1:6" ht="16.5" thickBot="1">
      <c r="A59" s="46"/>
      <c r="B59" s="125" t="s">
        <v>27</v>
      </c>
      <c r="C59" s="25"/>
      <c r="D59" s="31"/>
      <c r="E59" s="20"/>
      <c r="F59" s="48"/>
    </row>
    <row r="60" spans="1:6" ht="16.5" thickBot="1">
      <c r="A60" s="46"/>
      <c r="B60" s="124"/>
      <c r="C60" s="25">
        <v>61127</v>
      </c>
      <c r="D60" s="31"/>
      <c r="E60" s="20">
        <v>6</v>
      </c>
      <c r="F60" s="48"/>
    </row>
    <row r="61" spans="1:6" ht="16.5" thickBot="1">
      <c r="A61" s="46"/>
      <c r="B61" s="125" t="s">
        <v>26</v>
      </c>
      <c r="C61" s="25"/>
      <c r="D61" s="25"/>
      <c r="E61" s="20"/>
      <c r="F61" s="48"/>
    </row>
    <row r="62" spans="1:6" ht="15.75" customHeight="1" hidden="1">
      <c r="A62" s="46"/>
      <c r="B62" s="126"/>
      <c r="C62" s="28">
        <f>SUM(C5:C61)</f>
        <v>5089155</v>
      </c>
      <c r="D62" s="25">
        <v>4</v>
      </c>
      <c r="E62" s="22">
        <v>454</v>
      </c>
      <c r="F62" s="52">
        <v>32</v>
      </c>
    </row>
    <row r="63" spans="1:6" ht="15.75" customHeight="1" thickBot="1">
      <c r="A63" s="46"/>
      <c r="B63" s="124"/>
      <c r="C63" s="25">
        <v>164160</v>
      </c>
      <c r="D63" s="25">
        <v>1</v>
      </c>
      <c r="E63" s="20">
        <v>37</v>
      </c>
      <c r="F63" s="48">
        <v>2</v>
      </c>
    </row>
    <row r="64" spans="1:6" ht="16.5" thickBot="1">
      <c r="A64" s="46"/>
      <c r="B64" s="125" t="s">
        <v>24</v>
      </c>
      <c r="C64" s="25"/>
      <c r="D64" s="31"/>
      <c r="E64" s="20"/>
      <c r="F64" s="48"/>
    </row>
    <row r="65" spans="1:6" ht="16.5" thickBot="1">
      <c r="A65" s="46"/>
      <c r="B65" s="124"/>
      <c r="C65" s="25">
        <v>0</v>
      </c>
      <c r="D65" s="31"/>
      <c r="E65" s="20">
        <v>1</v>
      </c>
      <c r="F65" s="48"/>
    </row>
    <row r="66" spans="1:6" ht="16.5" thickBot="1">
      <c r="A66" s="46"/>
      <c r="B66" s="125" t="s">
        <v>23</v>
      </c>
      <c r="C66" s="25"/>
      <c r="D66" s="31"/>
      <c r="E66" s="20"/>
      <c r="F66" s="48"/>
    </row>
    <row r="67" spans="1:6" ht="16.5" thickBot="1">
      <c r="A67" s="46"/>
      <c r="B67" s="124"/>
      <c r="C67" s="25">
        <v>6200</v>
      </c>
      <c r="D67" s="31"/>
      <c r="E67" s="20">
        <v>1</v>
      </c>
      <c r="F67" s="48"/>
    </row>
    <row r="68" spans="1:6" ht="16.5" thickBot="1">
      <c r="A68" s="46"/>
      <c r="B68" s="127" t="s">
        <v>22</v>
      </c>
      <c r="C68" s="25"/>
      <c r="D68" s="31"/>
      <c r="E68" s="20"/>
      <c r="F68" s="48"/>
    </row>
    <row r="69" spans="1:6" ht="16.5" thickBot="1">
      <c r="A69" s="46"/>
      <c r="B69" s="124"/>
      <c r="C69" s="25"/>
      <c r="D69" s="31"/>
      <c r="E69" s="20"/>
      <c r="F69" s="48"/>
    </row>
    <row r="70" spans="1:6" ht="16.5" thickBot="1">
      <c r="A70" s="46"/>
      <c r="B70" s="125" t="s">
        <v>21</v>
      </c>
      <c r="C70" s="25"/>
      <c r="D70" s="31"/>
      <c r="E70" s="20"/>
      <c r="F70" s="48"/>
    </row>
    <row r="71" spans="1:6" ht="16.5" thickBot="1">
      <c r="A71" s="46"/>
      <c r="B71" s="124"/>
      <c r="C71" s="25"/>
      <c r="D71" s="31"/>
      <c r="E71" s="20"/>
      <c r="F71" s="48"/>
    </row>
    <row r="72" spans="1:6" ht="16.5" thickBot="1">
      <c r="A72" s="46"/>
      <c r="B72" s="125" t="s">
        <v>20</v>
      </c>
      <c r="C72" s="25"/>
      <c r="D72" s="31"/>
      <c r="E72" s="20"/>
      <c r="F72" s="48"/>
    </row>
    <row r="73" spans="1:6" ht="16.5" thickBot="1">
      <c r="A73" s="46"/>
      <c r="B73" s="124"/>
      <c r="C73" s="25">
        <v>0</v>
      </c>
      <c r="D73" s="31"/>
      <c r="E73" s="20">
        <v>10</v>
      </c>
      <c r="F73" s="48">
        <v>1</v>
      </c>
    </row>
    <row r="74" spans="1:6" ht="16.5" thickBot="1">
      <c r="A74" s="46"/>
      <c r="B74" s="125" t="s">
        <v>19</v>
      </c>
      <c r="C74" s="25"/>
      <c r="D74" s="31"/>
      <c r="E74" s="20"/>
      <c r="F74" s="48"/>
    </row>
    <row r="75" spans="1:6" ht="16.5" thickBot="1">
      <c r="A75" s="46"/>
      <c r="B75" s="124"/>
      <c r="C75" s="25"/>
      <c r="D75" s="31"/>
      <c r="E75" s="20"/>
      <c r="F75" s="48"/>
    </row>
    <row r="76" spans="1:6" ht="16.5" thickBot="1">
      <c r="A76" s="46"/>
      <c r="B76" s="125" t="s">
        <v>18</v>
      </c>
      <c r="C76" s="25"/>
      <c r="D76" s="25"/>
      <c r="E76" s="31"/>
      <c r="F76" s="48"/>
    </row>
    <row r="77" spans="1:6" ht="15.75" customHeight="1" hidden="1">
      <c r="A77" s="122"/>
      <c r="B77" s="128"/>
      <c r="C77" s="28">
        <f>SUM(C64:C76)</f>
        <v>6200</v>
      </c>
      <c r="D77" s="26">
        <v>0</v>
      </c>
      <c r="E77" s="23">
        <v>13</v>
      </c>
      <c r="F77" s="52">
        <v>5</v>
      </c>
    </row>
    <row r="78" spans="1:6" ht="15.75" customHeight="1" hidden="1">
      <c r="A78" s="122"/>
      <c r="B78" s="126"/>
      <c r="C78" s="26">
        <v>5264854</v>
      </c>
      <c r="D78" s="25">
        <v>4</v>
      </c>
      <c r="E78" s="20">
        <v>467</v>
      </c>
      <c r="F78" s="50">
        <v>37</v>
      </c>
    </row>
    <row r="79" spans="1:6" ht="16.5" thickBot="1">
      <c r="A79" s="46"/>
      <c r="B79" s="129"/>
      <c r="C79" s="114">
        <v>5339</v>
      </c>
      <c r="D79" s="114"/>
      <c r="E79" s="130">
        <v>1</v>
      </c>
      <c r="F79" s="118"/>
    </row>
    <row r="80" spans="2:9" ht="15.75">
      <c r="B80" s="386"/>
      <c r="C80" s="386"/>
      <c r="D80" s="386"/>
      <c r="E80" s="386"/>
      <c r="F80" s="386"/>
      <c r="G80" s="13"/>
      <c r="H80" s="13"/>
      <c r="I80" s="13"/>
    </row>
    <row r="81" spans="2:6" ht="15.75">
      <c r="B81" s="385"/>
      <c r="C81" s="385"/>
      <c r="D81" s="385"/>
      <c r="E81" s="385"/>
      <c r="F81" s="385"/>
    </row>
  </sheetData>
  <sheetProtection/>
  <mergeCells count="3">
    <mergeCell ref="C2:F2"/>
    <mergeCell ref="B80:F80"/>
    <mergeCell ref="B81:F81"/>
  </mergeCells>
  <printOptions horizontalCentered="1"/>
  <pageMargins left="0.6299212598425197" right="0.7480314960629921" top="0.984251968503937" bottom="0.984251968503937" header="0.5118110236220472" footer="0.5118110236220472"/>
  <pageSetup horizontalDpi="600" verticalDpi="600" orientation="portrait" paperSize="9" scale="92" r:id="rId2"/>
  <rowBreaks count="1" manualBreakCount="1">
    <brk id="45" min="1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81"/>
  <sheetViews>
    <sheetView showGridLines="0" zoomScalePageLayoutView="0" workbookViewId="0" topLeftCell="A56">
      <selection activeCell="A47" sqref="A47:F79"/>
    </sheetView>
  </sheetViews>
  <sheetFormatPr defaultColWidth="9.140625" defaultRowHeight="15"/>
  <cols>
    <col min="1" max="1" width="7.8515625" style="12" customWidth="1"/>
    <col min="2" max="2" width="40.57421875" style="12" customWidth="1"/>
    <col min="3" max="3" width="14.140625" style="12" customWidth="1"/>
    <col min="4" max="4" width="11.28125" style="12" customWidth="1"/>
    <col min="5" max="5" width="10.8515625" style="12" customWidth="1"/>
    <col min="6" max="6" width="12.00390625" style="12" customWidth="1"/>
    <col min="7" max="13" width="16.28125" style="12" customWidth="1"/>
    <col min="14" max="15" width="11.140625" style="12" customWidth="1"/>
    <col min="16" max="16" width="15.140625" style="12" customWidth="1"/>
    <col min="17" max="17" width="12.57421875" style="12" customWidth="1"/>
    <col min="18" max="18" width="12.00390625" style="12" customWidth="1"/>
    <col min="19" max="16384" width="9.140625" style="12" customWidth="1"/>
  </cols>
  <sheetData>
    <row r="1" ht="45.75" customHeight="1" thickBot="1"/>
    <row r="2" spans="1:6" ht="21" customHeight="1">
      <c r="A2" s="46"/>
      <c r="B2" s="91"/>
      <c r="C2" s="387" t="s">
        <v>166</v>
      </c>
      <c r="D2" s="387"/>
      <c r="E2" s="387"/>
      <c r="F2" s="388"/>
    </row>
    <row r="3" spans="1:6" ht="15.75" customHeight="1">
      <c r="A3" s="46"/>
      <c r="B3" s="141" t="s">
        <v>195</v>
      </c>
      <c r="C3" s="108"/>
      <c r="D3" s="108"/>
      <c r="E3" s="108"/>
      <c r="F3" s="115"/>
    </row>
    <row r="4" spans="1:26" ht="56.25" customHeight="1" thickBot="1">
      <c r="A4" s="46"/>
      <c r="B4" s="131" t="s">
        <v>58</v>
      </c>
      <c r="C4" s="27" t="s">
        <v>57</v>
      </c>
      <c r="D4" s="29" t="s">
        <v>196</v>
      </c>
      <c r="E4" s="27" t="s">
        <v>55</v>
      </c>
      <c r="F4" s="116" t="s">
        <v>54</v>
      </c>
      <c r="S4" s="19"/>
      <c r="T4" s="19"/>
      <c r="U4" s="19"/>
      <c r="V4" s="19"/>
      <c r="W4" s="19"/>
      <c r="X4" s="19"/>
      <c r="Y4" s="19"/>
      <c r="Z4" s="19"/>
    </row>
    <row r="5" spans="1:6" ht="16.5" thickBot="1">
      <c r="A5" s="46"/>
      <c r="B5" s="123" t="s">
        <v>53</v>
      </c>
      <c r="C5" s="25"/>
      <c r="D5" s="30"/>
      <c r="E5" s="20"/>
      <c r="F5" s="48"/>
    </row>
    <row r="6" spans="1:6" ht="16.5" thickBot="1">
      <c r="A6" s="46"/>
      <c r="B6" s="124"/>
      <c r="C6" s="25">
        <v>802276</v>
      </c>
      <c r="D6" s="31"/>
      <c r="E6" s="20">
        <v>46</v>
      </c>
      <c r="F6" s="48">
        <v>2</v>
      </c>
    </row>
    <row r="7" spans="1:6" ht="16.5" thickBot="1">
      <c r="A7" s="46"/>
      <c r="B7" s="125" t="s">
        <v>52</v>
      </c>
      <c r="C7" s="32"/>
      <c r="D7" s="31"/>
      <c r="E7" s="20"/>
      <c r="F7" s="48"/>
    </row>
    <row r="8" spans="1:6" ht="16.5" thickBot="1">
      <c r="A8" s="46"/>
      <c r="B8" s="124"/>
      <c r="C8" s="32"/>
      <c r="D8" s="31"/>
      <c r="E8" s="20"/>
      <c r="F8" s="48"/>
    </row>
    <row r="9" spans="1:6" ht="16.5" thickBot="1">
      <c r="A9" s="46"/>
      <c r="B9" s="125" t="s">
        <v>51</v>
      </c>
      <c r="C9" s="25"/>
      <c r="D9" s="31"/>
      <c r="E9" s="20"/>
      <c r="F9" s="48"/>
    </row>
    <row r="10" spans="1:6" ht="16.5" thickBot="1">
      <c r="A10" s="46"/>
      <c r="B10" s="124"/>
      <c r="C10" s="25">
        <v>28077</v>
      </c>
      <c r="D10" s="31"/>
      <c r="E10" s="20">
        <v>6</v>
      </c>
      <c r="F10" s="48"/>
    </row>
    <row r="11" spans="1:6" ht="16.5" thickBot="1">
      <c r="A11" s="46"/>
      <c r="B11" s="125" t="s">
        <v>50</v>
      </c>
      <c r="C11" s="25"/>
      <c r="D11" s="31"/>
      <c r="E11" s="20"/>
      <c r="F11" s="48"/>
    </row>
    <row r="12" spans="1:6" ht="16.5" thickBot="1">
      <c r="A12" s="46"/>
      <c r="B12" s="124"/>
      <c r="C12" s="25">
        <v>88263</v>
      </c>
      <c r="D12" s="31"/>
      <c r="E12" s="20">
        <v>16</v>
      </c>
      <c r="F12" s="48"/>
    </row>
    <row r="13" spans="1:6" ht="16.5" thickBot="1">
      <c r="A13" s="46"/>
      <c r="B13" s="125" t="s">
        <v>49</v>
      </c>
      <c r="C13" s="25"/>
      <c r="D13" s="31"/>
      <c r="E13" s="20"/>
      <c r="F13" s="48"/>
    </row>
    <row r="14" spans="1:6" ht="16.5" thickBot="1">
      <c r="A14" s="46"/>
      <c r="B14" s="124"/>
      <c r="C14" s="25">
        <v>210400</v>
      </c>
      <c r="D14" s="31"/>
      <c r="E14" s="20">
        <v>12</v>
      </c>
      <c r="F14" s="48"/>
    </row>
    <row r="15" spans="1:6" ht="16.5" thickBot="1">
      <c r="A15" s="46"/>
      <c r="B15" s="125" t="s">
        <v>48</v>
      </c>
      <c r="C15" s="25"/>
      <c r="D15" s="31"/>
      <c r="E15" s="20"/>
      <c r="F15" s="48"/>
    </row>
    <row r="16" spans="1:6" ht="16.5" thickBot="1">
      <c r="A16" s="46"/>
      <c r="B16" s="124"/>
      <c r="C16" s="25">
        <v>5000</v>
      </c>
      <c r="D16" s="31"/>
      <c r="E16" s="20">
        <v>2</v>
      </c>
      <c r="F16" s="48"/>
    </row>
    <row r="17" spans="1:6" ht="16.5" thickBot="1">
      <c r="A17" s="46"/>
      <c r="B17" s="125" t="s">
        <v>47</v>
      </c>
      <c r="C17" s="25"/>
      <c r="D17" s="31"/>
      <c r="E17" s="20"/>
      <c r="F17" s="48"/>
    </row>
    <row r="18" spans="1:6" ht="16.5" thickBot="1">
      <c r="A18" s="46"/>
      <c r="B18" s="124"/>
      <c r="C18" s="25">
        <v>261517</v>
      </c>
      <c r="D18" s="31"/>
      <c r="E18" s="20">
        <v>27</v>
      </c>
      <c r="F18" s="48">
        <v>7</v>
      </c>
    </row>
    <row r="19" spans="1:6" ht="16.5" thickBot="1">
      <c r="A19" s="46"/>
      <c r="B19" s="125" t="s">
        <v>46</v>
      </c>
      <c r="C19" s="25"/>
      <c r="D19" s="31"/>
      <c r="E19" s="20"/>
      <c r="F19" s="48"/>
    </row>
    <row r="20" spans="1:6" ht="16.5" thickBot="1">
      <c r="A20" s="46"/>
      <c r="B20" s="124"/>
      <c r="C20" s="25">
        <v>433553</v>
      </c>
      <c r="D20" s="31"/>
      <c r="E20" s="20">
        <v>28</v>
      </c>
      <c r="F20" s="48"/>
    </row>
    <row r="21" spans="1:6" ht="16.5" thickBot="1">
      <c r="A21" s="46"/>
      <c r="B21" s="125" t="s">
        <v>45</v>
      </c>
      <c r="C21" s="25"/>
      <c r="D21" s="31"/>
      <c r="E21" s="20"/>
      <c r="F21" s="48"/>
    </row>
    <row r="22" spans="1:6" ht="16.5" thickBot="1">
      <c r="A22" s="46"/>
      <c r="B22" s="124"/>
      <c r="C22" s="25">
        <v>9540</v>
      </c>
      <c r="D22" s="31"/>
      <c r="E22" s="20">
        <v>3</v>
      </c>
      <c r="F22" s="48"/>
    </row>
    <row r="23" spans="1:6" ht="15" customHeight="1" thickBot="1">
      <c r="A23" s="46"/>
      <c r="B23" s="125" t="s">
        <v>44</v>
      </c>
      <c r="C23" s="25"/>
      <c r="D23" s="31"/>
      <c r="E23" s="20"/>
      <c r="F23" s="48"/>
    </row>
    <row r="24" spans="1:6" ht="15" customHeight="1" thickBot="1">
      <c r="A24" s="46"/>
      <c r="B24" s="124"/>
      <c r="C24" s="25"/>
      <c r="D24" s="31"/>
      <c r="E24" s="20"/>
      <c r="F24" s="48"/>
    </row>
    <row r="25" spans="1:6" ht="16.5" thickBot="1">
      <c r="A25" s="46"/>
      <c r="B25" s="125" t="s">
        <v>43</v>
      </c>
      <c r="C25" s="25"/>
      <c r="D25" s="31"/>
      <c r="E25" s="20"/>
      <c r="F25" s="48"/>
    </row>
    <row r="26" spans="1:6" ht="16.5" thickBot="1">
      <c r="A26" s="46"/>
      <c r="B26" s="124"/>
      <c r="C26" s="25">
        <v>19300</v>
      </c>
      <c r="D26" s="31"/>
      <c r="E26" s="20">
        <v>3</v>
      </c>
      <c r="F26" s="48"/>
    </row>
    <row r="27" spans="1:6" ht="16.5" thickBot="1">
      <c r="A27" s="46"/>
      <c r="B27" s="125" t="s">
        <v>42</v>
      </c>
      <c r="C27" s="25"/>
      <c r="D27" s="31"/>
      <c r="E27" s="20"/>
      <c r="F27" s="48"/>
    </row>
    <row r="28" spans="1:6" ht="16.5" thickBot="1">
      <c r="A28" s="46"/>
      <c r="B28" s="124"/>
      <c r="C28" s="25">
        <v>228850</v>
      </c>
      <c r="D28" s="31"/>
      <c r="E28" s="20">
        <v>32</v>
      </c>
      <c r="F28" s="48">
        <v>2</v>
      </c>
    </row>
    <row r="29" spans="1:6" ht="16.5" thickBot="1">
      <c r="A29" s="46"/>
      <c r="B29" s="125" t="s">
        <v>41</v>
      </c>
      <c r="C29" s="25"/>
      <c r="D29" s="31"/>
      <c r="E29" s="20"/>
      <c r="F29" s="48"/>
    </row>
    <row r="30" spans="1:6" ht="16.5" thickBot="1">
      <c r="A30" s="46"/>
      <c r="B30" s="124"/>
      <c r="C30" s="25">
        <v>4860</v>
      </c>
      <c r="D30" s="31">
        <v>1</v>
      </c>
      <c r="E30" s="20">
        <v>14</v>
      </c>
      <c r="F30" s="48">
        <v>1</v>
      </c>
    </row>
    <row r="31" spans="1:6" ht="16.5" thickBot="1">
      <c r="A31" s="46"/>
      <c r="B31" s="125" t="s">
        <v>40</v>
      </c>
      <c r="C31" s="25"/>
      <c r="D31" s="31"/>
      <c r="E31" s="20"/>
      <c r="F31" s="48"/>
    </row>
    <row r="32" spans="1:6" ht="16.5" thickBot="1">
      <c r="A32" s="46"/>
      <c r="B32" s="124"/>
      <c r="C32" s="25">
        <v>291184</v>
      </c>
      <c r="D32" s="31"/>
      <c r="E32" s="20">
        <v>26</v>
      </c>
      <c r="F32" s="48"/>
    </row>
    <row r="33" spans="1:6" ht="16.5" thickBot="1">
      <c r="A33" s="46"/>
      <c r="B33" s="125" t="s">
        <v>39</v>
      </c>
      <c r="C33" s="25"/>
      <c r="D33" s="31"/>
      <c r="E33" s="20"/>
      <c r="F33" s="48"/>
    </row>
    <row r="34" spans="1:6" ht="16.5" thickBot="1">
      <c r="A34" s="46"/>
      <c r="B34" s="124"/>
      <c r="C34" s="25">
        <v>306661</v>
      </c>
      <c r="D34" s="31">
        <v>1</v>
      </c>
      <c r="E34" s="20">
        <v>44</v>
      </c>
      <c r="F34" s="48">
        <v>9</v>
      </c>
    </row>
    <row r="35" spans="1:6" ht="16.5" thickBot="1">
      <c r="A35" s="46"/>
      <c r="B35" s="125" t="s">
        <v>38</v>
      </c>
      <c r="C35" s="25"/>
      <c r="D35" s="31"/>
      <c r="E35" s="20"/>
      <c r="F35" s="48"/>
    </row>
    <row r="36" spans="1:6" ht="16.5" thickBot="1">
      <c r="A36" s="46"/>
      <c r="B36" s="124"/>
      <c r="C36" s="25"/>
      <c r="D36" s="31"/>
      <c r="E36" s="20"/>
      <c r="F36" s="48"/>
    </row>
    <row r="37" spans="1:6" ht="16.5" thickBot="1">
      <c r="A37" s="46"/>
      <c r="B37" s="125" t="s">
        <v>37</v>
      </c>
      <c r="C37" s="25"/>
      <c r="D37" s="31"/>
      <c r="E37" s="20"/>
      <c r="F37" s="48"/>
    </row>
    <row r="38" spans="1:6" ht="16.5" thickBot="1">
      <c r="A38" s="46"/>
      <c r="B38" s="124"/>
      <c r="C38" s="25"/>
      <c r="D38" s="31"/>
      <c r="E38" s="20"/>
      <c r="F38" s="48"/>
    </row>
    <row r="39" spans="1:6" ht="16.5" thickBot="1">
      <c r="A39" s="46"/>
      <c r="B39" s="125" t="s">
        <v>36</v>
      </c>
      <c r="C39" s="25"/>
      <c r="D39" s="31"/>
      <c r="E39" s="20"/>
      <c r="F39" s="48"/>
    </row>
    <row r="40" spans="1:6" ht="16.5" thickBot="1">
      <c r="A40" s="46"/>
      <c r="B40" s="124"/>
      <c r="C40" s="25"/>
      <c r="D40" s="31"/>
      <c r="E40" s="20"/>
      <c r="F40" s="48"/>
    </row>
    <row r="41" spans="1:6" ht="16.5" thickBot="1">
      <c r="A41" s="46"/>
      <c r="B41" s="125" t="s">
        <v>35</v>
      </c>
      <c r="C41" s="25"/>
      <c r="D41" s="31"/>
      <c r="E41" s="20"/>
      <c r="F41" s="48"/>
    </row>
    <row r="42" spans="1:6" ht="16.5" thickBot="1">
      <c r="A42" s="46"/>
      <c r="B42" s="124"/>
      <c r="C42" s="25">
        <v>13000</v>
      </c>
      <c r="D42" s="31"/>
      <c r="E42" s="20">
        <v>1</v>
      </c>
      <c r="F42" s="48"/>
    </row>
    <row r="43" spans="1:6" ht="16.5" thickBot="1">
      <c r="A43" s="46"/>
      <c r="B43" s="125" t="s">
        <v>34</v>
      </c>
      <c r="C43" s="25"/>
      <c r="D43" s="31"/>
      <c r="E43" s="20"/>
      <c r="F43" s="48"/>
    </row>
    <row r="44" spans="1:6" ht="16.5" thickBot="1">
      <c r="A44" s="46"/>
      <c r="B44" s="163"/>
      <c r="C44" s="114">
        <v>274872</v>
      </c>
      <c r="D44" s="130"/>
      <c r="E44" s="113">
        <v>22</v>
      </c>
      <c r="F44" s="118"/>
    </row>
    <row r="45" spans="1:6" ht="16.5" thickBot="1">
      <c r="A45" s="19"/>
      <c r="B45" s="165"/>
      <c r="C45" s="165"/>
      <c r="D45" s="165"/>
      <c r="E45" s="165"/>
      <c r="F45" s="165"/>
    </row>
    <row r="46" spans="1:6" ht="21" thickBot="1">
      <c r="A46" s="162"/>
      <c r="B46" s="141" t="s">
        <v>195</v>
      </c>
      <c r="C46" s="108"/>
      <c r="D46" s="108"/>
      <c r="E46" s="108"/>
      <c r="F46" s="115"/>
    </row>
    <row r="47" spans="1:6" ht="16.5" thickBot="1">
      <c r="A47" s="46"/>
      <c r="B47" s="164" t="s">
        <v>33</v>
      </c>
      <c r="C47" s="158"/>
      <c r="D47" s="159"/>
      <c r="E47" s="160"/>
      <c r="F47" s="161"/>
    </row>
    <row r="48" spans="1:6" ht="16.5" thickBot="1">
      <c r="A48" s="46"/>
      <c r="B48" s="124"/>
      <c r="C48" s="25">
        <v>667853</v>
      </c>
      <c r="D48" s="31"/>
      <c r="E48" s="20">
        <v>26</v>
      </c>
      <c r="F48" s="48"/>
    </row>
    <row r="49" spans="1:6" ht="16.5" thickBot="1">
      <c r="A49" s="46"/>
      <c r="B49" s="125" t="s">
        <v>32</v>
      </c>
      <c r="C49" s="25"/>
      <c r="D49" s="31"/>
      <c r="E49" s="20"/>
      <c r="F49" s="48"/>
    </row>
    <row r="50" spans="1:6" ht="16.5" thickBot="1">
      <c r="A50" s="46"/>
      <c r="B50" s="124"/>
      <c r="C50" s="25">
        <v>373342</v>
      </c>
      <c r="D50" s="31"/>
      <c r="E50" s="20">
        <v>29</v>
      </c>
      <c r="F50" s="48"/>
    </row>
    <row r="51" spans="1:6" ht="16.5" thickBot="1">
      <c r="A51" s="46"/>
      <c r="B51" s="125" t="s">
        <v>31</v>
      </c>
      <c r="C51" s="25"/>
      <c r="D51" s="31"/>
      <c r="E51" s="20"/>
      <c r="F51" s="48"/>
    </row>
    <row r="52" spans="1:6" ht="16.5" thickBot="1">
      <c r="A52" s="46"/>
      <c r="B52" s="124"/>
      <c r="C52" s="25"/>
      <c r="D52" s="31"/>
      <c r="E52" s="20"/>
      <c r="F52" s="48"/>
    </row>
    <row r="53" spans="1:6" ht="16.5" thickBot="1">
      <c r="A53" s="46"/>
      <c r="B53" s="125" t="s">
        <v>30</v>
      </c>
      <c r="C53" s="313"/>
      <c r="D53" s="325"/>
      <c r="E53" s="313"/>
      <c r="F53" s="326"/>
    </row>
    <row r="54" spans="1:6" ht="16.5" thickBot="1">
      <c r="A54" s="46"/>
      <c r="B54" s="124"/>
      <c r="C54" s="25">
        <v>385338</v>
      </c>
      <c r="D54" s="31">
        <v>1</v>
      </c>
      <c r="E54" s="20">
        <v>26</v>
      </c>
      <c r="F54" s="48">
        <v>6</v>
      </c>
    </row>
    <row r="55" spans="1:6" ht="16.5" thickBot="1">
      <c r="A55" s="46"/>
      <c r="B55" s="125" t="s">
        <v>29</v>
      </c>
      <c r="C55" s="25"/>
      <c r="D55" s="31"/>
      <c r="E55" s="20"/>
      <c r="F55" s="48"/>
    </row>
    <row r="56" spans="1:6" ht="16.5" thickBot="1">
      <c r="A56" s="46"/>
      <c r="B56" s="124"/>
      <c r="C56" s="25">
        <v>14000</v>
      </c>
      <c r="D56" s="31"/>
      <c r="E56" s="20">
        <v>2</v>
      </c>
      <c r="F56" s="48"/>
    </row>
    <row r="57" spans="1:6" ht="16.5" thickBot="1">
      <c r="A57" s="46"/>
      <c r="B57" s="125" t="s">
        <v>28</v>
      </c>
      <c r="C57" s="25"/>
      <c r="D57" s="31"/>
      <c r="E57" s="20"/>
      <c r="F57" s="48"/>
    </row>
    <row r="58" spans="1:6" ht="16.5" thickBot="1">
      <c r="A58" s="46"/>
      <c r="B58" s="124"/>
      <c r="C58" s="25">
        <v>769190</v>
      </c>
      <c r="D58" s="31"/>
      <c r="E58" s="20">
        <v>49</v>
      </c>
      <c r="F58" s="48">
        <v>3</v>
      </c>
    </row>
    <row r="59" spans="1:6" ht="16.5" thickBot="1">
      <c r="A59" s="46"/>
      <c r="B59" s="125" t="s">
        <v>27</v>
      </c>
      <c r="C59" s="25"/>
      <c r="D59" s="31"/>
      <c r="E59" s="20"/>
      <c r="F59" s="48"/>
    </row>
    <row r="60" spans="1:6" ht="16.5" thickBot="1">
      <c r="A60" s="46"/>
      <c r="B60" s="124"/>
      <c r="C60" s="25">
        <v>59541</v>
      </c>
      <c r="D60" s="31"/>
      <c r="E60" s="20">
        <v>6</v>
      </c>
      <c r="F60" s="48"/>
    </row>
    <row r="61" spans="1:6" ht="16.5" thickBot="1">
      <c r="A61" s="46"/>
      <c r="B61" s="125" t="s">
        <v>26</v>
      </c>
      <c r="C61" s="25"/>
      <c r="D61" s="25"/>
      <c r="E61" s="20"/>
      <c r="F61" s="48"/>
    </row>
    <row r="62" spans="1:6" ht="15.75" customHeight="1" hidden="1">
      <c r="A62" s="46"/>
      <c r="B62" s="126"/>
      <c r="C62" s="28"/>
      <c r="D62" s="25"/>
      <c r="E62" s="22"/>
      <c r="F62" s="52"/>
    </row>
    <row r="63" spans="1:6" ht="15.75" customHeight="1" thickBot="1">
      <c r="A63" s="46"/>
      <c r="B63" s="124"/>
      <c r="C63" s="25">
        <v>164652</v>
      </c>
      <c r="D63" s="25">
        <v>1</v>
      </c>
      <c r="E63" s="20">
        <v>36</v>
      </c>
      <c r="F63" s="48">
        <v>2</v>
      </c>
    </row>
    <row r="64" spans="1:6" ht="16.5" thickBot="1">
      <c r="A64" s="46"/>
      <c r="B64" s="125" t="s">
        <v>24</v>
      </c>
      <c r="C64" s="25"/>
      <c r="D64" s="31"/>
      <c r="E64" s="20"/>
      <c r="F64" s="48"/>
    </row>
    <row r="65" spans="1:6" ht="16.5" thickBot="1">
      <c r="A65" s="46"/>
      <c r="B65" s="124"/>
      <c r="C65" s="25">
        <v>0</v>
      </c>
      <c r="D65" s="31"/>
      <c r="E65" s="20">
        <v>1</v>
      </c>
      <c r="F65" s="48"/>
    </row>
    <row r="66" spans="1:6" ht="16.5" thickBot="1">
      <c r="A66" s="46"/>
      <c r="B66" s="125" t="s">
        <v>23</v>
      </c>
      <c r="C66" s="25"/>
      <c r="D66" s="31"/>
      <c r="E66" s="20"/>
      <c r="F66" s="48"/>
    </row>
    <row r="67" spans="1:6" ht="16.5" thickBot="1">
      <c r="A67" s="46"/>
      <c r="B67" s="124"/>
      <c r="C67" s="25">
        <v>6200</v>
      </c>
      <c r="D67" s="31"/>
      <c r="E67" s="20">
        <v>1</v>
      </c>
      <c r="F67" s="48"/>
    </row>
    <row r="68" spans="1:6" ht="16.5" thickBot="1">
      <c r="A68" s="46"/>
      <c r="B68" s="127" t="s">
        <v>22</v>
      </c>
      <c r="C68" s="25"/>
      <c r="D68" s="31"/>
      <c r="E68" s="20"/>
      <c r="F68" s="48"/>
    </row>
    <row r="69" spans="1:6" ht="16.5" thickBot="1">
      <c r="A69" s="46"/>
      <c r="B69" s="124"/>
      <c r="C69" s="25"/>
      <c r="D69" s="31"/>
      <c r="E69" s="20"/>
      <c r="F69" s="48"/>
    </row>
    <row r="70" spans="1:6" ht="16.5" thickBot="1">
      <c r="A70" s="46"/>
      <c r="B70" s="125" t="s">
        <v>21</v>
      </c>
      <c r="C70" s="25"/>
      <c r="D70" s="31"/>
      <c r="E70" s="20"/>
      <c r="F70" s="48"/>
    </row>
    <row r="71" spans="1:6" ht="16.5" thickBot="1">
      <c r="A71" s="46"/>
      <c r="B71" s="124"/>
      <c r="C71" s="25"/>
      <c r="D71" s="31"/>
      <c r="E71" s="20"/>
      <c r="F71" s="48"/>
    </row>
    <row r="72" spans="1:6" ht="16.5" thickBot="1">
      <c r="A72" s="46"/>
      <c r="B72" s="125" t="s">
        <v>20</v>
      </c>
      <c r="C72" s="25"/>
      <c r="D72" s="31"/>
      <c r="E72" s="20"/>
      <c r="F72" s="48"/>
    </row>
    <row r="73" spans="1:6" ht="16.5" thickBot="1">
      <c r="A73" s="46"/>
      <c r="B73" s="124"/>
      <c r="C73" s="25">
        <v>0</v>
      </c>
      <c r="D73" s="31"/>
      <c r="E73" s="20">
        <v>10</v>
      </c>
      <c r="F73" s="48"/>
    </row>
    <row r="74" spans="1:6" ht="16.5" thickBot="1">
      <c r="A74" s="46"/>
      <c r="B74" s="125" t="s">
        <v>19</v>
      </c>
      <c r="C74" s="25"/>
      <c r="D74" s="31"/>
      <c r="E74" s="20"/>
      <c r="F74" s="48"/>
    </row>
    <row r="75" spans="1:6" ht="16.5" thickBot="1">
      <c r="A75" s="46"/>
      <c r="B75" s="124"/>
      <c r="C75" s="25"/>
      <c r="D75" s="31"/>
      <c r="E75" s="20"/>
      <c r="F75" s="48"/>
    </row>
    <row r="76" spans="1:6" ht="16.5" thickBot="1">
      <c r="A76" s="46"/>
      <c r="B76" s="125" t="s">
        <v>18</v>
      </c>
      <c r="C76" s="25"/>
      <c r="D76" s="25"/>
      <c r="E76" s="31"/>
      <c r="F76" s="48"/>
    </row>
    <row r="77" spans="1:6" ht="15.75" customHeight="1" hidden="1">
      <c r="A77" s="122"/>
      <c r="B77" s="128"/>
      <c r="C77" s="28"/>
      <c r="D77" s="26"/>
      <c r="E77" s="23"/>
      <c r="F77" s="52"/>
    </row>
    <row r="78" spans="1:6" ht="15.75" customHeight="1" hidden="1">
      <c r="A78" s="122"/>
      <c r="B78" s="126"/>
      <c r="C78" s="26"/>
      <c r="D78" s="25"/>
      <c r="E78" s="20"/>
      <c r="F78" s="50"/>
    </row>
    <row r="79" spans="1:6" ht="16.5" thickBot="1">
      <c r="A79" s="46"/>
      <c r="B79" s="129"/>
      <c r="C79" s="114">
        <v>4394</v>
      </c>
      <c r="D79" s="114"/>
      <c r="E79" s="130">
        <v>1</v>
      </c>
      <c r="F79" s="118"/>
    </row>
    <row r="80" spans="2:9" ht="15.75">
      <c r="B80" s="386"/>
      <c r="C80" s="386"/>
      <c r="D80" s="386"/>
      <c r="E80" s="386"/>
      <c r="F80" s="386"/>
      <c r="G80" s="13"/>
      <c r="H80" s="13"/>
      <c r="I80" s="13"/>
    </row>
    <row r="81" spans="2:6" ht="15.75">
      <c r="B81" s="385"/>
      <c r="C81" s="385"/>
      <c r="D81" s="385"/>
      <c r="E81" s="385"/>
      <c r="F81" s="385"/>
    </row>
  </sheetData>
  <sheetProtection/>
  <mergeCells count="3">
    <mergeCell ref="C2:F2"/>
    <mergeCell ref="B81:F81"/>
    <mergeCell ref="B80:F80"/>
  </mergeCells>
  <printOptions horizontalCentered="1"/>
  <pageMargins left="0.6299212598425197" right="0.7480314960629921" top="0.984251968503937" bottom="0.984251968503937" header="0.5118110236220472" footer="0.5118110236220472"/>
  <pageSetup horizontalDpi="600" verticalDpi="600" orientation="portrait" paperSize="9" scale="92" r:id="rId2"/>
  <rowBreaks count="1" manualBreakCount="1">
    <brk id="45" min="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0"/>
  <sheetViews>
    <sheetView showGridLines="0" zoomScalePageLayoutView="0" workbookViewId="0" topLeftCell="A1">
      <selection activeCell="A42" sqref="A42:K90"/>
    </sheetView>
  </sheetViews>
  <sheetFormatPr defaultColWidth="9.140625" defaultRowHeight="15"/>
  <cols>
    <col min="1" max="1" width="7.8515625" style="12" customWidth="1"/>
    <col min="2" max="2" width="4.00390625" style="12" hidden="1" customWidth="1"/>
    <col min="3" max="3" width="19.7109375" style="12" customWidth="1"/>
    <col min="4" max="4" width="8.57421875" style="12" customWidth="1"/>
    <col min="5" max="5" width="11.421875" style="12" customWidth="1"/>
    <col min="6" max="6" width="7.140625" style="12" customWidth="1"/>
    <col min="7" max="7" width="12.00390625" style="12" customWidth="1"/>
    <col min="8" max="8" width="7.7109375" style="12" customWidth="1"/>
    <col min="9" max="9" width="12.421875" style="12" customWidth="1"/>
    <col min="10" max="10" width="8.140625" style="12" customWidth="1"/>
    <col min="11" max="11" width="9.8515625" style="12" customWidth="1"/>
    <col min="12" max="16384" width="9.140625" style="12" customWidth="1"/>
  </cols>
  <sheetData>
    <row r="1" spans="2:35" ht="45.75" customHeight="1" thickBot="1">
      <c r="B1" s="19"/>
      <c r="C1" s="19"/>
      <c r="D1" s="19"/>
      <c r="E1" s="19"/>
      <c r="F1" s="19"/>
      <c r="G1" s="19"/>
      <c r="H1" s="19"/>
      <c r="I1" s="19"/>
      <c r="J1" s="19"/>
      <c r="K1" s="19"/>
      <c r="AI1" s="12" t="s">
        <v>181</v>
      </c>
    </row>
    <row r="2" spans="1:11" ht="21" customHeight="1">
      <c r="A2" s="46"/>
      <c r="B2" s="391" t="s">
        <v>173</v>
      </c>
      <c r="C2" s="387"/>
      <c r="D2" s="387"/>
      <c r="E2" s="387"/>
      <c r="F2" s="387"/>
      <c r="G2" s="387"/>
      <c r="H2" s="387"/>
      <c r="I2" s="387"/>
      <c r="J2" s="387"/>
      <c r="K2" s="388"/>
    </row>
    <row r="3" spans="1:11" ht="15.75" customHeight="1">
      <c r="A3" s="46"/>
      <c r="B3" s="132"/>
      <c r="C3" s="134" t="s">
        <v>182</v>
      </c>
      <c r="D3" s="135"/>
      <c r="E3" s="135"/>
      <c r="F3" s="135"/>
      <c r="G3" s="135"/>
      <c r="H3" s="135"/>
      <c r="I3" s="135"/>
      <c r="J3" s="402" t="s">
        <v>170</v>
      </c>
      <c r="K3" s="403"/>
    </row>
    <row r="4" spans="1:11" ht="19.5" customHeight="1">
      <c r="A4" s="46"/>
      <c r="B4" s="392" t="s">
        <v>84</v>
      </c>
      <c r="C4" s="394" t="s">
        <v>83</v>
      </c>
      <c r="D4" s="396" t="s">
        <v>82</v>
      </c>
      <c r="E4" s="396"/>
      <c r="F4" s="397" t="s">
        <v>81</v>
      </c>
      <c r="G4" s="397"/>
      <c r="H4" s="396" t="s">
        <v>80</v>
      </c>
      <c r="I4" s="396"/>
      <c r="J4" s="398" t="s">
        <v>61</v>
      </c>
      <c r="K4" s="400" t="s">
        <v>169</v>
      </c>
    </row>
    <row r="5" spans="1:11" ht="16.5" thickBot="1">
      <c r="A5" s="46"/>
      <c r="B5" s="393"/>
      <c r="C5" s="395"/>
      <c r="D5" s="60" t="s">
        <v>79</v>
      </c>
      <c r="E5" s="34"/>
      <c r="F5" s="60" t="s">
        <v>79</v>
      </c>
      <c r="G5" s="34"/>
      <c r="H5" s="60" t="s">
        <v>79</v>
      </c>
      <c r="I5" s="34"/>
      <c r="J5" s="399"/>
      <c r="K5" s="401"/>
    </row>
    <row r="6" spans="1:11" ht="16.5" thickBot="1">
      <c r="A6" s="46"/>
      <c r="B6" s="148"/>
      <c r="C6" s="171" t="s">
        <v>53</v>
      </c>
      <c r="D6" s="101"/>
      <c r="E6" s="142"/>
      <c r="F6" s="85"/>
      <c r="G6" s="142"/>
      <c r="H6" s="85"/>
      <c r="I6" s="142"/>
      <c r="J6" s="94"/>
      <c r="K6" s="170"/>
    </row>
    <row r="7" spans="1:11" ht="16.5" thickBot="1">
      <c r="A7" s="46"/>
      <c r="B7" s="74">
        <v>1</v>
      </c>
      <c r="C7"/>
      <c r="D7" s="24">
        <v>265</v>
      </c>
      <c r="E7" s="24">
        <v>860907</v>
      </c>
      <c r="F7" s="20">
        <v>11</v>
      </c>
      <c r="G7" s="24">
        <v>11598</v>
      </c>
      <c r="H7" s="20">
        <v>10</v>
      </c>
      <c r="I7" s="24">
        <v>3451</v>
      </c>
      <c r="J7" s="41">
        <v>286</v>
      </c>
      <c r="K7" s="47">
        <v>875956</v>
      </c>
    </row>
    <row r="8" spans="1:11" ht="16.5" thickBot="1">
      <c r="A8" s="46"/>
      <c r="B8" s="74"/>
      <c r="C8" s="171" t="s">
        <v>52</v>
      </c>
      <c r="D8" s="25"/>
      <c r="E8" s="25"/>
      <c r="F8" s="20"/>
      <c r="G8" s="25"/>
      <c r="H8" s="20"/>
      <c r="I8" s="25"/>
      <c r="J8" s="41"/>
      <c r="K8" s="48"/>
    </row>
    <row r="9" spans="1:11" ht="16.5" thickBot="1">
      <c r="A9" s="46"/>
      <c r="B9" s="74">
        <v>2</v>
      </c>
      <c r="C9"/>
      <c r="D9" s="25">
        <v>1</v>
      </c>
      <c r="E9" s="25">
        <v>5000</v>
      </c>
      <c r="F9" s="20">
        <v>0</v>
      </c>
      <c r="G9" s="25">
        <v>0</v>
      </c>
      <c r="H9" s="20">
        <v>0</v>
      </c>
      <c r="I9" s="25">
        <v>0</v>
      </c>
      <c r="J9" s="41">
        <v>1</v>
      </c>
      <c r="K9" s="48">
        <v>5000</v>
      </c>
    </row>
    <row r="10" spans="1:11" ht="16.5" thickBot="1">
      <c r="A10" s="46"/>
      <c r="B10" s="74"/>
      <c r="C10" s="171" t="s">
        <v>51</v>
      </c>
      <c r="D10" s="25"/>
      <c r="E10" s="25"/>
      <c r="F10" s="20"/>
      <c r="G10" s="25"/>
      <c r="H10" s="20"/>
      <c r="I10" s="25"/>
      <c r="J10" s="41"/>
      <c r="K10" s="48"/>
    </row>
    <row r="11" spans="1:11" ht="16.5" thickBot="1">
      <c r="A11" s="46"/>
      <c r="B11" s="74">
        <v>3</v>
      </c>
      <c r="C11"/>
      <c r="D11" s="25">
        <v>19</v>
      </c>
      <c r="E11" s="25">
        <v>85948</v>
      </c>
      <c r="F11" s="20">
        <v>1</v>
      </c>
      <c r="G11" s="25">
        <v>1000</v>
      </c>
      <c r="H11" s="20">
        <v>4</v>
      </c>
      <c r="I11" s="25">
        <v>1120</v>
      </c>
      <c r="J11" s="41">
        <v>24</v>
      </c>
      <c r="K11" s="48">
        <v>88068</v>
      </c>
    </row>
    <row r="12" spans="1:11" ht="16.5" thickBot="1">
      <c r="A12" s="46"/>
      <c r="B12" s="74"/>
      <c r="C12" s="171" t="s">
        <v>50</v>
      </c>
      <c r="D12" s="25"/>
      <c r="E12" s="25"/>
      <c r="F12" s="20"/>
      <c r="G12" s="25"/>
      <c r="H12" s="20"/>
      <c r="I12" s="25"/>
      <c r="J12" s="41"/>
      <c r="K12" s="48"/>
    </row>
    <row r="13" spans="1:11" ht="16.5" thickBot="1">
      <c r="A13" s="46"/>
      <c r="B13" s="74">
        <v>4</v>
      </c>
      <c r="C13"/>
      <c r="D13" s="25">
        <v>242</v>
      </c>
      <c r="E13" s="25">
        <v>1362429</v>
      </c>
      <c r="F13" s="20">
        <v>18</v>
      </c>
      <c r="G13" s="25">
        <v>77200</v>
      </c>
      <c r="H13" s="20">
        <v>0</v>
      </c>
      <c r="I13" s="25">
        <v>0</v>
      </c>
      <c r="J13" s="41">
        <v>260</v>
      </c>
      <c r="K13" s="48">
        <v>1439629</v>
      </c>
    </row>
    <row r="14" spans="1:11" ht="16.5" thickBot="1">
      <c r="A14" s="46"/>
      <c r="B14" s="74"/>
      <c r="C14" s="171" t="s">
        <v>49</v>
      </c>
      <c r="D14" s="25"/>
      <c r="E14" s="25"/>
      <c r="F14" s="20"/>
      <c r="G14" s="25"/>
      <c r="H14" s="20"/>
      <c r="I14" s="25"/>
      <c r="J14" s="41"/>
      <c r="K14" s="48"/>
    </row>
    <row r="15" spans="1:11" ht="16.5" thickBot="1">
      <c r="A15" s="46"/>
      <c r="B15" s="74">
        <v>5</v>
      </c>
      <c r="C15"/>
      <c r="D15" s="25">
        <v>63</v>
      </c>
      <c r="E15" s="25">
        <v>286136</v>
      </c>
      <c r="F15" s="20">
        <v>1</v>
      </c>
      <c r="G15" s="25">
        <v>29</v>
      </c>
      <c r="H15" s="20">
        <v>1</v>
      </c>
      <c r="I15" s="25">
        <v>41</v>
      </c>
      <c r="J15" s="41">
        <v>65</v>
      </c>
      <c r="K15" s="48">
        <v>286206</v>
      </c>
    </row>
    <row r="16" spans="1:11" ht="16.5" thickBot="1">
      <c r="A16" s="46"/>
      <c r="B16" s="74"/>
      <c r="C16" s="171" t="s">
        <v>78</v>
      </c>
      <c r="D16" s="25"/>
      <c r="E16" s="25"/>
      <c r="F16" s="20"/>
      <c r="G16" s="25"/>
      <c r="H16" s="20"/>
      <c r="I16" s="25"/>
      <c r="J16" s="41"/>
      <c r="K16" s="48"/>
    </row>
    <row r="17" spans="1:11" ht="16.5" thickBot="1">
      <c r="A17" s="46"/>
      <c r="B17" s="74">
        <v>6</v>
      </c>
      <c r="C17"/>
      <c r="D17" s="25">
        <v>351</v>
      </c>
      <c r="E17" s="25">
        <v>1075148</v>
      </c>
      <c r="F17" s="20">
        <v>21</v>
      </c>
      <c r="G17" s="25">
        <v>30669</v>
      </c>
      <c r="H17" s="20">
        <v>5</v>
      </c>
      <c r="I17" s="25">
        <v>6437</v>
      </c>
      <c r="J17" s="41">
        <v>377</v>
      </c>
      <c r="K17" s="48">
        <v>1112254</v>
      </c>
    </row>
    <row r="18" spans="1:11" ht="16.5" thickBot="1">
      <c r="A18" s="46"/>
      <c r="B18" s="74"/>
      <c r="C18" s="171" t="s">
        <v>48</v>
      </c>
      <c r="D18" s="25"/>
      <c r="E18" s="25"/>
      <c r="F18" s="20"/>
      <c r="G18" s="25"/>
      <c r="H18" s="20"/>
      <c r="I18" s="25"/>
      <c r="J18" s="41"/>
      <c r="K18" s="48"/>
    </row>
    <row r="19" spans="1:11" ht="16.5" thickBot="1">
      <c r="A19" s="46"/>
      <c r="B19" s="74">
        <v>7</v>
      </c>
      <c r="C19"/>
      <c r="D19" s="25">
        <v>29</v>
      </c>
      <c r="E19" s="25">
        <v>7705</v>
      </c>
      <c r="F19" s="20">
        <v>0</v>
      </c>
      <c r="G19" s="25">
        <v>0</v>
      </c>
      <c r="H19" s="20">
        <v>0</v>
      </c>
      <c r="I19" s="25">
        <v>0</v>
      </c>
      <c r="J19" s="41">
        <v>29</v>
      </c>
      <c r="K19" s="48">
        <v>7705</v>
      </c>
    </row>
    <row r="20" spans="1:11" ht="16.5" thickBot="1">
      <c r="A20" s="46"/>
      <c r="B20" s="74"/>
      <c r="C20" s="171" t="s">
        <v>46</v>
      </c>
      <c r="D20" s="25"/>
      <c r="E20" s="25"/>
      <c r="F20" s="20"/>
      <c r="G20" s="25"/>
      <c r="H20" s="20"/>
      <c r="I20" s="25"/>
      <c r="J20" s="41"/>
      <c r="K20" s="48"/>
    </row>
    <row r="21" spans="1:11" ht="16.5" thickBot="1">
      <c r="A21" s="46"/>
      <c r="B21" s="74">
        <v>8</v>
      </c>
      <c r="C21"/>
      <c r="D21" s="25">
        <v>233</v>
      </c>
      <c r="E21" s="25">
        <v>377319</v>
      </c>
      <c r="F21" s="20">
        <v>4</v>
      </c>
      <c r="G21" s="25">
        <v>3403</v>
      </c>
      <c r="H21" s="20">
        <v>6</v>
      </c>
      <c r="I21" s="25">
        <v>11399</v>
      </c>
      <c r="J21" s="20">
        <v>243</v>
      </c>
      <c r="K21" s="48">
        <v>392121</v>
      </c>
    </row>
    <row r="22" spans="1:11" ht="16.5" thickBot="1">
      <c r="A22" s="46"/>
      <c r="B22" s="74"/>
      <c r="C22" s="171" t="s">
        <v>45</v>
      </c>
      <c r="D22" s="25"/>
      <c r="E22" s="25"/>
      <c r="F22" s="20"/>
      <c r="G22" s="25"/>
      <c r="H22" s="20"/>
      <c r="I22" s="25"/>
      <c r="J22" s="20"/>
      <c r="K22" s="48"/>
    </row>
    <row r="23" spans="1:11" ht="16.5" thickBot="1">
      <c r="A23" s="46"/>
      <c r="B23" s="74">
        <v>9</v>
      </c>
      <c r="C23"/>
      <c r="D23" s="25">
        <v>9</v>
      </c>
      <c r="E23" s="25">
        <v>12896</v>
      </c>
      <c r="F23" s="20">
        <v>2</v>
      </c>
      <c r="G23" s="25">
        <v>767</v>
      </c>
      <c r="H23" s="20">
        <v>7</v>
      </c>
      <c r="I23" s="25">
        <v>6195</v>
      </c>
      <c r="J23" s="20">
        <v>18</v>
      </c>
      <c r="K23" s="48">
        <v>19858</v>
      </c>
    </row>
    <row r="24" spans="1:11" ht="16.5" thickBot="1">
      <c r="A24" s="46"/>
      <c r="B24" s="74"/>
      <c r="C24" s="171" t="s">
        <v>44</v>
      </c>
      <c r="D24" s="25"/>
      <c r="E24" s="25"/>
      <c r="F24" s="20"/>
      <c r="G24" s="25"/>
      <c r="H24" s="20"/>
      <c r="I24" s="25"/>
      <c r="J24" s="20"/>
      <c r="K24" s="48"/>
    </row>
    <row r="25" spans="1:11" ht="16.5" thickBot="1">
      <c r="A25" s="46"/>
      <c r="B25" s="74">
        <v>10</v>
      </c>
      <c r="C25"/>
      <c r="D25" s="25">
        <v>15</v>
      </c>
      <c r="E25" s="25">
        <v>40689</v>
      </c>
      <c r="F25" s="20">
        <v>3</v>
      </c>
      <c r="G25" s="25">
        <v>2134</v>
      </c>
      <c r="H25" s="20">
        <v>1</v>
      </c>
      <c r="I25" s="25">
        <v>46</v>
      </c>
      <c r="J25" s="20">
        <v>19</v>
      </c>
      <c r="K25" s="48">
        <v>42869</v>
      </c>
    </row>
    <row r="26" spans="1:11" ht="16.5" thickBot="1">
      <c r="A26" s="46"/>
      <c r="B26" s="74"/>
      <c r="C26" s="171" t="s">
        <v>43</v>
      </c>
      <c r="D26" s="25"/>
      <c r="E26" s="25"/>
      <c r="F26" s="20"/>
      <c r="G26" s="25"/>
      <c r="H26" s="20"/>
      <c r="I26" s="25"/>
      <c r="J26" s="20"/>
      <c r="K26" s="48"/>
    </row>
    <row r="27" spans="1:11" ht="16.5" thickBot="1">
      <c r="A27" s="46"/>
      <c r="B27" s="74">
        <v>11</v>
      </c>
      <c r="C27"/>
      <c r="D27" s="25">
        <v>37</v>
      </c>
      <c r="E27" s="25">
        <v>142733</v>
      </c>
      <c r="F27" s="20">
        <v>8</v>
      </c>
      <c r="G27" s="25">
        <v>27415</v>
      </c>
      <c r="H27" s="20">
        <v>0</v>
      </c>
      <c r="I27" s="25">
        <v>0</v>
      </c>
      <c r="J27" s="20">
        <v>45</v>
      </c>
      <c r="K27" s="48">
        <v>170148</v>
      </c>
    </row>
    <row r="28" spans="1:11" ht="16.5" thickBot="1">
      <c r="A28" s="46"/>
      <c r="B28" s="74"/>
      <c r="C28" s="171" t="s">
        <v>41</v>
      </c>
      <c r="D28" s="25"/>
      <c r="E28" s="25"/>
      <c r="F28" s="20"/>
      <c r="G28" s="25"/>
      <c r="H28" s="20"/>
      <c r="I28" s="25"/>
      <c r="J28" s="20"/>
      <c r="K28" s="48"/>
    </row>
    <row r="29" spans="1:11" ht="16.5" thickBot="1">
      <c r="A29" s="46"/>
      <c r="B29" s="74">
        <v>12</v>
      </c>
      <c r="C29"/>
      <c r="D29" s="25">
        <v>170</v>
      </c>
      <c r="E29" s="25">
        <v>54360</v>
      </c>
      <c r="F29" s="20">
        <v>6</v>
      </c>
      <c r="G29" s="25">
        <v>1080</v>
      </c>
      <c r="H29" s="20">
        <v>11</v>
      </c>
      <c r="I29" s="25">
        <v>1690</v>
      </c>
      <c r="J29" s="20">
        <v>187</v>
      </c>
      <c r="K29" s="48">
        <v>57130</v>
      </c>
    </row>
    <row r="30" spans="1:11" ht="16.5" thickBot="1">
      <c r="A30" s="46"/>
      <c r="B30" s="74"/>
      <c r="C30" s="171" t="s">
        <v>42</v>
      </c>
      <c r="D30" s="25"/>
      <c r="E30" s="25"/>
      <c r="F30" s="20"/>
      <c r="G30" s="25"/>
      <c r="H30" s="20"/>
      <c r="I30" s="25"/>
      <c r="J30" s="20"/>
      <c r="K30" s="48"/>
    </row>
    <row r="31" spans="1:11" ht="16.5" thickBot="1">
      <c r="A31" s="46"/>
      <c r="B31" s="74">
        <v>13</v>
      </c>
      <c r="C31"/>
      <c r="D31" s="25">
        <v>126</v>
      </c>
      <c r="E31" s="25">
        <v>405393</v>
      </c>
      <c r="F31" s="20">
        <v>18</v>
      </c>
      <c r="G31" s="25">
        <v>6689</v>
      </c>
      <c r="H31" s="20">
        <v>17</v>
      </c>
      <c r="I31" s="25">
        <v>9594</v>
      </c>
      <c r="J31" s="20">
        <v>161</v>
      </c>
      <c r="K31" s="48">
        <v>421676</v>
      </c>
    </row>
    <row r="32" spans="1:11" ht="16.5" thickBot="1">
      <c r="A32" s="46"/>
      <c r="B32" s="74"/>
      <c r="C32" s="171" t="s">
        <v>39</v>
      </c>
      <c r="D32" s="25"/>
      <c r="E32" s="25"/>
      <c r="F32" s="20"/>
      <c r="G32" s="25"/>
      <c r="H32" s="20"/>
      <c r="I32" s="25"/>
      <c r="J32" s="20"/>
      <c r="K32" s="48"/>
    </row>
    <row r="33" spans="1:11" ht="16.5" thickBot="1">
      <c r="A33" s="46"/>
      <c r="B33" s="74">
        <v>14</v>
      </c>
      <c r="C33"/>
      <c r="D33" s="25">
        <v>373</v>
      </c>
      <c r="E33" s="25">
        <v>525126</v>
      </c>
      <c r="F33" s="20">
        <v>55</v>
      </c>
      <c r="G33" s="25">
        <v>25346</v>
      </c>
      <c r="H33" s="20">
        <v>32</v>
      </c>
      <c r="I33" s="25">
        <v>13724</v>
      </c>
      <c r="J33" s="20">
        <v>460</v>
      </c>
      <c r="K33" s="48">
        <v>564196</v>
      </c>
    </row>
    <row r="34" spans="1:11" ht="16.5" thickBot="1">
      <c r="A34" s="46"/>
      <c r="B34" s="74"/>
      <c r="C34" s="171" t="s">
        <v>40</v>
      </c>
      <c r="D34" s="25"/>
      <c r="E34" s="25"/>
      <c r="F34" s="20"/>
      <c r="G34" s="25"/>
      <c r="H34" s="20"/>
      <c r="I34" s="25"/>
      <c r="J34" s="20"/>
      <c r="K34" s="48"/>
    </row>
    <row r="35" spans="1:11" ht="16.5" thickBot="1">
      <c r="A35" s="46"/>
      <c r="B35" s="74">
        <v>15</v>
      </c>
      <c r="C35"/>
      <c r="D35" s="25">
        <v>167</v>
      </c>
      <c r="E35" s="25">
        <v>692724</v>
      </c>
      <c r="F35" s="20">
        <v>20</v>
      </c>
      <c r="G35" s="25">
        <v>101348</v>
      </c>
      <c r="H35" s="20">
        <v>5</v>
      </c>
      <c r="I35" s="25">
        <v>2434</v>
      </c>
      <c r="J35" s="20">
        <v>192</v>
      </c>
      <c r="K35" s="48">
        <v>796506</v>
      </c>
    </row>
    <row r="36" spans="1:11" ht="16.5" thickBot="1">
      <c r="A36" s="46"/>
      <c r="B36" s="74"/>
      <c r="C36" s="171" t="s">
        <v>38</v>
      </c>
      <c r="D36" s="25"/>
      <c r="E36" s="25"/>
      <c r="F36" s="20"/>
      <c r="G36" s="25"/>
      <c r="H36" s="20"/>
      <c r="I36" s="25"/>
      <c r="J36" s="20"/>
      <c r="K36" s="48"/>
    </row>
    <row r="37" spans="1:11" ht="16.5" thickBot="1">
      <c r="A37" s="46"/>
      <c r="B37" s="74">
        <v>16</v>
      </c>
      <c r="C37"/>
      <c r="D37" s="25"/>
      <c r="E37" s="25"/>
      <c r="F37" s="20"/>
      <c r="G37" s="25"/>
      <c r="H37" s="20"/>
      <c r="I37" s="25"/>
      <c r="J37" s="20"/>
      <c r="K37" s="48"/>
    </row>
    <row r="38" spans="1:11" ht="16.5" thickBot="1">
      <c r="A38" s="46"/>
      <c r="B38" s="74"/>
      <c r="C38" s="171" t="s">
        <v>37</v>
      </c>
      <c r="D38" s="25"/>
      <c r="E38" s="25"/>
      <c r="F38" s="20"/>
      <c r="G38" s="25"/>
      <c r="H38" s="20"/>
      <c r="I38" s="25"/>
      <c r="J38" s="20"/>
      <c r="K38" s="48"/>
    </row>
    <row r="39" spans="1:11" ht="16.5" thickBot="1">
      <c r="A39" s="46"/>
      <c r="B39" s="74">
        <v>17</v>
      </c>
      <c r="C39"/>
      <c r="D39" s="25">
        <v>1</v>
      </c>
      <c r="E39" s="25">
        <v>1200</v>
      </c>
      <c r="F39" s="20">
        <v>0</v>
      </c>
      <c r="G39" s="25">
        <v>0</v>
      </c>
      <c r="H39" s="20">
        <v>2</v>
      </c>
      <c r="I39" s="25">
        <v>2000</v>
      </c>
      <c r="J39" s="41">
        <v>3</v>
      </c>
      <c r="K39" s="48">
        <v>3200</v>
      </c>
    </row>
    <row r="40" spans="1:11" ht="16.5" thickBot="1">
      <c r="A40" s="46"/>
      <c r="B40" s="74"/>
      <c r="C40" s="171" t="s">
        <v>36</v>
      </c>
      <c r="D40" s="25"/>
      <c r="E40" s="25"/>
      <c r="F40" s="20"/>
      <c r="G40" s="25"/>
      <c r="H40" s="20"/>
      <c r="I40" s="25"/>
      <c r="J40" s="41"/>
      <c r="K40" s="48"/>
    </row>
    <row r="41" spans="1:11" ht="16.5" thickBot="1">
      <c r="A41" s="46"/>
      <c r="B41" s="74">
        <v>18</v>
      </c>
      <c r="C41" s="261"/>
      <c r="D41" s="114">
        <v>0</v>
      </c>
      <c r="E41" s="114">
        <v>0</v>
      </c>
      <c r="F41" s="113">
        <v>0</v>
      </c>
      <c r="G41" s="114">
        <v>0</v>
      </c>
      <c r="H41" s="113">
        <v>0</v>
      </c>
      <c r="I41" s="114">
        <v>0</v>
      </c>
      <c r="J41" s="255">
        <v>0</v>
      </c>
      <c r="K41" s="118">
        <v>0</v>
      </c>
    </row>
    <row r="42" spans="1:11" ht="16.5" thickBot="1">
      <c r="A42" s="19"/>
      <c r="B42" s="173"/>
      <c r="C42" s="260"/>
      <c r="D42" s="260"/>
      <c r="E42" s="260"/>
      <c r="F42" s="260"/>
      <c r="G42" s="260"/>
      <c r="H42" s="260"/>
      <c r="I42" s="260"/>
      <c r="J42" s="260"/>
      <c r="K42" s="260"/>
    </row>
    <row r="43" spans="1:11" ht="16.5" thickBot="1">
      <c r="A43" s="46"/>
      <c r="B43" s="74"/>
      <c r="C43" s="134" t="s">
        <v>182</v>
      </c>
      <c r="D43" s="135"/>
      <c r="E43" s="135"/>
      <c r="F43" s="135"/>
      <c r="G43" s="135"/>
      <c r="H43" s="135"/>
      <c r="I43" s="135"/>
      <c r="J43" s="389" t="s">
        <v>170</v>
      </c>
      <c r="K43" s="390"/>
    </row>
    <row r="44" spans="1:11" ht="16.5" thickBot="1">
      <c r="A44" s="46"/>
      <c r="B44" s="74"/>
      <c r="C44" s="171" t="s">
        <v>35</v>
      </c>
      <c r="D44" s="25"/>
      <c r="E44" s="25"/>
      <c r="F44" s="20"/>
      <c r="G44" s="25"/>
      <c r="H44" s="20"/>
      <c r="I44" s="25"/>
      <c r="J44" s="41"/>
      <c r="K44" s="48"/>
    </row>
    <row r="45" spans="1:11" ht="16.5" thickBot="1">
      <c r="A45" s="46"/>
      <c r="B45" s="74">
        <v>19</v>
      </c>
      <c r="C45"/>
      <c r="D45" s="25">
        <v>1</v>
      </c>
      <c r="E45" s="25">
        <v>5000</v>
      </c>
      <c r="F45" s="20">
        <v>1</v>
      </c>
      <c r="G45" s="25">
        <v>1150</v>
      </c>
      <c r="H45" s="20">
        <v>0</v>
      </c>
      <c r="I45" s="25">
        <v>0</v>
      </c>
      <c r="J45" s="41">
        <v>2</v>
      </c>
      <c r="K45" s="48">
        <v>6150</v>
      </c>
    </row>
    <row r="46" spans="1:11" ht="16.5" thickBot="1">
      <c r="A46" s="46"/>
      <c r="B46" s="74"/>
      <c r="C46" s="171" t="s">
        <v>34</v>
      </c>
      <c r="D46" s="25"/>
      <c r="E46" s="25"/>
      <c r="F46" s="20"/>
      <c r="G46" s="25"/>
      <c r="H46" s="20"/>
      <c r="I46" s="25"/>
      <c r="J46" s="41"/>
      <c r="K46" s="48"/>
    </row>
    <row r="47" spans="1:11" ht="16.5" thickBot="1">
      <c r="A47" s="46"/>
      <c r="B47" s="74">
        <v>20</v>
      </c>
      <c r="C47"/>
      <c r="D47" s="25">
        <v>83</v>
      </c>
      <c r="E47" s="25">
        <v>252097</v>
      </c>
      <c r="F47" s="20">
        <v>26</v>
      </c>
      <c r="G47" s="25">
        <v>55550</v>
      </c>
      <c r="H47" s="20">
        <v>0</v>
      </c>
      <c r="I47" s="25">
        <v>0</v>
      </c>
      <c r="J47" s="41">
        <v>109</v>
      </c>
      <c r="K47" s="48">
        <v>307647</v>
      </c>
    </row>
    <row r="48" spans="1:11" ht="16.5" thickBot="1">
      <c r="A48" s="46"/>
      <c r="B48" s="74"/>
      <c r="C48" s="171" t="s">
        <v>33</v>
      </c>
      <c r="D48" s="25"/>
      <c r="E48" s="25"/>
      <c r="F48" s="20"/>
      <c r="G48" s="25"/>
      <c r="H48" s="20"/>
      <c r="I48" s="25"/>
      <c r="J48" s="41"/>
      <c r="K48" s="48"/>
    </row>
    <row r="49" spans="1:11" ht="16.5" thickBot="1">
      <c r="A49" s="46"/>
      <c r="B49" s="74">
        <v>21</v>
      </c>
      <c r="C49"/>
      <c r="D49" s="25">
        <v>402</v>
      </c>
      <c r="E49" s="25">
        <v>1298425</v>
      </c>
      <c r="F49" s="20">
        <v>18</v>
      </c>
      <c r="G49" s="25">
        <v>39092</v>
      </c>
      <c r="H49" s="20">
        <v>0</v>
      </c>
      <c r="I49" s="25">
        <v>0</v>
      </c>
      <c r="J49" s="41">
        <v>420</v>
      </c>
      <c r="K49" s="48">
        <v>1337517</v>
      </c>
    </row>
    <row r="50" spans="1:11" ht="16.5" thickBot="1">
      <c r="A50" s="46"/>
      <c r="B50" s="74"/>
      <c r="C50" s="171" t="s">
        <v>32</v>
      </c>
      <c r="D50" s="25"/>
      <c r="E50" s="25"/>
      <c r="F50" s="20"/>
      <c r="G50" s="25"/>
      <c r="H50" s="20"/>
      <c r="I50" s="25"/>
      <c r="J50" s="41"/>
      <c r="K50" s="48"/>
    </row>
    <row r="51" spans="1:11" ht="16.5" thickBot="1">
      <c r="A51" s="46"/>
      <c r="B51" s="74">
        <v>22</v>
      </c>
      <c r="C51"/>
      <c r="D51" s="25">
        <v>97</v>
      </c>
      <c r="E51" s="25">
        <v>310901</v>
      </c>
      <c r="F51" s="20">
        <v>9</v>
      </c>
      <c r="G51" s="25">
        <v>3832</v>
      </c>
      <c r="H51" s="20">
        <v>1</v>
      </c>
      <c r="I51" s="25">
        <v>14</v>
      </c>
      <c r="J51" s="41">
        <v>107</v>
      </c>
      <c r="K51" s="48">
        <v>314747</v>
      </c>
    </row>
    <row r="52" spans="1:11" ht="16.5" thickBot="1">
      <c r="A52" s="46"/>
      <c r="B52" s="74"/>
      <c r="C52" s="171" t="s">
        <v>31</v>
      </c>
      <c r="D52" s="25"/>
      <c r="E52" s="25"/>
      <c r="F52" s="20"/>
      <c r="G52" s="25"/>
      <c r="H52" s="20"/>
      <c r="I52" s="25"/>
      <c r="J52" s="41"/>
      <c r="K52" s="48"/>
    </row>
    <row r="53" spans="1:11" ht="16.5" thickBot="1">
      <c r="A53" s="46"/>
      <c r="B53" s="74">
        <v>23</v>
      </c>
      <c r="C53"/>
      <c r="D53" s="25">
        <v>0</v>
      </c>
      <c r="E53" s="25">
        <v>0</v>
      </c>
      <c r="F53" s="20">
        <v>0</v>
      </c>
      <c r="G53" s="25">
        <v>0</v>
      </c>
      <c r="H53" s="20">
        <v>0</v>
      </c>
      <c r="I53" s="25">
        <v>0</v>
      </c>
      <c r="J53" s="41">
        <v>0</v>
      </c>
      <c r="K53" s="48">
        <v>0</v>
      </c>
    </row>
    <row r="54" spans="1:11" ht="16.5" thickBot="1">
      <c r="A54" s="46"/>
      <c r="B54" s="74"/>
      <c r="C54" s="171" t="s">
        <v>30</v>
      </c>
      <c r="D54" s="25"/>
      <c r="E54" s="25"/>
      <c r="F54" s="20"/>
      <c r="G54" s="25"/>
      <c r="H54" s="20"/>
      <c r="I54" s="25"/>
      <c r="J54" s="41"/>
      <c r="K54" s="48"/>
    </row>
    <row r="55" spans="1:11" ht="16.5" thickBot="1">
      <c r="A55" s="46"/>
      <c r="B55" s="74">
        <v>24</v>
      </c>
      <c r="C55"/>
      <c r="D55" s="25">
        <v>122</v>
      </c>
      <c r="E55" s="25">
        <v>224129</v>
      </c>
      <c r="F55" s="20">
        <v>13</v>
      </c>
      <c r="G55" s="25">
        <v>7562</v>
      </c>
      <c r="H55" s="20">
        <v>4</v>
      </c>
      <c r="I55" s="25">
        <v>5162</v>
      </c>
      <c r="J55" s="41">
        <v>139</v>
      </c>
      <c r="K55" s="48">
        <v>236853</v>
      </c>
    </row>
    <row r="56" spans="1:11" ht="16.5" thickBot="1">
      <c r="A56" s="46"/>
      <c r="B56" s="74"/>
      <c r="C56" s="171" t="s">
        <v>29</v>
      </c>
      <c r="D56" s="25"/>
      <c r="E56" s="25"/>
      <c r="F56" s="20"/>
      <c r="G56" s="25"/>
      <c r="H56" s="20"/>
      <c r="I56" s="25"/>
      <c r="J56" s="41"/>
      <c r="K56" s="48"/>
    </row>
    <row r="57" spans="1:11" ht="16.5" thickBot="1">
      <c r="A57" s="46"/>
      <c r="B57" s="74">
        <v>25</v>
      </c>
      <c r="C57"/>
      <c r="D57" s="25">
        <v>3</v>
      </c>
      <c r="E57" s="25">
        <v>12750</v>
      </c>
      <c r="F57" s="20">
        <v>1</v>
      </c>
      <c r="G57" s="25">
        <v>5000</v>
      </c>
      <c r="H57" s="20">
        <v>7</v>
      </c>
      <c r="I57" s="25">
        <v>11700</v>
      </c>
      <c r="J57" s="41">
        <v>11</v>
      </c>
      <c r="K57" s="48">
        <v>29450</v>
      </c>
    </row>
    <row r="58" spans="1:11" ht="16.5" thickBot="1">
      <c r="A58" s="46"/>
      <c r="B58" s="74"/>
      <c r="C58" s="172" t="s">
        <v>28</v>
      </c>
      <c r="D58" s="25"/>
      <c r="E58" s="25"/>
      <c r="F58" s="20"/>
      <c r="G58" s="25"/>
      <c r="H58" s="20"/>
      <c r="I58" s="25"/>
      <c r="J58" s="41"/>
      <c r="K58" s="48"/>
    </row>
    <row r="59" spans="1:11" ht="16.5" thickBot="1">
      <c r="A59" s="46"/>
      <c r="B59" s="74">
        <v>26</v>
      </c>
      <c r="C59" s="175"/>
      <c r="D59" s="174">
        <v>1501</v>
      </c>
      <c r="E59" s="90">
        <v>8770530</v>
      </c>
      <c r="F59" s="86">
        <v>87</v>
      </c>
      <c r="G59" s="90">
        <v>281480</v>
      </c>
      <c r="H59" s="86">
        <v>3</v>
      </c>
      <c r="I59" s="90">
        <v>8000</v>
      </c>
      <c r="J59" s="86">
        <v>1591</v>
      </c>
      <c r="K59" s="87">
        <v>9060010</v>
      </c>
    </row>
    <row r="60" spans="1:11" ht="16.5" thickBot="1">
      <c r="A60" s="46"/>
      <c r="B60" s="74"/>
      <c r="C60" s="171" t="s">
        <v>27</v>
      </c>
      <c r="D60" s="90"/>
      <c r="E60" s="90"/>
      <c r="F60" s="86"/>
      <c r="G60" s="90"/>
      <c r="H60" s="86"/>
      <c r="I60" s="90"/>
      <c r="J60" s="86"/>
      <c r="K60" s="87"/>
    </row>
    <row r="61" spans="1:11" ht="16.5" hidden="1" thickBot="1">
      <c r="A61" s="19"/>
      <c r="B61" s="173">
        <v>27</v>
      </c>
      <c r="C61" s="176"/>
      <c r="D61"/>
      <c r="E61"/>
      <c r="F61"/>
      <c r="G61"/>
      <c r="H61"/>
      <c r="I61"/>
      <c r="J61"/>
      <c r="K61"/>
    </row>
    <row r="62" spans="1:11" ht="16.5" thickBot="1">
      <c r="A62" s="46"/>
      <c r="B62" s="74"/>
      <c r="C62" s="177" t="s">
        <v>26</v>
      </c>
      <c r="D62" s="90"/>
      <c r="E62" s="90"/>
      <c r="F62" s="86"/>
      <c r="G62" s="90"/>
      <c r="H62" s="86"/>
      <c r="I62" s="90"/>
      <c r="J62" s="86"/>
      <c r="K62" s="87"/>
    </row>
    <row r="63" spans="1:11" ht="16.5" thickBot="1">
      <c r="A63" s="46"/>
      <c r="B63" s="74">
        <v>28</v>
      </c>
      <c r="C63"/>
      <c r="D63" s="25">
        <v>481</v>
      </c>
      <c r="E63" s="25">
        <v>5647259</v>
      </c>
      <c r="F63" s="20">
        <v>50</v>
      </c>
      <c r="G63" s="25">
        <v>302000</v>
      </c>
      <c r="H63" s="20">
        <v>0</v>
      </c>
      <c r="I63" s="25">
        <v>0</v>
      </c>
      <c r="J63" s="20">
        <v>531</v>
      </c>
      <c r="K63" s="48">
        <v>5949259</v>
      </c>
    </row>
    <row r="64" spans="1:11" ht="16.5" thickBot="1">
      <c r="A64" s="46"/>
      <c r="B64" s="74"/>
      <c r="C64" s="171" t="s">
        <v>62</v>
      </c>
      <c r="D64" s="25"/>
      <c r="E64" s="25"/>
      <c r="F64" s="20"/>
      <c r="G64" s="25"/>
      <c r="H64" s="20"/>
      <c r="I64" s="25"/>
      <c r="J64" s="20"/>
      <c r="K64" s="48"/>
    </row>
    <row r="65" spans="1:11" ht="16.5" thickBot="1">
      <c r="A65" s="46"/>
      <c r="B65" s="75">
        <v>1</v>
      </c>
      <c r="C65"/>
      <c r="D65" s="25">
        <v>1</v>
      </c>
      <c r="E65" s="25">
        <v>170</v>
      </c>
      <c r="F65" s="20">
        <v>0</v>
      </c>
      <c r="G65" s="25">
        <v>0</v>
      </c>
      <c r="H65" s="20">
        <v>1</v>
      </c>
      <c r="I65" s="25">
        <v>40</v>
      </c>
      <c r="J65" s="20">
        <v>2</v>
      </c>
      <c r="K65" s="48">
        <v>210</v>
      </c>
    </row>
    <row r="66" spans="1:11" ht="16.5" thickBot="1">
      <c r="A66" s="46"/>
      <c r="B66" s="75"/>
      <c r="C66" s="171" t="s">
        <v>77</v>
      </c>
      <c r="D66" s="25"/>
      <c r="E66" s="25"/>
      <c r="F66" s="20"/>
      <c r="G66" s="25"/>
      <c r="H66" s="20"/>
      <c r="I66" s="25"/>
      <c r="J66" s="20"/>
      <c r="K66" s="48"/>
    </row>
    <row r="67" spans="1:11" ht="16.5" thickBot="1">
      <c r="A67" s="46"/>
      <c r="B67" s="75">
        <v>2</v>
      </c>
      <c r="C67"/>
      <c r="D67" s="25">
        <v>5</v>
      </c>
      <c r="E67" s="25">
        <v>11216</v>
      </c>
      <c r="F67" s="20">
        <v>1</v>
      </c>
      <c r="G67" s="25">
        <v>1000</v>
      </c>
      <c r="H67" s="20">
        <v>0</v>
      </c>
      <c r="I67" s="25">
        <v>0</v>
      </c>
      <c r="J67" s="20">
        <v>6</v>
      </c>
      <c r="K67" s="48">
        <v>12216</v>
      </c>
    </row>
    <row r="68" spans="1:11" ht="16.5" thickBot="1">
      <c r="A68" s="46"/>
      <c r="B68" s="75"/>
      <c r="C68" s="172" t="s">
        <v>22</v>
      </c>
      <c r="D68" s="25"/>
      <c r="E68" s="25"/>
      <c r="F68" s="20"/>
      <c r="G68" s="25"/>
      <c r="H68" s="20"/>
      <c r="I68" s="25"/>
      <c r="J68" s="20"/>
      <c r="K68" s="48"/>
    </row>
    <row r="69" spans="1:11" ht="16.5" thickBot="1">
      <c r="A69" s="46"/>
      <c r="B69" s="75">
        <v>3</v>
      </c>
      <c r="C69"/>
      <c r="D69" s="25"/>
      <c r="E69" s="25"/>
      <c r="F69" s="20"/>
      <c r="G69" s="25"/>
      <c r="H69" s="20"/>
      <c r="I69" s="25"/>
      <c r="J69" s="20"/>
      <c r="K69" s="48"/>
    </row>
    <row r="70" spans="1:11" ht="16.5" thickBot="1">
      <c r="A70" s="46"/>
      <c r="B70" s="75"/>
      <c r="C70" s="172" t="s">
        <v>21</v>
      </c>
      <c r="D70" s="25"/>
      <c r="E70" s="25"/>
      <c r="F70" s="20"/>
      <c r="G70" s="25"/>
      <c r="H70" s="20"/>
      <c r="I70" s="25"/>
      <c r="J70" s="20"/>
      <c r="K70" s="48"/>
    </row>
    <row r="71" spans="1:11" ht="16.5" thickBot="1">
      <c r="A71" s="46"/>
      <c r="B71" s="75">
        <v>4</v>
      </c>
      <c r="C71"/>
      <c r="D71" s="25"/>
      <c r="E71" s="25"/>
      <c r="F71" s="20"/>
      <c r="G71" s="25"/>
      <c r="H71" s="20"/>
      <c r="I71" s="25"/>
      <c r="J71" s="20"/>
      <c r="K71" s="48"/>
    </row>
    <row r="72" spans="1:11" ht="16.5" thickBot="1">
      <c r="A72" s="46"/>
      <c r="B72" s="75"/>
      <c r="C72" s="171" t="s">
        <v>20</v>
      </c>
      <c r="D72" s="25"/>
      <c r="E72" s="25"/>
      <c r="F72" s="20"/>
      <c r="G72" s="25"/>
      <c r="H72" s="20"/>
      <c r="I72" s="25"/>
      <c r="J72" s="20"/>
      <c r="K72" s="48"/>
    </row>
    <row r="73" spans="1:11" ht="16.5" thickBot="1">
      <c r="A73" s="46"/>
      <c r="B73" s="75">
        <v>4</v>
      </c>
      <c r="C73"/>
      <c r="D73" s="25">
        <v>76</v>
      </c>
      <c r="E73" s="25">
        <v>103250</v>
      </c>
      <c r="F73" s="20">
        <v>2</v>
      </c>
      <c r="G73" s="25">
        <v>5201</v>
      </c>
      <c r="H73" s="20">
        <v>16</v>
      </c>
      <c r="I73" s="25">
        <v>17680</v>
      </c>
      <c r="J73" s="20">
        <v>94</v>
      </c>
      <c r="K73" s="48">
        <v>126131</v>
      </c>
    </row>
    <row r="74" spans="1:11" ht="16.5" thickBot="1">
      <c r="A74" s="46"/>
      <c r="B74" s="75"/>
      <c r="C74" s="171" t="s">
        <v>76</v>
      </c>
      <c r="D74" s="25"/>
      <c r="E74" s="25"/>
      <c r="F74" s="20"/>
      <c r="G74" s="25"/>
      <c r="H74" s="20"/>
      <c r="I74" s="25"/>
      <c r="J74" s="20"/>
      <c r="K74" s="48"/>
    </row>
    <row r="75" spans="1:11" ht="16.5" thickBot="1">
      <c r="A75" s="46"/>
      <c r="B75" s="75">
        <v>7</v>
      </c>
      <c r="C75"/>
      <c r="D75" s="25">
        <v>0</v>
      </c>
      <c r="E75" s="25">
        <v>0</v>
      </c>
      <c r="F75" s="20">
        <v>0</v>
      </c>
      <c r="G75" s="25">
        <v>0</v>
      </c>
      <c r="H75" s="20">
        <v>1</v>
      </c>
      <c r="I75" s="25">
        <v>15</v>
      </c>
      <c r="J75" s="20">
        <v>1</v>
      </c>
      <c r="K75" s="48">
        <v>15</v>
      </c>
    </row>
    <row r="76" spans="1:11" ht="16.5" thickBot="1">
      <c r="A76" s="46"/>
      <c r="B76" s="75"/>
      <c r="C76" s="171" t="s">
        <v>18</v>
      </c>
      <c r="D76" s="25"/>
      <c r="E76" s="25"/>
      <c r="F76" s="20"/>
      <c r="G76" s="25"/>
      <c r="H76" s="20"/>
      <c r="I76" s="25"/>
      <c r="J76" s="20"/>
      <c r="K76" s="48"/>
    </row>
    <row r="77" spans="1:11" ht="15.75">
      <c r="A77" s="46"/>
      <c r="B77" s="75">
        <v>8</v>
      </c>
      <c r="C77"/>
      <c r="D77" s="25">
        <v>2</v>
      </c>
      <c r="E77" s="25">
        <v>35</v>
      </c>
      <c r="F77" s="20">
        <v>1</v>
      </c>
      <c r="G77" s="25">
        <v>50</v>
      </c>
      <c r="H77" s="20">
        <v>0</v>
      </c>
      <c r="I77" s="25">
        <v>0</v>
      </c>
      <c r="J77" s="20">
        <v>3</v>
      </c>
      <c r="K77" s="48">
        <v>85</v>
      </c>
    </row>
    <row r="78" spans="1:11" ht="16.5" thickBot="1">
      <c r="A78" s="46"/>
      <c r="B78" s="88"/>
      <c r="C78" s="89" t="s">
        <v>17</v>
      </c>
      <c r="D78" s="77">
        <f aca="true" t="shared" si="0" ref="D78:K78">SUM(D7:D77)</f>
        <v>4875</v>
      </c>
      <c r="E78" s="77">
        <f t="shared" si="0"/>
        <v>22571475</v>
      </c>
      <c r="F78" s="76">
        <f t="shared" si="0"/>
        <v>377</v>
      </c>
      <c r="G78" s="77">
        <f t="shared" si="0"/>
        <v>990595</v>
      </c>
      <c r="H78" s="76">
        <f t="shared" si="0"/>
        <v>134</v>
      </c>
      <c r="I78" s="77">
        <f t="shared" si="0"/>
        <v>100742</v>
      </c>
      <c r="J78" s="76">
        <f t="shared" si="0"/>
        <v>5386</v>
      </c>
      <c r="K78" s="78">
        <f t="shared" si="0"/>
        <v>23662812</v>
      </c>
    </row>
    <row r="79" spans="2:11" ht="15.75">
      <c r="B79" s="37"/>
      <c r="C79" s="37"/>
      <c r="D79" s="36"/>
      <c r="E79" s="36"/>
      <c r="F79" s="36"/>
      <c r="G79" s="36"/>
      <c r="H79" s="36"/>
      <c r="I79" s="36"/>
      <c r="J79" s="36"/>
      <c r="K79" s="17"/>
    </row>
    <row r="80" spans="2:11" ht="15.75">
      <c r="B80" s="14"/>
      <c r="D80" s="14"/>
      <c r="E80" s="14"/>
      <c r="F80" s="14"/>
      <c r="G80" s="14"/>
      <c r="H80" s="14"/>
      <c r="I80" s="14"/>
      <c r="J80" s="14"/>
      <c r="K80" s="14"/>
    </row>
  </sheetData>
  <sheetProtection/>
  <mergeCells count="10">
    <mergeCell ref="J43:K43"/>
    <mergeCell ref="B2:K2"/>
    <mergeCell ref="B4:B5"/>
    <mergeCell ref="C4:C5"/>
    <mergeCell ref="D4:E4"/>
    <mergeCell ref="F4:G4"/>
    <mergeCell ref="H4:I4"/>
    <mergeCell ref="J4:J5"/>
    <mergeCell ref="K4:K5"/>
    <mergeCell ref="J3:K3"/>
  </mergeCells>
  <printOptions horizontalCentered="1"/>
  <pageMargins left="0.0393700787401575" right="0.0393700787401575" top="0.354330708661417" bottom="0.354330708661417" header="0.31496062992126" footer="0.31496062992126"/>
  <pageSetup horizontalDpi="600" verticalDpi="600" orientation="portrait" paperSize="9" scale="81" r:id="rId2"/>
  <rowBreaks count="1" manualBreakCount="1">
    <brk id="5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80"/>
  <sheetViews>
    <sheetView showGridLines="0" zoomScalePageLayoutView="0" workbookViewId="0" topLeftCell="A1">
      <selection activeCell="A90" sqref="A42:J90"/>
    </sheetView>
  </sheetViews>
  <sheetFormatPr defaultColWidth="9.140625" defaultRowHeight="15"/>
  <cols>
    <col min="1" max="1" width="7.8515625" style="12" customWidth="1"/>
    <col min="2" max="2" width="19.28125" style="12" customWidth="1"/>
    <col min="3" max="3" width="8.57421875" style="12" customWidth="1"/>
    <col min="4" max="4" width="11.421875" style="12" customWidth="1"/>
    <col min="5" max="5" width="7.140625" style="12" customWidth="1"/>
    <col min="6" max="6" width="12.00390625" style="12" customWidth="1"/>
    <col min="7" max="7" width="7.7109375" style="12" customWidth="1"/>
    <col min="8" max="8" width="12.421875" style="12" customWidth="1"/>
    <col min="9" max="9" width="8.140625" style="12" customWidth="1"/>
    <col min="10" max="10" width="9.8515625" style="12" customWidth="1"/>
    <col min="11" max="16384" width="9.140625" style="12" customWidth="1"/>
  </cols>
  <sheetData>
    <row r="1" ht="45.75" customHeight="1" thickBot="1"/>
    <row r="2" spans="1:10" ht="21" customHeight="1">
      <c r="A2" s="46"/>
      <c r="B2" s="133"/>
      <c r="C2" s="387" t="s">
        <v>171</v>
      </c>
      <c r="D2" s="387"/>
      <c r="E2" s="387"/>
      <c r="F2" s="387"/>
      <c r="G2" s="387"/>
      <c r="H2" s="387"/>
      <c r="I2" s="387"/>
      <c r="J2" s="388"/>
    </row>
    <row r="3" spans="1:10" ht="15.75" customHeight="1">
      <c r="A3" s="46"/>
      <c r="B3" s="134" t="s">
        <v>172</v>
      </c>
      <c r="C3" s="108"/>
      <c r="D3" s="108"/>
      <c r="E3" s="108"/>
      <c r="F3" s="108"/>
      <c r="G3" s="108"/>
      <c r="H3" s="108"/>
      <c r="I3" s="402" t="s">
        <v>170</v>
      </c>
      <c r="J3" s="403"/>
    </row>
    <row r="4" spans="1:10" ht="19.5" customHeight="1">
      <c r="A4" s="46"/>
      <c r="B4" s="394" t="s">
        <v>83</v>
      </c>
      <c r="C4" s="396" t="s">
        <v>82</v>
      </c>
      <c r="D4" s="396"/>
      <c r="E4" s="397" t="s">
        <v>81</v>
      </c>
      <c r="F4" s="397"/>
      <c r="G4" s="396" t="s">
        <v>80</v>
      </c>
      <c r="H4" s="396"/>
      <c r="I4" s="39" t="s">
        <v>61</v>
      </c>
      <c r="J4" s="97" t="s">
        <v>169</v>
      </c>
    </row>
    <row r="5" spans="1:10" ht="16.5" thickBot="1">
      <c r="A5" s="46"/>
      <c r="B5" s="395"/>
      <c r="C5" s="38" t="s">
        <v>79</v>
      </c>
      <c r="D5" s="34"/>
      <c r="E5" s="38" t="s">
        <v>79</v>
      </c>
      <c r="F5" s="34"/>
      <c r="G5" s="38" t="s">
        <v>79</v>
      </c>
      <c r="H5" s="34"/>
      <c r="I5" s="35" t="s">
        <v>79</v>
      </c>
      <c r="J5" s="98"/>
    </row>
    <row r="6" spans="1:10" ht="16.5" thickBot="1">
      <c r="A6" s="46"/>
      <c r="B6" s="178" t="s">
        <v>53</v>
      </c>
      <c r="C6" s="101"/>
      <c r="D6" s="104"/>
      <c r="E6" s="101"/>
      <c r="F6" s="104"/>
      <c r="G6" s="101"/>
      <c r="H6" s="104"/>
      <c r="I6" s="95"/>
      <c r="J6" s="170"/>
    </row>
    <row r="7" spans="1:10" ht="16.5" thickBot="1">
      <c r="A7" s="46"/>
      <c r="B7"/>
      <c r="C7" s="24">
        <v>269</v>
      </c>
      <c r="D7" s="20">
        <v>885557</v>
      </c>
      <c r="E7" s="24">
        <v>11</v>
      </c>
      <c r="F7" s="20">
        <v>11598</v>
      </c>
      <c r="G7" s="24">
        <v>10</v>
      </c>
      <c r="H7" s="20">
        <v>3451</v>
      </c>
      <c r="I7" s="45">
        <v>290</v>
      </c>
      <c r="J7" s="47">
        <v>900606</v>
      </c>
    </row>
    <row r="8" spans="1:10" ht="16.5" thickBot="1">
      <c r="A8" s="46"/>
      <c r="B8" s="178" t="s">
        <v>52</v>
      </c>
      <c r="C8" s="25"/>
      <c r="D8" s="20"/>
      <c r="E8" s="25"/>
      <c r="F8" s="20"/>
      <c r="G8" s="25"/>
      <c r="H8" s="20"/>
      <c r="I8" s="43"/>
      <c r="J8" s="48"/>
    </row>
    <row r="9" spans="1:10" ht="16.5" thickBot="1">
      <c r="A9" s="46"/>
      <c r="B9"/>
      <c r="C9" s="25">
        <v>1</v>
      </c>
      <c r="D9" s="20">
        <v>5000</v>
      </c>
      <c r="E9" s="25">
        <v>0</v>
      </c>
      <c r="F9" s="20">
        <v>0</v>
      </c>
      <c r="G9" s="25">
        <v>0</v>
      </c>
      <c r="H9" s="20">
        <v>0</v>
      </c>
      <c r="I9" s="43">
        <v>1</v>
      </c>
      <c r="J9" s="48">
        <v>5000</v>
      </c>
    </row>
    <row r="10" spans="1:10" ht="16.5" thickBot="1">
      <c r="A10" s="46"/>
      <c r="B10" s="178" t="s">
        <v>51</v>
      </c>
      <c r="C10" s="25"/>
      <c r="D10" s="20"/>
      <c r="E10" s="25"/>
      <c r="F10" s="20"/>
      <c r="G10" s="25"/>
      <c r="H10" s="20"/>
      <c r="I10" s="43"/>
      <c r="J10" s="48"/>
    </row>
    <row r="11" spans="1:10" ht="16.5" thickBot="1">
      <c r="A11" s="46"/>
      <c r="B11"/>
      <c r="C11" s="25">
        <v>19</v>
      </c>
      <c r="D11" s="20">
        <v>85948</v>
      </c>
      <c r="E11" s="25">
        <v>1</v>
      </c>
      <c r="F11" s="20">
        <v>1000</v>
      </c>
      <c r="G11" s="25">
        <v>4</v>
      </c>
      <c r="H11" s="20">
        <v>1120</v>
      </c>
      <c r="I11" s="43">
        <v>24</v>
      </c>
      <c r="J11" s="48">
        <v>88068</v>
      </c>
    </row>
    <row r="12" spans="1:10" ht="16.5" thickBot="1">
      <c r="A12" s="46"/>
      <c r="B12" s="178" t="s">
        <v>50</v>
      </c>
      <c r="C12" s="25"/>
      <c r="D12" s="20"/>
      <c r="E12" s="25"/>
      <c r="F12" s="20"/>
      <c r="G12" s="25"/>
      <c r="H12" s="20"/>
      <c r="I12" s="43"/>
      <c r="J12" s="48"/>
    </row>
    <row r="13" spans="1:10" ht="16.5" thickBot="1">
      <c r="A13" s="46"/>
      <c r="B13"/>
      <c r="C13" s="25">
        <v>236</v>
      </c>
      <c r="D13" s="20">
        <v>1100641</v>
      </c>
      <c r="E13" s="25">
        <v>10</v>
      </c>
      <c r="F13" s="20">
        <v>46400</v>
      </c>
      <c r="G13" s="25">
        <v>0</v>
      </c>
      <c r="H13" s="20">
        <v>0</v>
      </c>
      <c r="I13" s="43">
        <v>246</v>
      </c>
      <c r="J13" s="48">
        <v>1147041</v>
      </c>
    </row>
    <row r="14" spans="1:10" ht="16.5" thickBot="1">
      <c r="A14" s="46"/>
      <c r="B14" s="178" t="s">
        <v>49</v>
      </c>
      <c r="C14" s="25"/>
      <c r="D14" s="20"/>
      <c r="E14" s="25"/>
      <c r="F14" s="20"/>
      <c r="G14" s="25"/>
      <c r="H14" s="20"/>
      <c r="I14" s="43"/>
      <c r="J14" s="48"/>
    </row>
    <row r="15" spans="1:10" ht="16.5" thickBot="1">
      <c r="A15" s="46"/>
      <c r="B15"/>
      <c r="C15" s="25">
        <v>67</v>
      </c>
      <c r="D15" s="20">
        <v>341815</v>
      </c>
      <c r="E15" s="25">
        <v>1</v>
      </c>
      <c r="F15" s="20">
        <v>29</v>
      </c>
      <c r="G15" s="25">
        <v>1</v>
      </c>
      <c r="H15" s="20">
        <v>41</v>
      </c>
      <c r="I15" s="43">
        <v>69</v>
      </c>
      <c r="J15" s="48">
        <v>341885</v>
      </c>
    </row>
    <row r="16" spans="1:10" ht="16.5" thickBot="1">
      <c r="A16" s="46"/>
      <c r="B16" s="178" t="s">
        <v>78</v>
      </c>
      <c r="C16" s="25"/>
      <c r="D16" s="20"/>
      <c r="E16" s="25"/>
      <c r="F16" s="20"/>
      <c r="G16" s="25"/>
      <c r="H16" s="20"/>
      <c r="I16" s="43"/>
      <c r="J16" s="48"/>
    </row>
    <row r="17" spans="1:10" ht="16.5" thickBot="1">
      <c r="A17" s="46"/>
      <c r="B17"/>
      <c r="C17" s="25">
        <v>372</v>
      </c>
      <c r="D17" s="20">
        <v>1230198</v>
      </c>
      <c r="E17" s="25">
        <v>21</v>
      </c>
      <c r="F17" s="20">
        <v>30669</v>
      </c>
      <c r="G17" s="25">
        <v>5</v>
      </c>
      <c r="H17" s="20">
        <v>6437</v>
      </c>
      <c r="I17" s="43">
        <v>398</v>
      </c>
      <c r="J17" s="48">
        <v>1267304</v>
      </c>
    </row>
    <row r="18" spans="1:10" ht="16.5" thickBot="1">
      <c r="A18" s="46"/>
      <c r="B18" s="178" t="s">
        <v>48</v>
      </c>
      <c r="C18" s="25"/>
      <c r="D18" s="20"/>
      <c r="E18" s="25"/>
      <c r="F18" s="20"/>
      <c r="G18" s="25"/>
      <c r="H18" s="20"/>
      <c r="I18" s="43"/>
      <c r="J18" s="48"/>
    </row>
    <row r="19" spans="1:10" ht="16.5" thickBot="1">
      <c r="A19" s="46"/>
      <c r="B19"/>
      <c r="C19" s="25">
        <v>29</v>
      </c>
      <c r="D19" s="20">
        <v>7705</v>
      </c>
      <c r="E19" s="25">
        <v>0</v>
      </c>
      <c r="F19" s="20">
        <v>0</v>
      </c>
      <c r="G19" s="25">
        <v>0</v>
      </c>
      <c r="H19" s="20">
        <v>0</v>
      </c>
      <c r="I19" s="43">
        <v>29</v>
      </c>
      <c r="J19" s="48">
        <v>7705</v>
      </c>
    </row>
    <row r="20" spans="1:10" ht="16.5" thickBot="1">
      <c r="A20" s="46"/>
      <c r="B20" s="178" t="s">
        <v>46</v>
      </c>
      <c r="C20" s="25"/>
      <c r="D20" s="20"/>
      <c r="E20" s="25"/>
      <c r="F20" s="20"/>
      <c r="G20" s="25"/>
      <c r="H20" s="20"/>
      <c r="I20" s="43"/>
      <c r="J20" s="48"/>
    </row>
    <row r="21" spans="1:10" ht="16.5" thickBot="1">
      <c r="A21" s="46"/>
      <c r="B21"/>
      <c r="C21" s="25">
        <v>234</v>
      </c>
      <c r="D21" s="20">
        <v>378319</v>
      </c>
      <c r="E21" s="25">
        <v>4</v>
      </c>
      <c r="F21" s="20">
        <v>3403</v>
      </c>
      <c r="G21" s="25">
        <v>6</v>
      </c>
      <c r="H21" s="20">
        <v>11399</v>
      </c>
      <c r="I21" s="25">
        <v>244</v>
      </c>
      <c r="J21" s="48">
        <v>393121</v>
      </c>
    </row>
    <row r="22" spans="1:10" ht="16.5" thickBot="1">
      <c r="A22" s="46"/>
      <c r="B22" s="178" t="s">
        <v>45</v>
      </c>
      <c r="C22" s="25"/>
      <c r="D22" s="20"/>
      <c r="E22" s="25"/>
      <c r="F22" s="20"/>
      <c r="G22" s="25"/>
      <c r="H22" s="20"/>
      <c r="I22" s="25"/>
      <c r="J22" s="48"/>
    </row>
    <row r="23" spans="1:10" ht="16.5" thickBot="1">
      <c r="A23" s="46"/>
      <c r="B23"/>
      <c r="C23" s="25">
        <v>9</v>
      </c>
      <c r="D23" s="20">
        <v>12896</v>
      </c>
      <c r="E23" s="25">
        <v>2</v>
      </c>
      <c r="F23" s="20">
        <v>767</v>
      </c>
      <c r="G23" s="25">
        <v>7</v>
      </c>
      <c r="H23" s="20">
        <v>6195</v>
      </c>
      <c r="I23" s="25">
        <v>18</v>
      </c>
      <c r="J23" s="48">
        <v>19858</v>
      </c>
    </row>
    <row r="24" spans="1:10" ht="16.5" thickBot="1">
      <c r="A24" s="46"/>
      <c r="B24" s="178" t="s">
        <v>44</v>
      </c>
      <c r="C24" s="25"/>
      <c r="D24" s="20"/>
      <c r="E24" s="25"/>
      <c r="F24" s="20"/>
      <c r="G24" s="25"/>
      <c r="H24" s="20"/>
      <c r="I24" s="25"/>
      <c r="J24" s="48"/>
    </row>
    <row r="25" spans="1:10" ht="16.5" thickBot="1">
      <c r="A25" s="46"/>
      <c r="B25"/>
      <c r="C25" s="25">
        <v>15</v>
      </c>
      <c r="D25" s="20">
        <v>40689</v>
      </c>
      <c r="E25" s="25">
        <v>3</v>
      </c>
      <c r="F25" s="20">
        <v>2134</v>
      </c>
      <c r="G25" s="25">
        <v>1</v>
      </c>
      <c r="H25" s="20">
        <v>46</v>
      </c>
      <c r="I25" s="25">
        <v>19</v>
      </c>
      <c r="J25" s="48">
        <v>42869</v>
      </c>
    </row>
    <row r="26" spans="1:10" ht="16.5" thickBot="1">
      <c r="A26" s="46"/>
      <c r="B26" s="178" t="s">
        <v>43</v>
      </c>
      <c r="C26" s="25"/>
      <c r="D26" s="20"/>
      <c r="E26" s="25"/>
      <c r="F26" s="20"/>
      <c r="G26" s="25"/>
      <c r="H26" s="20"/>
      <c r="I26" s="25"/>
      <c r="J26" s="48"/>
    </row>
    <row r="27" spans="1:10" ht="16.5" thickBot="1">
      <c r="A27" s="46"/>
      <c r="B27"/>
      <c r="C27" s="25">
        <v>37</v>
      </c>
      <c r="D27" s="20">
        <v>142733</v>
      </c>
      <c r="E27" s="25">
        <v>8</v>
      </c>
      <c r="F27" s="20">
        <v>27415</v>
      </c>
      <c r="G27" s="25">
        <v>0</v>
      </c>
      <c r="H27" s="20">
        <v>0</v>
      </c>
      <c r="I27" s="25">
        <v>45</v>
      </c>
      <c r="J27" s="48">
        <v>170148</v>
      </c>
    </row>
    <row r="28" spans="1:10" ht="16.5" thickBot="1">
      <c r="A28" s="46"/>
      <c r="B28" s="178" t="s">
        <v>41</v>
      </c>
      <c r="C28" s="25"/>
      <c r="D28" s="20"/>
      <c r="E28" s="25"/>
      <c r="F28" s="20"/>
      <c r="G28" s="25"/>
      <c r="H28" s="20"/>
      <c r="I28" s="25"/>
      <c r="J28" s="48"/>
    </row>
    <row r="29" spans="1:10" ht="16.5" thickBot="1">
      <c r="A29" s="46"/>
      <c r="B29"/>
      <c r="C29" s="25">
        <v>176</v>
      </c>
      <c r="D29" s="20">
        <v>55335</v>
      </c>
      <c r="E29" s="25">
        <v>6</v>
      </c>
      <c r="F29" s="20">
        <v>1080</v>
      </c>
      <c r="G29" s="25">
        <v>11</v>
      </c>
      <c r="H29" s="20">
        <v>1690</v>
      </c>
      <c r="I29" s="25">
        <v>193</v>
      </c>
      <c r="J29" s="48">
        <v>58105</v>
      </c>
    </row>
    <row r="30" spans="1:10" ht="16.5" thickBot="1">
      <c r="A30" s="46"/>
      <c r="B30" s="178" t="s">
        <v>42</v>
      </c>
      <c r="C30" s="25"/>
      <c r="D30" s="20"/>
      <c r="E30" s="25"/>
      <c r="F30" s="20"/>
      <c r="G30" s="25"/>
      <c r="H30" s="20"/>
      <c r="I30" s="25"/>
      <c r="J30" s="48"/>
    </row>
    <row r="31" spans="1:10" ht="16.5" thickBot="1">
      <c r="A31" s="46"/>
      <c r="B31"/>
      <c r="C31" s="25">
        <v>135</v>
      </c>
      <c r="D31" s="20">
        <v>390882</v>
      </c>
      <c r="E31" s="25">
        <v>18</v>
      </c>
      <c r="F31" s="20">
        <v>6689</v>
      </c>
      <c r="G31" s="25">
        <v>17</v>
      </c>
      <c r="H31" s="20">
        <v>9594</v>
      </c>
      <c r="I31" s="25">
        <v>170</v>
      </c>
      <c r="J31" s="48">
        <v>407165</v>
      </c>
    </row>
    <row r="32" spans="1:10" ht="16.5" thickBot="1">
      <c r="A32" s="46"/>
      <c r="B32" s="178" t="s">
        <v>39</v>
      </c>
      <c r="C32" s="25"/>
      <c r="D32" s="20"/>
      <c r="E32" s="25"/>
      <c r="F32" s="20"/>
      <c r="G32" s="25"/>
      <c r="H32" s="20"/>
      <c r="I32" s="25"/>
      <c r="J32" s="48"/>
    </row>
    <row r="33" spans="1:10" ht="16.5" thickBot="1">
      <c r="A33" s="46"/>
      <c r="B33"/>
      <c r="C33" s="25">
        <v>379</v>
      </c>
      <c r="D33" s="20">
        <v>507678</v>
      </c>
      <c r="E33" s="25">
        <v>55</v>
      </c>
      <c r="F33" s="20">
        <v>25346</v>
      </c>
      <c r="G33" s="25">
        <v>32</v>
      </c>
      <c r="H33" s="20">
        <v>13724</v>
      </c>
      <c r="I33" s="25">
        <v>466</v>
      </c>
      <c r="J33" s="48">
        <v>546748</v>
      </c>
    </row>
    <row r="34" spans="1:10" ht="16.5" thickBot="1">
      <c r="A34" s="46"/>
      <c r="B34" s="178" t="s">
        <v>40</v>
      </c>
      <c r="C34" s="25"/>
      <c r="D34" s="20"/>
      <c r="E34" s="25"/>
      <c r="F34" s="20"/>
      <c r="G34" s="25"/>
      <c r="H34" s="20"/>
      <c r="I34" s="25"/>
      <c r="J34" s="48"/>
    </row>
    <row r="35" spans="1:10" ht="16.5" thickBot="1">
      <c r="A35" s="46"/>
      <c r="B35"/>
      <c r="C35" s="25">
        <v>172</v>
      </c>
      <c r="D35" s="20">
        <v>704270</v>
      </c>
      <c r="E35" s="25">
        <v>20</v>
      </c>
      <c r="F35" s="20">
        <v>101348</v>
      </c>
      <c r="G35" s="25">
        <v>5</v>
      </c>
      <c r="H35" s="20">
        <v>2434</v>
      </c>
      <c r="I35" s="25">
        <v>197</v>
      </c>
      <c r="J35" s="48">
        <v>808052</v>
      </c>
    </row>
    <row r="36" spans="1:10" ht="16.5" thickBot="1">
      <c r="A36" s="46"/>
      <c r="B36" s="178" t="s">
        <v>38</v>
      </c>
      <c r="C36" s="25"/>
      <c r="D36" s="20"/>
      <c r="E36" s="25"/>
      <c r="F36" s="20"/>
      <c r="G36" s="25"/>
      <c r="H36" s="20"/>
      <c r="I36" s="25"/>
      <c r="J36" s="48"/>
    </row>
    <row r="37" spans="1:10" ht="16.5" thickBot="1">
      <c r="A37" s="46"/>
      <c r="B37"/>
      <c r="C37" s="25">
        <v>0</v>
      </c>
      <c r="D37" s="20">
        <v>0</v>
      </c>
      <c r="E37" s="25">
        <v>0</v>
      </c>
      <c r="F37" s="20">
        <v>0</v>
      </c>
      <c r="G37" s="25">
        <v>0</v>
      </c>
      <c r="H37" s="20">
        <v>0</v>
      </c>
      <c r="I37" s="25">
        <v>0</v>
      </c>
      <c r="J37" s="48">
        <v>0</v>
      </c>
    </row>
    <row r="38" spans="1:10" ht="16.5" thickBot="1">
      <c r="A38" s="46"/>
      <c r="B38" s="178" t="s">
        <v>37</v>
      </c>
      <c r="C38" s="25"/>
      <c r="D38" s="20"/>
      <c r="E38" s="25"/>
      <c r="F38" s="20"/>
      <c r="G38" s="25"/>
      <c r="H38" s="20"/>
      <c r="I38" s="25"/>
      <c r="J38" s="48"/>
    </row>
    <row r="39" spans="1:10" ht="16.5" thickBot="1">
      <c r="A39" s="46"/>
      <c r="B39"/>
      <c r="C39" s="25">
        <v>1</v>
      </c>
      <c r="D39" s="20">
        <v>1200</v>
      </c>
      <c r="E39" s="25">
        <v>0</v>
      </c>
      <c r="F39" s="20">
        <v>0</v>
      </c>
      <c r="G39" s="25">
        <v>2</v>
      </c>
      <c r="H39" s="20">
        <v>2000</v>
      </c>
      <c r="I39" s="43">
        <v>3</v>
      </c>
      <c r="J39" s="48">
        <v>3200</v>
      </c>
    </row>
    <row r="40" spans="1:10" ht="16.5" thickBot="1">
      <c r="A40" s="46"/>
      <c r="B40" s="178" t="s">
        <v>36</v>
      </c>
      <c r="C40" s="25"/>
      <c r="D40" s="20"/>
      <c r="E40" s="25"/>
      <c r="F40" s="20"/>
      <c r="G40" s="25"/>
      <c r="H40" s="20"/>
      <c r="I40" s="43"/>
      <c r="J40" s="48"/>
    </row>
    <row r="41" spans="1:10" ht="16.5" thickBot="1">
      <c r="A41" s="46"/>
      <c r="B41" s="262"/>
      <c r="C41" s="114">
        <v>0</v>
      </c>
      <c r="D41" s="113">
        <v>0</v>
      </c>
      <c r="E41" s="114">
        <v>0</v>
      </c>
      <c r="F41" s="113">
        <v>0</v>
      </c>
      <c r="G41" s="114">
        <v>0</v>
      </c>
      <c r="H41" s="113">
        <v>0</v>
      </c>
      <c r="I41" s="114">
        <v>0</v>
      </c>
      <c r="J41" s="118">
        <v>0</v>
      </c>
    </row>
    <row r="42" spans="1:10" ht="16.5" thickBot="1">
      <c r="A42" s="19"/>
      <c r="B42" s="165"/>
      <c r="C42" s="165"/>
      <c r="D42" s="165"/>
      <c r="E42" s="165"/>
      <c r="F42" s="165"/>
      <c r="G42" s="165"/>
      <c r="H42" s="165"/>
      <c r="I42" s="165"/>
      <c r="J42" s="165"/>
    </row>
    <row r="43" spans="1:10" ht="21" thickBot="1">
      <c r="A43" s="46"/>
      <c r="B43" s="134" t="s">
        <v>172</v>
      </c>
      <c r="C43" s="108"/>
      <c r="D43" s="108"/>
      <c r="E43" s="108"/>
      <c r="F43" s="108"/>
      <c r="G43" s="108"/>
      <c r="H43" s="108"/>
      <c r="I43" s="389" t="s">
        <v>170</v>
      </c>
      <c r="J43" s="390"/>
    </row>
    <row r="44" spans="1:10" ht="16.5" thickBot="1">
      <c r="A44" s="46"/>
      <c r="B44" s="178" t="s">
        <v>35</v>
      </c>
      <c r="C44" s="25"/>
      <c r="D44" s="20"/>
      <c r="E44" s="25"/>
      <c r="F44" s="20"/>
      <c r="G44" s="25"/>
      <c r="H44" s="20"/>
      <c r="I44" s="25"/>
      <c r="J44" s="48"/>
    </row>
    <row r="45" spans="1:10" ht="16.5" thickBot="1">
      <c r="A45" s="46"/>
      <c r="B45"/>
      <c r="C45" s="25">
        <v>1</v>
      </c>
      <c r="D45" s="20">
        <v>5000</v>
      </c>
      <c r="E45" s="25">
        <v>1</v>
      </c>
      <c r="F45" s="20">
        <v>1150</v>
      </c>
      <c r="G45" s="25">
        <v>0</v>
      </c>
      <c r="H45" s="20">
        <v>0</v>
      </c>
      <c r="I45" s="43">
        <v>2</v>
      </c>
      <c r="J45" s="48">
        <v>6150</v>
      </c>
    </row>
    <row r="46" spans="1:10" ht="16.5" thickBot="1">
      <c r="A46" s="46"/>
      <c r="B46" s="178" t="s">
        <v>34</v>
      </c>
      <c r="C46" s="25"/>
      <c r="D46" s="20"/>
      <c r="E46" s="25"/>
      <c r="F46" s="20"/>
      <c r="G46" s="25"/>
      <c r="H46" s="20"/>
      <c r="I46" s="43"/>
      <c r="J46" s="48"/>
    </row>
    <row r="47" spans="1:10" ht="16.5" thickBot="1">
      <c r="A47" s="46"/>
      <c r="B47"/>
      <c r="C47" s="25">
        <v>81</v>
      </c>
      <c r="D47" s="20">
        <v>248739</v>
      </c>
      <c r="E47" s="25">
        <v>16</v>
      </c>
      <c r="F47" s="20">
        <v>38100</v>
      </c>
      <c r="G47" s="25">
        <v>4</v>
      </c>
      <c r="H47" s="20">
        <v>4200</v>
      </c>
      <c r="I47" s="43">
        <v>101</v>
      </c>
      <c r="J47" s="48">
        <v>291039</v>
      </c>
    </row>
    <row r="48" spans="1:10" ht="16.5" thickBot="1">
      <c r="A48" s="46"/>
      <c r="B48" s="178" t="s">
        <v>33</v>
      </c>
      <c r="C48" s="25"/>
      <c r="D48" s="20"/>
      <c r="E48" s="25"/>
      <c r="F48" s="20"/>
      <c r="G48" s="25"/>
      <c r="H48" s="20"/>
      <c r="I48" s="43"/>
      <c r="J48" s="48"/>
    </row>
    <row r="49" spans="1:10" ht="16.5" thickBot="1">
      <c r="A49" s="46"/>
      <c r="B49"/>
      <c r="C49" s="25">
        <v>404</v>
      </c>
      <c r="D49" s="20">
        <v>1306101</v>
      </c>
      <c r="E49" s="25">
        <v>18</v>
      </c>
      <c r="F49" s="20">
        <v>39092</v>
      </c>
      <c r="G49" s="25">
        <v>0</v>
      </c>
      <c r="H49" s="20">
        <v>0</v>
      </c>
      <c r="I49" s="43">
        <v>422</v>
      </c>
      <c r="J49" s="48">
        <v>1345193</v>
      </c>
    </row>
    <row r="50" spans="1:10" ht="16.5" thickBot="1">
      <c r="A50" s="46"/>
      <c r="B50" s="178" t="s">
        <v>32</v>
      </c>
      <c r="C50" s="25"/>
      <c r="D50" s="20"/>
      <c r="E50" s="25"/>
      <c r="F50" s="20"/>
      <c r="G50" s="25"/>
      <c r="H50" s="20"/>
      <c r="I50" s="43"/>
      <c r="J50" s="48"/>
    </row>
    <row r="51" spans="1:10" ht="16.5" thickBot="1">
      <c r="A51" s="46"/>
      <c r="B51"/>
      <c r="C51" s="25">
        <v>100</v>
      </c>
      <c r="D51" s="20">
        <v>320380</v>
      </c>
      <c r="E51" s="25">
        <v>9</v>
      </c>
      <c r="F51" s="20">
        <v>3832</v>
      </c>
      <c r="G51" s="25">
        <v>1</v>
      </c>
      <c r="H51" s="20">
        <v>14</v>
      </c>
      <c r="I51" s="43">
        <v>110</v>
      </c>
      <c r="J51" s="48">
        <v>324226</v>
      </c>
    </row>
    <row r="52" spans="1:10" ht="16.5" thickBot="1">
      <c r="A52" s="46"/>
      <c r="B52" s="178" t="s">
        <v>31</v>
      </c>
      <c r="C52" s="25"/>
      <c r="D52" s="20"/>
      <c r="E52" s="25"/>
      <c r="F52" s="20"/>
      <c r="G52" s="25"/>
      <c r="H52" s="20"/>
      <c r="I52" s="43"/>
      <c r="J52" s="48"/>
    </row>
    <row r="53" spans="1:10" ht="16.5" thickBot="1">
      <c r="A53" s="46"/>
      <c r="B53" s="163"/>
      <c r="C53" s="43">
        <v>0</v>
      </c>
      <c r="D53" s="41">
        <v>0</v>
      </c>
      <c r="E53" s="43">
        <v>0</v>
      </c>
      <c r="F53" s="41">
        <v>0</v>
      </c>
      <c r="G53" s="43">
        <v>1</v>
      </c>
      <c r="H53" s="20">
        <v>2000</v>
      </c>
      <c r="I53" s="43">
        <v>1</v>
      </c>
      <c r="J53" s="48">
        <v>2000</v>
      </c>
    </row>
    <row r="54" spans="1:10" ht="16.5" thickBot="1">
      <c r="A54" s="46"/>
      <c r="B54" s="254" t="s">
        <v>30</v>
      </c>
      <c r="C54" s="43"/>
      <c r="D54" s="41"/>
      <c r="E54" s="43"/>
      <c r="F54" s="41"/>
      <c r="G54" s="43"/>
      <c r="H54" s="20"/>
      <c r="I54" s="43"/>
      <c r="J54" s="48"/>
    </row>
    <row r="55" spans="1:10" ht="16.5" thickBot="1">
      <c r="A55" s="46"/>
      <c r="B55"/>
      <c r="C55" s="25">
        <v>130</v>
      </c>
      <c r="D55" s="20">
        <v>225712</v>
      </c>
      <c r="E55" s="25">
        <v>13</v>
      </c>
      <c r="F55" s="20">
        <v>7562</v>
      </c>
      <c r="G55" s="25">
        <v>5</v>
      </c>
      <c r="H55" s="20">
        <v>5262</v>
      </c>
      <c r="I55" s="43">
        <v>148</v>
      </c>
      <c r="J55" s="48">
        <v>238536</v>
      </c>
    </row>
    <row r="56" spans="1:10" ht="16.5" thickBot="1">
      <c r="A56" s="46"/>
      <c r="B56" s="178" t="s">
        <v>29</v>
      </c>
      <c r="C56" s="25"/>
      <c r="D56" s="20"/>
      <c r="E56" s="25"/>
      <c r="F56" s="20"/>
      <c r="G56" s="25"/>
      <c r="H56" s="20"/>
      <c r="I56" s="43"/>
      <c r="J56" s="48"/>
    </row>
    <row r="57" spans="1:10" ht="16.5" thickBot="1">
      <c r="A57" s="46"/>
      <c r="B57"/>
      <c r="C57" s="25">
        <v>3</v>
      </c>
      <c r="D57" s="20">
        <v>12750</v>
      </c>
      <c r="E57" s="25">
        <v>1</v>
      </c>
      <c r="F57" s="20">
        <v>5000</v>
      </c>
      <c r="G57" s="25">
        <v>7</v>
      </c>
      <c r="H57" s="20">
        <v>11700</v>
      </c>
      <c r="I57" s="43">
        <v>11</v>
      </c>
      <c r="J57" s="48">
        <v>29450</v>
      </c>
    </row>
    <row r="58" spans="1:10" ht="16.5" thickBot="1">
      <c r="A58" s="46"/>
      <c r="B58" s="179" t="s">
        <v>28</v>
      </c>
      <c r="C58" s="25"/>
      <c r="D58" s="20"/>
      <c r="E58" s="25"/>
      <c r="F58" s="20"/>
      <c r="G58" s="25"/>
      <c r="H58" s="20"/>
      <c r="I58" s="43"/>
      <c r="J58" s="48"/>
    </row>
    <row r="59" spans="1:10" ht="16.5" thickBot="1">
      <c r="A59" s="46"/>
      <c r="B59"/>
      <c r="C59" s="44">
        <v>1505</v>
      </c>
      <c r="D59" s="42">
        <v>9842000</v>
      </c>
      <c r="E59" s="44">
        <v>84</v>
      </c>
      <c r="F59" s="42">
        <v>276000</v>
      </c>
      <c r="G59" s="44">
        <v>0</v>
      </c>
      <c r="H59" s="42">
        <v>0</v>
      </c>
      <c r="I59" s="44">
        <v>1589</v>
      </c>
      <c r="J59" s="49">
        <v>10118000</v>
      </c>
    </row>
    <row r="60" spans="1:10" ht="16.5" thickBot="1">
      <c r="A60" s="46"/>
      <c r="B60" s="178" t="s">
        <v>27</v>
      </c>
      <c r="C60" s="90"/>
      <c r="D60" s="86"/>
      <c r="E60" s="90"/>
      <c r="F60" s="86"/>
      <c r="G60" s="90"/>
      <c r="H60" s="86"/>
      <c r="I60" s="90"/>
      <c r="J60" s="87"/>
    </row>
    <row r="61" spans="1:10" ht="16.5" thickBot="1">
      <c r="A61" s="46"/>
      <c r="B61"/>
      <c r="C61" s="44">
        <v>12</v>
      </c>
      <c r="D61" s="42">
        <v>60499</v>
      </c>
      <c r="E61" s="44">
        <v>0</v>
      </c>
      <c r="F61" s="42">
        <v>0</v>
      </c>
      <c r="G61" s="44">
        <v>3</v>
      </c>
      <c r="H61" s="42">
        <v>8000</v>
      </c>
      <c r="I61" s="44">
        <v>15</v>
      </c>
      <c r="J61" s="49">
        <v>68499</v>
      </c>
    </row>
    <row r="62" spans="1:10" ht="16.5" thickBot="1">
      <c r="A62" s="46"/>
      <c r="B62" s="180" t="s">
        <v>26</v>
      </c>
      <c r="C62" s="90"/>
      <c r="D62" s="86"/>
      <c r="E62" s="90"/>
      <c r="F62" s="86"/>
      <c r="G62" s="90"/>
      <c r="H62" s="86"/>
      <c r="I62" s="90"/>
      <c r="J62" s="87"/>
    </row>
    <row r="63" spans="1:10" ht="16.5" thickBot="1">
      <c r="A63" s="46"/>
      <c r="B63"/>
      <c r="C63" s="25">
        <v>413</v>
      </c>
      <c r="D63" s="20">
        <v>5380000</v>
      </c>
      <c r="E63" s="25">
        <v>50</v>
      </c>
      <c r="F63" s="20">
        <v>302000</v>
      </c>
      <c r="G63" s="25">
        <v>0</v>
      </c>
      <c r="H63" s="20">
        <v>0</v>
      </c>
      <c r="I63" s="25">
        <v>463</v>
      </c>
      <c r="J63" s="48">
        <v>5682000</v>
      </c>
    </row>
    <row r="64" spans="1:10" ht="16.5" thickBot="1">
      <c r="A64" s="46"/>
      <c r="B64" s="178" t="s">
        <v>62</v>
      </c>
      <c r="C64" s="25"/>
      <c r="D64" s="20"/>
      <c r="E64" s="25"/>
      <c r="F64" s="20"/>
      <c r="G64" s="25"/>
      <c r="H64" s="20"/>
      <c r="I64" s="25"/>
      <c r="J64" s="48"/>
    </row>
    <row r="65" spans="1:10" ht="16.5" thickBot="1">
      <c r="A65" s="46"/>
      <c r="B65"/>
      <c r="C65" s="25">
        <v>1</v>
      </c>
      <c r="D65" s="20">
        <v>170</v>
      </c>
      <c r="E65" s="25">
        <v>0</v>
      </c>
      <c r="F65" s="20">
        <v>0</v>
      </c>
      <c r="G65" s="25">
        <v>1</v>
      </c>
      <c r="H65" s="20">
        <v>40</v>
      </c>
      <c r="I65" s="25">
        <v>2</v>
      </c>
      <c r="J65" s="48">
        <v>210</v>
      </c>
    </row>
    <row r="66" spans="1:10" ht="16.5" thickBot="1">
      <c r="A66" s="46"/>
      <c r="B66" s="178" t="s">
        <v>77</v>
      </c>
      <c r="C66" s="25"/>
      <c r="D66" s="20"/>
      <c r="E66" s="25"/>
      <c r="F66" s="20"/>
      <c r="G66" s="25"/>
      <c r="H66" s="20"/>
      <c r="I66" s="25"/>
      <c r="J66" s="48"/>
    </row>
    <row r="67" spans="1:10" ht="16.5" thickBot="1">
      <c r="A67" s="46"/>
      <c r="B67"/>
      <c r="C67" s="25">
        <v>5</v>
      </c>
      <c r="D67" s="20">
        <v>11216</v>
      </c>
      <c r="E67" s="25">
        <v>1</v>
      </c>
      <c r="F67" s="20">
        <v>1000</v>
      </c>
      <c r="G67" s="25">
        <v>0</v>
      </c>
      <c r="H67" s="20">
        <v>0</v>
      </c>
      <c r="I67" s="25">
        <v>6</v>
      </c>
      <c r="J67" s="48">
        <v>12216</v>
      </c>
    </row>
    <row r="68" spans="1:10" ht="16.5" thickBot="1">
      <c r="A68" s="46"/>
      <c r="B68" s="179" t="s">
        <v>22</v>
      </c>
      <c r="C68" s="25"/>
      <c r="D68" s="20"/>
      <c r="E68" s="25"/>
      <c r="F68" s="20"/>
      <c r="G68" s="25"/>
      <c r="H68" s="20"/>
      <c r="I68" s="25"/>
      <c r="J68" s="48"/>
    </row>
    <row r="69" spans="1:10" ht="16.5" thickBot="1">
      <c r="A69" s="46"/>
      <c r="B69"/>
      <c r="C69" s="25"/>
      <c r="D69" s="20"/>
      <c r="E69" s="25"/>
      <c r="F69" s="20"/>
      <c r="G69" s="25"/>
      <c r="H69" s="20"/>
      <c r="I69" s="25"/>
      <c r="J69" s="48"/>
    </row>
    <row r="70" spans="1:10" ht="16.5" thickBot="1">
      <c r="A70" s="46"/>
      <c r="B70" s="179" t="s">
        <v>21</v>
      </c>
      <c r="C70" s="25"/>
      <c r="D70" s="20"/>
      <c r="E70" s="25"/>
      <c r="F70" s="20"/>
      <c r="G70" s="25"/>
      <c r="H70" s="20"/>
      <c r="I70" s="25"/>
      <c r="J70" s="48"/>
    </row>
    <row r="71" spans="1:10" ht="16.5" thickBot="1">
      <c r="A71" s="46"/>
      <c r="B71"/>
      <c r="C71" s="25"/>
      <c r="D71" s="20"/>
      <c r="E71" s="25"/>
      <c r="F71" s="20"/>
      <c r="G71" s="25"/>
      <c r="H71" s="20"/>
      <c r="I71" s="25"/>
      <c r="J71" s="48"/>
    </row>
    <row r="72" spans="1:10" ht="16.5" thickBot="1">
      <c r="A72" s="46"/>
      <c r="B72" s="178" t="s">
        <v>20</v>
      </c>
      <c r="C72" s="25"/>
      <c r="D72" s="20"/>
      <c r="E72" s="25"/>
      <c r="F72" s="20"/>
      <c r="G72" s="25"/>
      <c r="H72" s="20"/>
      <c r="I72" s="25"/>
      <c r="J72" s="48"/>
    </row>
    <row r="73" spans="1:10" ht="16.5" thickBot="1">
      <c r="A73" s="46"/>
      <c r="B73"/>
      <c r="C73" s="25">
        <v>77</v>
      </c>
      <c r="D73" s="20">
        <v>103277</v>
      </c>
      <c r="E73" s="25">
        <v>2</v>
      </c>
      <c r="F73" s="20">
        <v>5201</v>
      </c>
      <c r="G73" s="25">
        <v>16</v>
      </c>
      <c r="H73" s="20">
        <v>17680</v>
      </c>
      <c r="I73" s="25">
        <v>95</v>
      </c>
      <c r="J73" s="48">
        <v>126158</v>
      </c>
    </row>
    <row r="74" spans="1:10" ht="16.5" thickBot="1">
      <c r="A74" s="46"/>
      <c r="B74" s="178" t="s">
        <v>76</v>
      </c>
      <c r="C74" s="25"/>
      <c r="D74" s="20"/>
      <c r="E74" s="25"/>
      <c r="F74" s="20"/>
      <c r="G74" s="25"/>
      <c r="H74" s="20"/>
      <c r="I74" s="25"/>
      <c r="J74" s="48"/>
    </row>
    <row r="75" spans="1:10" ht="16.5" thickBot="1">
      <c r="A75" s="46"/>
      <c r="B75"/>
      <c r="C75" s="25">
        <v>0</v>
      </c>
      <c r="D75" s="20">
        <v>0</v>
      </c>
      <c r="E75" s="25">
        <v>0</v>
      </c>
      <c r="F75" s="20">
        <v>0</v>
      </c>
      <c r="G75" s="25">
        <v>1</v>
      </c>
      <c r="H75" s="20">
        <v>15</v>
      </c>
      <c r="I75" s="25">
        <v>1</v>
      </c>
      <c r="J75" s="48">
        <v>15</v>
      </c>
    </row>
    <row r="76" spans="1:10" ht="16.5" thickBot="1">
      <c r="A76" s="46"/>
      <c r="B76" s="178" t="s">
        <v>18</v>
      </c>
      <c r="C76" s="25"/>
      <c r="D76" s="20"/>
      <c r="E76" s="25"/>
      <c r="F76" s="20"/>
      <c r="G76" s="25"/>
      <c r="H76" s="20"/>
      <c r="I76" s="25"/>
      <c r="J76" s="48"/>
    </row>
    <row r="77" spans="1:10" ht="15.75">
      <c r="A77" s="46"/>
      <c r="B77"/>
      <c r="C77" s="26">
        <v>2</v>
      </c>
      <c r="D77" s="20">
        <v>35</v>
      </c>
      <c r="E77" s="26">
        <v>1</v>
      </c>
      <c r="F77" s="20">
        <v>50</v>
      </c>
      <c r="G77" s="26">
        <v>0</v>
      </c>
      <c r="H77" s="20">
        <v>0</v>
      </c>
      <c r="I77" s="26">
        <v>3</v>
      </c>
      <c r="J77" s="50">
        <v>85</v>
      </c>
    </row>
    <row r="78" spans="1:10" ht="15.75">
      <c r="A78" s="46"/>
      <c r="B78" s="82" t="s">
        <v>17</v>
      </c>
      <c r="C78" s="28">
        <v>4885</v>
      </c>
      <c r="D78" s="28">
        <v>23406745</v>
      </c>
      <c r="E78" s="22">
        <v>356</v>
      </c>
      <c r="F78" s="28">
        <v>936865</v>
      </c>
      <c r="G78" s="22">
        <v>140</v>
      </c>
      <c r="H78" s="28">
        <v>107042</v>
      </c>
      <c r="I78" s="22">
        <v>5381</v>
      </c>
      <c r="J78" s="52">
        <v>24450652</v>
      </c>
    </row>
    <row r="79" spans="2:10" ht="15.75">
      <c r="B79" s="37"/>
      <c r="C79" s="36"/>
      <c r="D79" s="36"/>
      <c r="E79" s="36"/>
      <c r="F79" s="36"/>
      <c r="G79" s="36"/>
      <c r="H79" s="36"/>
      <c r="I79" s="36"/>
      <c r="J79" s="17"/>
    </row>
    <row r="80" spans="3:10" ht="15.75">
      <c r="C80" s="14"/>
      <c r="D80" s="14"/>
      <c r="E80" s="14"/>
      <c r="F80" s="14"/>
      <c r="G80" s="14"/>
      <c r="H80" s="14"/>
      <c r="I80" s="14"/>
      <c r="J80" s="14"/>
    </row>
  </sheetData>
  <sheetProtection/>
  <mergeCells count="7">
    <mergeCell ref="C2:J2"/>
    <mergeCell ref="I43:J43"/>
    <mergeCell ref="B4:B5"/>
    <mergeCell ref="C4:D4"/>
    <mergeCell ref="E4:F4"/>
    <mergeCell ref="G4:H4"/>
    <mergeCell ref="I3:J3"/>
  </mergeCells>
  <printOptions horizontalCentered="1"/>
  <pageMargins left="0.03937007874015748" right="0.03937007874015748" top="0.35433070866141736" bottom="0.35433070866141736" header="0.31496062992125984" footer="0.31496062992125984"/>
  <pageSetup horizontalDpi="600" verticalDpi="600" orientation="portrait" paperSize="9" scale="81" r:id="rId2"/>
  <rowBreaks count="1" manualBreakCount="1">
    <brk id="5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94"/>
  <sheetViews>
    <sheetView showGridLines="0" zoomScalePageLayoutView="0" workbookViewId="0" topLeftCell="D74">
      <selection activeCell="K43" sqref="K43:S94"/>
    </sheetView>
  </sheetViews>
  <sheetFormatPr defaultColWidth="9.140625" defaultRowHeight="15"/>
  <cols>
    <col min="1" max="1" width="7.8515625" style="12" customWidth="1"/>
    <col min="2" max="2" width="19.7109375" style="12" customWidth="1"/>
    <col min="3" max="3" width="9.421875" style="12" customWidth="1"/>
    <col min="4" max="4" width="10.7109375" style="12" customWidth="1"/>
    <col min="5" max="5" width="11.421875" style="12" customWidth="1"/>
    <col min="6" max="7" width="10.421875" style="12" customWidth="1"/>
    <col min="8" max="8" width="11.00390625" style="12" customWidth="1"/>
    <col min="9" max="9" width="10.140625" style="12" hidden="1" customWidth="1"/>
    <col min="10" max="10" width="12.140625" style="12" customWidth="1"/>
    <col min="11" max="11" width="7.8515625" style="12" customWidth="1"/>
    <col min="12" max="12" width="20.140625" style="12" customWidth="1"/>
    <col min="13" max="13" width="11.8515625" style="12" customWidth="1"/>
    <col min="14" max="14" width="11.57421875" style="12" customWidth="1"/>
    <col min="15" max="15" width="11.140625" style="12" customWidth="1"/>
    <col min="16" max="16" width="11.00390625" style="12" customWidth="1"/>
    <col min="17" max="18" width="12.28125" style="12" customWidth="1"/>
    <col min="19" max="19" width="13.28125" style="12" customWidth="1"/>
    <col min="20" max="22" width="9.140625" style="12" customWidth="1"/>
    <col min="23" max="16384" width="9.140625" style="12" customWidth="1"/>
  </cols>
  <sheetData>
    <row r="1" ht="45.75" customHeight="1" thickBot="1"/>
    <row r="2" spans="1:19" ht="21.75" customHeight="1" thickBot="1">
      <c r="A2" s="46"/>
      <c r="B2" s="70"/>
      <c r="C2" s="70"/>
      <c r="D2" s="404" t="s">
        <v>176</v>
      </c>
      <c r="E2" s="404"/>
      <c r="F2" s="404"/>
      <c r="G2" s="404"/>
      <c r="H2" s="404"/>
      <c r="I2" s="404"/>
      <c r="J2" s="404"/>
      <c r="K2" s="6"/>
      <c r="L2" s="184"/>
      <c r="M2" s="302"/>
      <c r="N2" s="302"/>
      <c r="O2" s="302"/>
      <c r="P2" s="302"/>
      <c r="Q2" s="302"/>
      <c r="R2" s="302"/>
      <c r="S2" s="81"/>
    </row>
    <row r="3" spans="1:19" s="19" customFormat="1" ht="15" customHeight="1">
      <c r="A3" s="46"/>
      <c r="B3" s="301" t="s">
        <v>194</v>
      </c>
      <c r="C3" s="79"/>
      <c r="D3" s="79"/>
      <c r="E3" s="79"/>
      <c r="F3" s="79"/>
      <c r="G3" s="79"/>
      <c r="H3" s="405" t="s">
        <v>174</v>
      </c>
      <c r="I3" s="405"/>
      <c r="J3" s="406"/>
      <c r="K3" s="6"/>
      <c r="L3" s="182"/>
      <c r="M3" s="61"/>
      <c r="N3" s="61"/>
      <c r="O3" s="61"/>
      <c r="P3" s="61"/>
      <c r="Q3" s="136"/>
      <c r="R3" s="405" t="s">
        <v>174</v>
      </c>
      <c r="S3" s="406"/>
    </row>
    <row r="4" spans="1:19" ht="15.75" customHeight="1">
      <c r="A4" s="46"/>
      <c r="B4" s="62" t="s">
        <v>58</v>
      </c>
      <c r="C4" s="407" t="s">
        <v>8</v>
      </c>
      <c r="D4" s="407"/>
      <c r="E4" s="407"/>
      <c r="F4" s="407"/>
      <c r="G4" s="407"/>
      <c r="H4" s="407"/>
      <c r="I4" s="407"/>
      <c r="J4" s="407"/>
      <c r="K4" s="6"/>
      <c r="L4" s="183"/>
      <c r="M4" s="300"/>
      <c r="N4" s="300"/>
      <c r="O4" s="300" t="s">
        <v>75</v>
      </c>
      <c r="P4" s="300"/>
      <c r="Q4" s="358"/>
      <c r="R4" s="383" t="s">
        <v>60</v>
      </c>
      <c r="S4" s="66" t="s">
        <v>74</v>
      </c>
    </row>
    <row r="5" spans="1:19" ht="15.75" customHeight="1">
      <c r="A5" s="46"/>
      <c r="B5" s="63"/>
      <c r="C5" s="379" t="s">
        <v>73</v>
      </c>
      <c r="D5" s="69"/>
      <c r="E5" s="82" t="s">
        <v>72</v>
      </c>
      <c r="F5" s="69"/>
      <c r="G5" s="69"/>
      <c r="H5" s="69"/>
      <c r="I5" s="69"/>
      <c r="J5" s="69"/>
      <c r="K5" s="6"/>
      <c r="L5" s="181"/>
      <c r="M5" s="379" t="s">
        <v>71</v>
      </c>
      <c r="N5" s="379" t="s">
        <v>70</v>
      </c>
      <c r="O5" s="379" t="s">
        <v>6</v>
      </c>
      <c r="P5" s="379" t="s">
        <v>7</v>
      </c>
      <c r="Q5" s="379" t="s">
        <v>61</v>
      </c>
      <c r="R5" s="382" t="s">
        <v>61</v>
      </c>
      <c r="S5" s="67" t="s">
        <v>152</v>
      </c>
    </row>
    <row r="6" spans="1:19" ht="17.25" customHeight="1" thickBot="1">
      <c r="A6" s="46"/>
      <c r="B6" s="63"/>
      <c r="C6" s="384" t="s">
        <v>6</v>
      </c>
      <c r="D6" s="381" t="s">
        <v>69</v>
      </c>
      <c r="E6" s="381" t="s">
        <v>68</v>
      </c>
      <c r="F6" s="381" t="s">
        <v>67</v>
      </c>
      <c r="G6" s="381" t="s">
        <v>66</v>
      </c>
      <c r="H6" s="381" t="s">
        <v>65</v>
      </c>
      <c r="I6" s="64"/>
      <c r="J6" s="64" t="s">
        <v>64</v>
      </c>
      <c r="K6" s="6"/>
      <c r="L6" s="181"/>
      <c r="M6" s="380"/>
      <c r="N6" s="380" t="s">
        <v>8</v>
      </c>
      <c r="O6" s="380"/>
      <c r="P6" s="380"/>
      <c r="Q6" s="380"/>
      <c r="R6" s="382"/>
      <c r="S6" s="68"/>
    </row>
    <row r="7" spans="1:19" ht="17.25" customHeight="1" thickBot="1">
      <c r="A7" s="46"/>
      <c r="B7" s="191" t="s">
        <v>53</v>
      </c>
      <c r="C7" s="197"/>
      <c r="D7" s="380"/>
      <c r="E7" s="381"/>
      <c r="F7" s="380"/>
      <c r="G7" s="381"/>
      <c r="H7" s="380"/>
      <c r="I7" s="63"/>
      <c r="J7" s="63"/>
      <c r="K7" s="6"/>
      <c r="L7" s="191" t="s">
        <v>53</v>
      </c>
      <c r="M7" s="381"/>
      <c r="N7" s="380"/>
      <c r="O7" s="380"/>
      <c r="P7" s="381"/>
      <c r="Q7" s="380"/>
      <c r="R7" s="381"/>
      <c r="S7" s="67"/>
    </row>
    <row r="8" spans="1:19" ht="16.5" thickBot="1">
      <c r="A8" s="46"/>
      <c r="B8"/>
      <c r="C8" s="194">
        <v>12.66</v>
      </c>
      <c r="D8" s="24">
        <v>0</v>
      </c>
      <c r="E8" s="20">
        <v>4.88</v>
      </c>
      <c r="F8" s="24">
        <v>16.57</v>
      </c>
      <c r="G8" s="20">
        <v>1.95</v>
      </c>
      <c r="H8" s="24">
        <v>3.1</v>
      </c>
      <c r="I8" s="24"/>
      <c r="J8" s="138">
        <v>1.97</v>
      </c>
      <c r="K8" s="6"/>
      <c r="L8"/>
      <c r="M8" s="138">
        <f>D8+E8+F8+G8+H8+J8</f>
        <v>28.47</v>
      </c>
      <c r="N8" s="24">
        <v>41.13</v>
      </c>
      <c r="O8" s="24">
        <v>2.62</v>
      </c>
      <c r="P8" s="20">
        <v>0</v>
      </c>
      <c r="Q8" s="24">
        <v>2.62</v>
      </c>
      <c r="R8" s="20">
        <v>43.75</v>
      </c>
      <c r="S8" s="47">
        <v>85</v>
      </c>
    </row>
    <row r="9" spans="1:19" ht="16.5" thickBot="1">
      <c r="A9" s="46"/>
      <c r="B9" s="192" t="s">
        <v>52</v>
      </c>
      <c r="C9" s="194"/>
      <c r="D9" s="25"/>
      <c r="E9" s="20"/>
      <c r="F9" s="25"/>
      <c r="G9" s="20"/>
      <c r="H9" s="25"/>
      <c r="I9" s="25"/>
      <c r="J9" s="139"/>
      <c r="K9" s="6"/>
      <c r="L9" s="192" t="s">
        <v>52</v>
      </c>
      <c r="M9" s="139"/>
      <c r="N9" s="25"/>
      <c r="O9" s="25"/>
      <c r="P9" s="20"/>
      <c r="Q9" s="25"/>
      <c r="R9" s="20"/>
      <c r="S9" s="48"/>
    </row>
    <row r="10" spans="1:19" ht="16.5" thickBot="1">
      <c r="A10" s="46"/>
      <c r="B10"/>
      <c r="C10" s="194">
        <v>0.18</v>
      </c>
      <c r="D10" s="25">
        <v>0.02</v>
      </c>
      <c r="E10" s="20">
        <v>0</v>
      </c>
      <c r="F10" s="25">
        <v>0</v>
      </c>
      <c r="G10" s="20">
        <v>0</v>
      </c>
      <c r="H10" s="25">
        <v>0</v>
      </c>
      <c r="I10" s="25"/>
      <c r="J10" s="139">
        <v>0.03</v>
      </c>
      <c r="K10" s="6"/>
      <c r="L10"/>
      <c r="M10" s="139">
        <f>D10+E10+F10+G10+H10+J10</f>
        <v>0.05</v>
      </c>
      <c r="N10" s="25">
        <f aca="true" t="shared" si="0" ref="N10:N50">C10+M10</f>
        <v>0.22999999999999998</v>
      </c>
      <c r="O10" s="25">
        <v>0</v>
      </c>
      <c r="P10" s="20">
        <v>0</v>
      </c>
      <c r="Q10" s="25">
        <f aca="true" t="shared" si="1" ref="Q10:Q55">O10+P10</f>
        <v>0</v>
      </c>
      <c r="R10" s="20">
        <f>Q10+N10</f>
        <v>0.22999999999999998</v>
      </c>
      <c r="S10" s="48">
        <v>70</v>
      </c>
    </row>
    <row r="11" spans="1:19" ht="16.5" thickBot="1">
      <c r="A11" s="46"/>
      <c r="B11" s="192" t="s">
        <v>51</v>
      </c>
      <c r="C11" s="194"/>
      <c r="D11" s="25"/>
      <c r="E11" s="20"/>
      <c r="F11" s="25"/>
      <c r="G11" s="20"/>
      <c r="H11" s="25"/>
      <c r="I11" s="25"/>
      <c r="J11" s="139"/>
      <c r="K11" s="6"/>
      <c r="L11" s="192" t="s">
        <v>51</v>
      </c>
      <c r="M11" s="139"/>
      <c r="N11" s="25"/>
      <c r="O11" s="25"/>
      <c r="P11" s="20"/>
      <c r="Q11" s="25"/>
      <c r="R11" s="20"/>
      <c r="S11" s="48"/>
    </row>
    <row r="12" spans="1:19" ht="16.5" thickBot="1">
      <c r="A12" s="46"/>
      <c r="B12"/>
      <c r="C12" s="194">
        <v>2.12</v>
      </c>
      <c r="D12" s="25">
        <v>0.02</v>
      </c>
      <c r="E12" s="20">
        <v>0.2</v>
      </c>
      <c r="F12" s="25">
        <v>0.17</v>
      </c>
      <c r="G12" s="20">
        <v>0</v>
      </c>
      <c r="H12" s="25">
        <v>0</v>
      </c>
      <c r="I12" s="25"/>
      <c r="J12" s="139">
        <v>0.46</v>
      </c>
      <c r="K12" s="6"/>
      <c r="L12"/>
      <c r="M12" s="139">
        <f>D12+E12+F12+G12+H12+J12</f>
        <v>0.8500000000000001</v>
      </c>
      <c r="N12" s="25">
        <f t="shared" si="0"/>
        <v>2.97</v>
      </c>
      <c r="O12" s="25">
        <v>0</v>
      </c>
      <c r="P12" s="20">
        <v>0</v>
      </c>
      <c r="Q12" s="25">
        <f t="shared" si="1"/>
        <v>0</v>
      </c>
      <c r="R12" s="20">
        <f>Q12+N12</f>
        <v>2.97</v>
      </c>
      <c r="S12" s="48">
        <v>63</v>
      </c>
    </row>
    <row r="13" spans="1:19" ht="16.5" thickBot="1">
      <c r="A13" s="46"/>
      <c r="B13" s="192" t="s">
        <v>50</v>
      </c>
      <c r="C13" s="194"/>
      <c r="D13" s="25"/>
      <c r="E13" s="20"/>
      <c r="F13" s="25"/>
      <c r="G13" s="20"/>
      <c r="H13" s="25"/>
      <c r="I13" s="25"/>
      <c r="J13" s="139"/>
      <c r="K13" s="6"/>
      <c r="L13" s="192" t="s">
        <v>50</v>
      </c>
      <c r="M13" s="139"/>
      <c r="N13" s="25"/>
      <c r="O13" s="25"/>
      <c r="P13" s="20"/>
      <c r="Q13" s="25"/>
      <c r="R13" s="20"/>
      <c r="S13" s="48"/>
    </row>
    <row r="14" spans="1:19" ht="16.5" thickBot="1">
      <c r="A14" s="46"/>
      <c r="B14"/>
      <c r="C14" s="194">
        <v>3.66</v>
      </c>
      <c r="D14" s="25">
        <v>0.04</v>
      </c>
      <c r="E14" s="20">
        <v>0.83</v>
      </c>
      <c r="F14" s="25">
        <v>1.13</v>
      </c>
      <c r="G14" s="20">
        <v>0</v>
      </c>
      <c r="H14" s="25">
        <v>0</v>
      </c>
      <c r="I14" s="25"/>
      <c r="J14" s="139">
        <v>0.51</v>
      </c>
      <c r="K14" s="6"/>
      <c r="L14"/>
      <c r="M14" s="139">
        <f>D14+E14+F14+G14+H14+J14</f>
        <v>2.51</v>
      </c>
      <c r="N14" s="25">
        <f t="shared" si="0"/>
        <v>6.17</v>
      </c>
      <c r="O14" s="25">
        <v>1</v>
      </c>
      <c r="P14" s="20">
        <v>0</v>
      </c>
      <c r="Q14" s="25">
        <f t="shared" si="1"/>
        <v>1</v>
      </c>
      <c r="R14" s="20">
        <f>Q14+N14</f>
        <v>7.17</v>
      </c>
      <c r="S14" s="48">
        <v>48</v>
      </c>
    </row>
    <row r="15" spans="1:19" ht="16.5" thickBot="1">
      <c r="A15" s="46"/>
      <c r="B15" s="192" t="s">
        <v>49</v>
      </c>
      <c r="C15" s="194"/>
      <c r="D15" s="25"/>
      <c r="E15" s="20"/>
      <c r="F15" s="25"/>
      <c r="G15" s="20"/>
      <c r="H15" s="25"/>
      <c r="I15" s="25"/>
      <c r="J15" s="139"/>
      <c r="K15" s="6"/>
      <c r="L15" s="192" t="s">
        <v>49</v>
      </c>
      <c r="M15" s="139"/>
      <c r="N15" s="25"/>
      <c r="O15" s="25"/>
      <c r="P15" s="20"/>
      <c r="Q15" s="25"/>
      <c r="R15" s="20"/>
      <c r="S15" s="48"/>
    </row>
    <row r="16" spans="1:20" ht="16.5" thickBot="1">
      <c r="A16" s="46"/>
      <c r="B16"/>
      <c r="C16" s="194">
        <v>5.12</v>
      </c>
      <c r="D16" s="25">
        <v>0.03</v>
      </c>
      <c r="E16" s="20">
        <v>0.98</v>
      </c>
      <c r="F16" s="25">
        <v>2.74</v>
      </c>
      <c r="G16" s="20">
        <v>0.42</v>
      </c>
      <c r="H16" s="25">
        <v>0</v>
      </c>
      <c r="I16" s="25"/>
      <c r="J16" s="139">
        <v>0.14</v>
      </c>
      <c r="K16" s="6"/>
      <c r="L16"/>
      <c r="M16" s="139">
        <v>4.31</v>
      </c>
      <c r="N16" s="25">
        <f t="shared" si="0"/>
        <v>9.43</v>
      </c>
      <c r="O16" s="25">
        <v>0.01</v>
      </c>
      <c r="P16" s="20">
        <v>0</v>
      </c>
      <c r="Q16" s="25">
        <f t="shared" si="1"/>
        <v>0.01</v>
      </c>
      <c r="R16" s="20">
        <f>Q16+N16</f>
        <v>9.44</v>
      </c>
      <c r="S16" s="48">
        <v>64</v>
      </c>
      <c r="T16" s="33"/>
    </row>
    <row r="17" spans="1:20" ht="16.5" thickBot="1">
      <c r="A17" s="46"/>
      <c r="B17" s="192" t="s">
        <v>48</v>
      </c>
      <c r="C17" s="194"/>
      <c r="D17" s="25"/>
      <c r="E17" s="20"/>
      <c r="F17" s="25"/>
      <c r="G17" s="20"/>
      <c r="H17" s="25"/>
      <c r="I17" s="25"/>
      <c r="J17" s="139"/>
      <c r="K17" s="6"/>
      <c r="L17" s="192" t="s">
        <v>48</v>
      </c>
      <c r="M17" s="139"/>
      <c r="N17" s="25"/>
      <c r="O17" s="25"/>
      <c r="P17" s="20"/>
      <c r="Q17" s="25"/>
      <c r="R17" s="20"/>
      <c r="S17" s="48"/>
      <c r="T17" s="33"/>
    </row>
    <row r="18" spans="1:19" ht="16.5" thickBot="1">
      <c r="A18" s="46"/>
      <c r="B18"/>
      <c r="C18" s="194">
        <v>0.15</v>
      </c>
      <c r="D18" s="25">
        <v>0</v>
      </c>
      <c r="E18" s="20">
        <v>0.05</v>
      </c>
      <c r="F18" s="25">
        <v>0</v>
      </c>
      <c r="G18" s="20">
        <v>0</v>
      </c>
      <c r="H18" s="25">
        <v>0</v>
      </c>
      <c r="I18" s="25"/>
      <c r="J18" s="139">
        <v>0</v>
      </c>
      <c r="K18" s="6"/>
      <c r="L18"/>
      <c r="M18" s="139">
        <f>D18+E18+F18+G18+H18+J18</f>
        <v>0.05</v>
      </c>
      <c r="N18" s="25">
        <f t="shared" si="0"/>
        <v>0.2</v>
      </c>
      <c r="O18" s="25">
        <v>0</v>
      </c>
      <c r="P18" s="20">
        <v>0</v>
      </c>
      <c r="Q18" s="25">
        <f t="shared" si="1"/>
        <v>0</v>
      </c>
      <c r="R18" s="20">
        <f>Q18+N18</f>
        <v>0.2</v>
      </c>
      <c r="S18" s="48">
        <v>80</v>
      </c>
    </row>
    <row r="19" spans="1:19" ht="16.5" thickBot="1">
      <c r="A19" s="46"/>
      <c r="B19" s="192" t="s">
        <v>47</v>
      </c>
      <c r="C19" s="194"/>
      <c r="D19" s="25"/>
      <c r="E19" s="20"/>
      <c r="F19" s="25"/>
      <c r="G19" s="20"/>
      <c r="H19" s="25"/>
      <c r="I19" s="25"/>
      <c r="J19" s="139"/>
      <c r="K19" s="6"/>
      <c r="L19" s="192" t="s">
        <v>47</v>
      </c>
      <c r="M19" s="139"/>
      <c r="N19" s="25"/>
      <c r="O19" s="25"/>
      <c r="P19" s="20"/>
      <c r="Q19" s="25"/>
      <c r="R19" s="20"/>
      <c r="S19" s="48"/>
    </row>
    <row r="20" spans="1:19" ht="16.5" thickBot="1">
      <c r="A20" s="46"/>
      <c r="B20"/>
      <c r="C20" s="194">
        <v>5</v>
      </c>
      <c r="D20" s="25">
        <v>0.17</v>
      </c>
      <c r="E20" s="20">
        <v>2.28</v>
      </c>
      <c r="F20" s="25">
        <v>0</v>
      </c>
      <c r="G20" s="20">
        <v>0</v>
      </c>
      <c r="H20" s="25">
        <v>0</v>
      </c>
      <c r="I20" s="25"/>
      <c r="J20" s="139">
        <v>0.75</v>
      </c>
      <c r="K20" s="6"/>
      <c r="L20"/>
      <c r="M20" s="139">
        <f>D20+E20+F20+G20+H20+J20</f>
        <v>3.1999999999999997</v>
      </c>
      <c r="N20" s="25">
        <f t="shared" si="0"/>
        <v>8.2</v>
      </c>
      <c r="O20" s="25">
        <v>0.27</v>
      </c>
      <c r="P20" s="20">
        <v>0</v>
      </c>
      <c r="Q20" s="25">
        <f t="shared" si="1"/>
        <v>0.27</v>
      </c>
      <c r="R20" s="20">
        <v>8.47</v>
      </c>
      <c r="S20" s="48">
        <v>84</v>
      </c>
    </row>
    <row r="21" spans="1:19" ht="16.5" thickBot="1">
      <c r="A21" s="46"/>
      <c r="B21" s="192" t="s">
        <v>46</v>
      </c>
      <c r="C21" s="194"/>
      <c r="D21" s="25"/>
      <c r="E21" s="20"/>
      <c r="F21" s="25"/>
      <c r="G21" s="20"/>
      <c r="H21" s="25"/>
      <c r="I21" s="25"/>
      <c r="J21" s="139"/>
      <c r="K21" s="6"/>
      <c r="L21" s="192" t="s">
        <v>46</v>
      </c>
      <c r="M21" s="139"/>
      <c r="N21" s="25"/>
      <c r="O21" s="25"/>
      <c r="P21" s="20"/>
      <c r="Q21" s="25"/>
      <c r="R21" s="20"/>
      <c r="S21" s="48"/>
    </row>
    <row r="22" spans="1:19" ht="16.5" thickBot="1">
      <c r="A22" s="46"/>
      <c r="B22"/>
      <c r="C22" s="194">
        <v>7.68</v>
      </c>
      <c r="D22" s="25">
        <v>3.92</v>
      </c>
      <c r="E22" s="20">
        <v>3.54</v>
      </c>
      <c r="F22" s="25">
        <v>5.85</v>
      </c>
      <c r="G22" s="20">
        <v>13.2</v>
      </c>
      <c r="H22" s="25">
        <v>0</v>
      </c>
      <c r="I22" s="25"/>
      <c r="J22" s="139">
        <v>2.4</v>
      </c>
      <c r="K22" s="6"/>
      <c r="L22"/>
      <c r="M22" s="139">
        <v>28.91</v>
      </c>
      <c r="N22" s="25">
        <f t="shared" si="0"/>
        <v>36.59</v>
      </c>
      <c r="O22" s="25">
        <v>3.33</v>
      </c>
      <c r="P22" s="303">
        <v>0</v>
      </c>
      <c r="Q22" s="25">
        <v>3.33</v>
      </c>
      <c r="R22" s="20">
        <f>Q22+N22</f>
        <v>39.92</v>
      </c>
      <c r="S22" s="48">
        <v>92</v>
      </c>
    </row>
    <row r="23" spans="1:19" ht="16.5" thickBot="1">
      <c r="A23" s="46"/>
      <c r="B23" s="192" t="s">
        <v>45</v>
      </c>
      <c r="C23" s="194"/>
      <c r="D23" s="25"/>
      <c r="E23" s="20"/>
      <c r="F23" s="25"/>
      <c r="G23" s="20"/>
      <c r="H23" s="25"/>
      <c r="I23" s="25"/>
      <c r="J23" s="139"/>
      <c r="K23" s="6"/>
      <c r="L23" s="192" t="s">
        <v>45</v>
      </c>
      <c r="M23" s="139"/>
      <c r="N23" s="25"/>
      <c r="O23" s="25"/>
      <c r="P23" s="20"/>
      <c r="Q23" s="25"/>
      <c r="R23" s="20"/>
      <c r="S23" s="48"/>
    </row>
    <row r="24" spans="1:19" ht="16.5" thickBot="1">
      <c r="A24" s="46"/>
      <c r="B24"/>
      <c r="C24" s="194">
        <v>0.19</v>
      </c>
      <c r="D24" s="25">
        <v>0.07</v>
      </c>
      <c r="E24" s="20">
        <v>0.07</v>
      </c>
      <c r="F24" s="25">
        <v>0</v>
      </c>
      <c r="G24" s="20">
        <v>0.02</v>
      </c>
      <c r="H24" s="25">
        <v>0</v>
      </c>
      <c r="I24" s="25"/>
      <c r="J24" s="139">
        <v>0</v>
      </c>
      <c r="K24" s="6"/>
      <c r="L24"/>
      <c r="M24" s="139">
        <f>D24+E24+F24+G24+H24+J24</f>
        <v>0.16</v>
      </c>
      <c r="N24" s="25">
        <f t="shared" si="0"/>
        <v>0.35</v>
      </c>
      <c r="O24" s="25">
        <v>0</v>
      </c>
      <c r="P24" s="20">
        <v>0</v>
      </c>
      <c r="Q24" s="25">
        <f t="shared" si="1"/>
        <v>0</v>
      </c>
      <c r="R24" s="20">
        <f>Q24+N24</f>
        <v>0.35</v>
      </c>
      <c r="S24" s="48">
        <v>60</v>
      </c>
    </row>
    <row r="25" spans="1:19" ht="16.5" thickBot="1">
      <c r="A25" s="46"/>
      <c r="B25" s="192" t="s">
        <v>44</v>
      </c>
      <c r="C25" s="194"/>
      <c r="D25" s="25"/>
      <c r="E25" s="20"/>
      <c r="F25" s="25"/>
      <c r="G25" s="20"/>
      <c r="H25" s="25"/>
      <c r="I25" s="25"/>
      <c r="J25" s="139"/>
      <c r="K25" s="6"/>
      <c r="L25" s="192" t="s">
        <v>44</v>
      </c>
      <c r="M25" s="139"/>
      <c r="N25" s="25"/>
      <c r="O25" s="25"/>
      <c r="P25" s="20"/>
      <c r="Q25" s="25"/>
      <c r="R25" s="20"/>
      <c r="S25" s="48"/>
    </row>
    <row r="26" spans="1:19" ht="16.5" thickBot="1">
      <c r="A26" s="46"/>
      <c r="B26"/>
      <c r="C26" s="194">
        <v>1.03</v>
      </c>
      <c r="D26" s="25">
        <v>0.15</v>
      </c>
      <c r="E26" s="20">
        <v>0</v>
      </c>
      <c r="F26" s="25">
        <v>0</v>
      </c>
      <c r="G26" s="20">
        <v>0.1</v>
      </c>
      <c r="H26" s="25">
        <v>0</v>
      </c>
      <c r="I26" s="25"/>
      <c r="J26" s="139">
        <v>0.03</v>
      </c>
      <c r="K26" s="6"/>
      <c r="L26"/>
      <c r="M26" s="139">
        <f>D26+E26+F26+G26+H26+J26</f>
        <v>0.28</v>
      </c>
      <c r="N26" s="25">
        <f t="shared" si="0"/>
        <v>1.31</v>
      </c>
      <c r="O26" s="25">
        <v>0.1</v>
      </c>
      <c r="P26" s="20">
        <v>0</v>
      </c>
      <c r="Q26" s="25">
        <f t="shared" si="1"/>
        <v>0.1</v>
      </c>
      <c r="R26" s="20">
        <f>Q26+N26</f>
        <v>1.4100000000000001</v>
      </c>
      <c r="S26" s="48">
        <v>63</v>
      </c>
    </row>
    <row r="27" spans="1:19" ht="16.5" thickBot="1">
      <c r="A27" s="46"/>
      <c r="B27" s="192" t="s">
        <v>43</v>
      </c>
      <c r="C27" s="194"/>
      <c r="D27" s="25"/>
      <c r="E27" s="20"/>
      <c r="F27" s="25"/>
      <c r="G27" s="20"/>
      <c r="H27" s="25"/>
      <c r="I27" s="25"/>
      <c r="J27" s="139"/>
      <c r="K27" s="6"/>
      <c r="L27" s="192" t="s">
        <v>43</v>
      </c>
      <c r="M27" s="139"/>
      <c r="N27" s="25"/>
      <c r="O27" s="25"/>
      <c r="P27" s="20"/>
      <c r="Q27" s="25"/>
      <c r="R27" s="20"/>
      <c r="S27" s="48"/>
    </row>
    <row r="28" spans="1:19" ht="16.5" thickBot="1">
      <c r="A28" s="46"/>
      <c r="B28"/>
      <c r="C28" s="194">
        <v>0.67</v>
      </c>
      <c r="D28" s="25">
        <v>0.07</v>
      </c>
      <c r="E28" s="20">
        <v>0.19</v>
      </c>
      <c r="F28" s="25">
        <v>0.22</v>
      </c>
      <c r="G28" s="20">
        <v>0</v>
      </c>
      <c r="H28" s="25">
        <v>0</v>
      </c>
      <c r="I28" s="25"/>
      <c r="J28" s="139">
        <v>0.15</v>
      </c>
      <c r="K28" s="6"/>
      <c r="L28"/>
      <c r="M28" s="139">
        <v>0.63</v>
      </c>
      <c r="N28" s="25">
        <v>1.3</v>
      </c>
      <c r="O28" s="25">
        <v>0.05</v>
      </c>
      <c r="P28" s="20">
        <v>0</v>
      </c>
      <c r="Q28" s="25">
        <v>0.05</v>
      </c>
      <c r="R28" s="20">
        <f>Q28+N28</f>
        <v>1.35</v>
      </c>
      <c r="S28" s="48">
        <v>71</v>
      </c>
    </row>
    <row r="29" spans="1:19" ht="16.5" thickBot="1">
      <c r="A29" s="46"/>
      <c r="B29" s="263" t="s">
        <v>42</v>
      </c>
      <c r="C29" s="194"/>
      <c r="D29" s="25"/>
      <c r="E29" s="20"/>
      <c r="F29" s="25"/>
      <c r="G29" s="20"/>
      <c r="H29" s="25"/>
      <c r="I29" s="25"/>
      <c r="J29" s="139"/>
      <c r="K29" s="6"/>
      <c r="L29" s="263" t="s">
        <v>42</v>
      </c>
      <c r="M29" s="139"/>
      <c r="N29" s="25"/>
      <c r="O29" s="25"/>
      <c r="P29" s="20"/>
      <c r="Q29" s="25"/>
      <c r="R29" s="20"/>
      <c r="S29" s="48"/>
    </row>
    <row r="30" spans="1:19" ht="16.5" thickBot="1">
      <c r="A30" s="46"/>
      <c r="B30"/>
      <c r="C30" s="194">
        <v>3.81</v>
      </c>
      <c r="D30" s="25">
        <v>0</v>
      </c>
      <c r="E30" s="20">
        <v>1.34</v>
      </c>
      <c r="F30" s="25">
        <v>1.52</v>
      </c>
      <c r="G30" s="20">
        <v>1.58</v>
      </c>
      <c r="H30" s="25">
        <v>0</v>
      </c>
      <c r="I30" s="25"/>
      <c r="J30" s="139">
        <v>0.25</v>
      </c>
      <c r="K30" s="6"/>
      <c r="L30"/>
      <c r="M30" s="139">
        <f>D30+E30+F30+G30+H30+J30</f>
        <v>4.69</v>
      </c>
      <c r="N30" s="25">
        <f t="shared" si="0"/>
        <v>8.5</v>
      </c>
      <c r="O30" s="25">
        <v>1.36</v>
      </c>
      <c r="P30" s="20">
        <v>0</v>
      </c>
      <c r="Q30" s="25">
        <f t="shared" si="1"/>
        <v>1.36</v>
      </c>
      <c r="R30" s="20">
        <f>Q30+N30</f>
        <v>9.86</v>
      </c>
      <c r="S30" s="48">
        <v>89</v>
      </c>
    </row>
    <row r="31" spans="1:19" ht="16.5" thickBot="1">
      <c r="A31" s="46"/>
      <c r="B31" s="192" t="s">
        <v>41</v>
      </c>
      <c r="C31" s="194"/>
      <c r="D31" s="25"/>
      <c r="E31" s="20"/>
      <c r="F31" s="25"/>
      <c r="G31" s="20"/>
      <c r="H31" s="25"/>
      <c r="I31" s="25"/>
      <c r="J31" s="139"/>
      <c r="K31" s="6"/>
      <c r="L31" s="192" t="s">
        <v>41</v>
      </c>
      <c r="M31" s="139"/>
      <c r="N31" s="25"/>
      <c r="O31" s="25"/>
      <c r="P31" s="20"/>
      <c r="Q31" s="25"/>
      <c r="R31" s="20"/>
      <c r="S31" s="48"/>
    </row>
    <row r="32" spans="1:19" ht="16.5" thickBot="1">
      <c r="A32" s="46"/>
      <c r="B32"/>
      <c r="C32" s="194">
        <v>5.19</v>
      </c>
      <c r="D32" s="25">
        <v>0</v>
      </c>
      <c r="E32" s="20">
        <v>0</v>
      </c>
      <c r="F32" s="25">
        <v>0</v>
      </c>
      <c r="G32" s="20">
        <v>0</v>
      </c>
      <c r="H32" s="25">
        <v>0</v>
      </c>
      <c r="I32" s="25"/>
      <c r="J32" s="139">
        <v>0</v>
      </c>
      <c r="K32" s="6"/>
      <c r="L32"/>
      <c r="M32" s="139">
        <f>D32+E32+F32+G32+H32+J32</f>
        <v>0</v>
      </c>
      <c r="N32" s="25">
        <f t="shared" si="0"/>
        <v>5.19</v>
      </c>
      <c r="O32" s="25">
        <v>0.21</v>
      </c>
      <c r="P32" s="20">
        <v>0</v>
      </c>
      <c r="Q32" s="25">
        <f t="shared" si="1"/>
        <v>0.21</v>
      </c>
      <c r="R32" s="20">
        <f>Q32+N32</f>
        <v>5.4</v>
      </c>
      <c r="S32" s="48">
        <v>79</v>
      </c>
    </row>
    <row r="33" spans="1:19" ht="16.5" thickBot="1">
      <c r="A33" s="46"/>
      <c r="B33" s="192" t="s">
        <v>40</v>
      </c>
      <c r="C33" s="194"/>
      <c r="D33" s="25"/>
      <c r="E33" s="20"/>
      <c r="F33" s="25"/>
      <c r="G33" s="20"/>
      <c r="H33" s="25"/>
      <c r="I33" s="25"/>
      <c r="J33" s="139"/>
      <c r="K33" s="6"/>
      <c r="L33" s="192" t="s">
        <v>40</v>
      </c>
      <c r="M33" s="139"/>
      <c r="N33" s="25"/>
      <c r="O33" s="25"/>
      <c r="P33" s="20"/>
      <c r="Q33" s="25"/>
      <c r="R33" s="20"/>
      <c r="S33" s="48"/>
    </row>
    <row r="34" spans="1:19" ht="16.5" thickBot="1">
      <c r="A34" s="46"/>
      <c r="B34"/>
      <c r="C34" s="194">
        <v>3.37</v>
      </c>
      <c r="D34" s="25">
        <v>0</v>
      </c>
      <c r="E34" s="20">
        <v>2.29</v>
      </c>
      <c r="F34" s="25">
        <v>0</v>
      </c>
      <c r="G34" s="20">
        <v>0</v>
      </c>
      <c r="H34" s="25">
        <v>0</v>
      </c>
      <c r="I34" s="25"/>
      <c r="J34" s="139">
        <v>0.7</v>
      </c>
      <c r="K34" s="6"/>
      <c r="L34"/>
      <c r="M34" s="139">
        <f>D34+E34+F34+G34+H34+J34</f>
        <v>2.99</v>
      </c>
      <c r="N34" s="25">
        <f t="shared" si="0"/>
        <v>6.36</v>
      </c>
      <c r="O34" s="25">
        <v>0.36</v>
      </c>
      <c r="P34" s="20">
        <v>0</v>
      </c>
      <c r="Q34" s="25">
        <f t="shared" si="1"/>
        <v>0.36</v>
      </c>
      <c r="R34" s="20">
        <f>Q34+N34</f>
        <v>6.720000000000001</v>
      </c>
      <c r="S34" s="48">
        <v>81</v>
      </c>
    </row>
    <row r="35" spans="1:19" ht="16.5" thickBot="1">
      <c r="A35" s="46"/>
      <c r="B35" s="192" t="s">
        <v>63</v>
      </c>
      <c r="C35" s="194"/>
      <c r="D35" s="25"/>
      <c r="E35" s="20"/>
      <c r="F35" s="25"/>
      <c r="G35" s="20"/>
      <c r="H35" s="25"/>
      <c r="I35" s="25"/>
      <c r="J35" s="139"/>
      <c r="K35" s="6"/>
      <c r="L35" s="192" t="s">
        <v>63</v>
      </c>
      <c r="M35" s="139"/>
      <c r="N35" s="25"/>
      <c r="O35" s="25"/>
      <c r="P35" s="20"/>
      <c r="Q35" s="25"/>
      <c r="R35" s="20"/>
      <c r="S35" s="48"/>
    </row>
    <row r="36" spans="1:19" ht="16.5" thickBot="1">
      <c r="A36" s="46"/>
      <c r="B36"/>
      <c r="C36" s="194">
        <v>11.9</v>
      </c>
      <c r="D36" s="25">
        <v>0</v>
      </c>
      <c r="E36" s="20">
        <v>2.4</v>
      </c>
      <c r="F36" s="25">
        <v>3.15</v>
      </c>
      <c r="G36" s="20">
        <v>2.93</v>
      </c>
      <c r="H36" s="25">
        <v>0.38</v>
      </c>
      <c r="I36" s="25"/>
      <c r="J36" s="139">
        <v>1.22</v>
      </c>
      <c r="K36" s="6"/>
      <c r="L36" s="205"/>
      <c r="M36" s="139">
        <v>10.08</v>
      </c>
      <c r="N36" s="25">
        <f t="shared" si="0"/>
        <v>21.98</v>
      </c>
      <c r="O36" s="25">
        <v>1.02</v>
      </c>
      <c r="P36" s="20">
        <v>0</v>
      </c>
      <c r="Q36" s="25">
        <f t="shared" si="1"/>
        <v>1.02</v>
      </c>
      <c r="R36" s="20">
        <f>Q36+N36</f>
        <v>23</v>
      </c>
      <c r="S36" s="48">
        <v>71</v>
      </c>
    </row>
    <row r="37" spans="1:19" ht="16.5" thickBot="1">
      <c r="A37" s="46"/>
      <c r="B37" s="192" t="s">
        <v>38</v>
      </c>
      <c r="C37" s="194"/>
      <c r="D37" s="25"/>
      <c r="E37" s="20"/>
      <c r="F37" s="25"/>
      <c r="G37" s="20"/>
      <c r="H37" s="25"/>
      <c r="I37" s="25"/>
      <c r="J37" s="139"/>
      <c r="K37" s="6"/>
      <c r="L37" s="190" t="s">
        <v>38</v>
      </c>
      <c r="M37" s="139"/>
      <c r="N37" s="25"/>
      <c r="O37" s="25"/>
      <c r="P37" s="20"/>
      <c r="Q37" s="25"/>
      <c r="R37" s="20"/>
      <c r="S37" s="48"/>
    </row>
    <row r="38" spans="1:19" ht="16.5" thickBot="1">
      <c r="A38" s="46"/>
      <c r="B38"/>
      <c r="C38" s="194">
        <v>0.23</v>
      </c>
      <c r="D38" s="25">
        <v>0.07</v>
      </c>
      <c r="E38" s="20">
        <v>0</v>
      </c>
      <c r="F38" s="25">
        <v>0</v>
      </c>
      <c r="G38" s="20">
        <v>0</v>
      </c>
      <c r="H38" s="25">
        <v>0</v>
      </c>
      <c r="I38" s="25"/>
      <c r="J38" s="139">
        <v>0</v>
      </c>
      <c r="K38" s="6"/>
      <c r="L38" s="206"/>
      <c r="M38" s="139">
        <f>D38+E38+F38+G38+H38+J38</f>
        <v>0.07</v>
      </c>
      <c r="N38" s="25">
        <f t="shared" si="0"/>
        <v>0.30000000000000004</v>
      </c>
      <c r="O38" s="25">
        <v>0</v>
      </c>
      <c r="P38" s="20">
        <v>0</v>
      </c>
      <c r="Q38" s="25">
        <f t="shared" si="1"/>
        <v>0</v>
      </c>
      <c r="R38" s="20">
        <f>Q38+N38</f>
        <v>0.30000000000000004</v>
      </c>
      <c r="S38" s="48">
        <v>73</v>
      </c>
    </row>
    <row r="39" spans="1:19" ht="16.5" thickBot="1">
      <c r="A39" s="46"/>
      <c r="B39" s="192" t="s">
        <v>37</v>
      </c>
      <c r="C39" s="194"/>
      <c r="D39" s="25"/>
      <c r="E39" s="20"/>
      <c r="F39" s="25"/>
      <c r="G39" s="20"/>
      <c r="H39" s="25"/>
      <c r="I39" s="25"/>
      <c r="J39" s="139"/>
      <c r="K39" s="6"/>
      <c r="L39" s="190" t="s">
        <v>37</v>
      </c>
      <c r="M39" s="139"/>
      <c r="N39" s="25"/>
      <c r="O39" s="25"/>
      <c r="P39" s="20"/>
      <c r="Q39" s="25"/>
      <c r="R39" s="20"/>
      <c r="S39" s="48"/>
    </row>
    <row r="40" spans="1:19" ht="16.5" thickBot="1">
      <c r="A40" s="46"/>
      <c r="B40"/>
      <c r="C40" s="194">
        <v>0.14</v>
      </c>
      <c r="D40" s="25">
        <v>0</v>
      </c>
      <c r="E40" s="20">
        <v>0.07</v>
      </c>
      <c r="F40" s="25">
        <v>0.05</v>
      </c>
      <c r="G40" s="20">
        <v>0</v>
      </c>
      <c r="H40" s="25">
        <v>0</v>
      </c>
      <c r="I40" s="25"/>
      <c r="J40" s="139">
        <v>0</v>
      </c>
      <c r="K40" s="6"/>
      <c r="L40" s="206"/>
      <c r="M40" s="139">
        <f>D40+E40+F40+G40+H40+J40</f>
        <v>0.12000000000000001</v>
      </c>
      <c r="N40" s="25">
        <f t="shared" si="0"/>
        <v>0.26</v>
      </c>
      <c r="O40" s="25">
        <v>0</v>
      </c>
      <c r="P40" s="20">
        <v>0</v>
      </c>
      <c r="Q40" s="25">
        <f t="shared" si="1"/>
        <v>0</v>
      </c>
      <c r="R40" s="20">
        <f>Q40+N40</f>
        <v>0.26</v>
      </c>
      <c r="S40" s="48">
        <v>69</v>
      </c>
    </row>
    <row r="41" spans="1:19" ht="16.5" thickBot="1">
      <c r="A41" s="46"/>
      <c r="B41" s="192" t="s">
        <v>36</v>
      </c>
      <c r="C41" s="194"/>
      <c r="D41" s="25"/>
      <c r="E41" s="20"/>
      <c r="F41" s="25"/>
      <c r="G41" s="20"/>
      <c r="H41" s="25"/>
      <c r="I41" s="25"/>
      <c r="J41" s="139"/>
      <c r="K41" s="6"/>
      <c r="L41" s="190" t="s">
        <v>36</v>
      </c>
      <c r="M41" s="139"/>
      <c r="N41" s="25"/>
      <c r="O41" s="25"/>
      <c r="P41" s="20"/>
      <c r="Q41" s="25"/>
      <c r="R41" s="20"/>
      <c r="S41" s="48"/>
    </row>
    <row r="42" spans="1:19" ht="16.5" thickBot="1">
      <c r="A42" s="46"/>
      <c r="B42"/>
      <c r="C42" s="264">
        <v>0.25</v>
      </c>
      <c r="D42" s="265">
        <v>0.01</v>
      </c>
      <c r="E42" s="266">
        <v>0</v>
      </c>
      <c r="F42" s="265">
        <v>0</v>
      </c>
      <c r="G42" s="266">
        <v>0</v>
      </c>
      <c r="H42" s="265">
        <v>0</v>
      </c>
      <c r="I42" s="265"/>
      <c r="J42" s="267">
        <v>0</v>
      </c>
      <c r="K42" s="6"/>
      <c r="L42" s="206"/>
      <c r="M42" s="268">
        <f>D42+E42+F42+G42+H42+J42</f>
        <v>0.01</v>
      </c>
      <c r="N42" s="265">
        <f t="shared" si="0"/>
        <v>0.26</v>
      </c>
      <c r="O42" s="265">
        <v>0</v>
      </c>
      <c r="P42" s="266">
        <v>0</v>
      </c>
      <c r="Q42" s="265">
        <f t="shared" si="1"/>
        <v>0</v>
      </c>
      <c r="R42" s="266">
        <f>Q42+N42</f>
        <v>0.26</v>
      </c>
      <c r="S42" s="267">
        <v>58</v>
      </c>
    </row>
    <row r="43" spans="1:19" ht="16.5" thickBot="1">
      <c r="A43" s="46"/>
      <c r="B43" s="192" t="s">
        <v>35</v>
      </c>
      <c r="C43" s="194"/>
      <c r="D43" s="25"/>
      <c r="E43" s="20"/>
      <c r="F43" s="25"/>
      <c r="G43" s="20"/>
      <c r="H43" s="25"/>
      <c r="I43" s="25"/>
      <c r="J43" s="139"/>
      <c r="K43" s="6"/>
      <c r="L43" s="190" t="s">
        <v>35</v>
      </c>
      <c r="M43" s="139"/>
      <c r="N43" s="25"/>
      <c r="O43" s="25"/>
      <c r="P43" s="20"/>
      <c r="Q43" s="25"/>
      <c r="R43" s="20"/>
      <c r="S43" s="48"/>
    </row>
    <row r="44" spans="1:19" ht="16.5" thickBot="1">
      <c r="A44" s="46"/>
      <c r="B44"/>
      <c r="C44" s="194">
        <v>0.2</v>
      </c>
      <c r="D44" s="25">
        <v>0</v>
      </c>
      <c r="E44" s="20">
        <v>0.13</v>
      </c>
      <c r="F44" s="25">
        <v>0</v>
      </c>
      <c r="G44" s="20">
        <v>0</v>
      </c>
      <c r="H44" s="25">
        <v>0</v>
      </c>
      <c r="I44" s="25"/>
      <c r="J44" s="139">
        <v>0</v>
      </c>
      <c r="K44" s="6"/>
      <c r="L44" s="206"/>
      <c r="M44" s="139">
        <f>D44+E44+F44+G44+H44+J44</f>
        <v>0.13</v>
      </c>
      <c r="N44" s="25">
        <f t="shared" si="0"/>
        <v>0.33</v>
      </c>
      <c r="O44" s="25">
        <v>0</v>
      </c>
      <c r="P44" s="20">
        <v>0</v>
      </c>
      <c r="Q44" s="25">
        <f t="shared" si="1"/>
        <v>0</v>
      </c>
      <c r="R44" s="20">
        <f>Q44+N44</f>
        <v>0.33</v>
      </c>
      <c r="S44" s="48">
        <v>64</v>
      </c>
    </row>
    <row r="45" spans="1:19" ht="16.5" thickBot="1">
      <c r="A45" s="46"/>
      <c r="B45" s="192" t="s">
        <v>34</v>
      </c>
      <c r="C45" s="194"/>
      <c r="D45" s="25"/>
      <c r="E45" s="20"/>
      <c r="F45" s="25"/>
      <c r="G45" s="20"/>
      <c r="H45" s="25"/>
      <c r="I45" s="25"/>
      <c r="J45" s="139"/>
      <c r="K45" s="6"/>
      <c r="L45" s="190" t="s">
        <v>34</v>
      </c>
      <c r="M45" s="139"/>
      <c r="N45" s="25"/>
      <c r="O45" s="25"/>
      <c r="P45" s="20"/>
      <c r="Q45" s="25"/>
      <c r="R45" s="20"/>
      <c r="S45" s="48"/>
    </row>
    <row r="46" spans="1:19" ht="16.5" thickBot="1">
      <c r="A46" s="46"/>
      <c r="B46"/>
      <c r="C46" s="194">
        <v>3.02</v>
      </c>
      <c r="D46" s="25">
        <v>0</v>
      </c>
      <c r="E46" s="20">
        <v>1.06</v>
      </c>
      <c r="F46" s="25">
        <v>1.86</v>
      </c>
      <c r="G46" s="20">
        <v>0</v>
      </c>
      <c r="H46" s="25">
        <v>0</v>
      </c>
      <c r="I46" s="25"/>
      <c r="J46" s="139">
        <v>0</v>
      </c>
      <c r="K46" s="6"/>
      <c r="L46" s="206"/>
      <c r="M46" s="139">
        <v>2.92</v>
      </c>
      <c r="N46" s="25">
        <f t="shared" si="0"/>
        <v>5.9399999999999995</v>
      </c>
      <c r="O46" s="25">
        <v>0</v>
      </c>
      <c r="P46" s="20">
        <v>0</v>
      </c>
      <c r="Q46" s="25">
        <f t="shared" si="1"/>
        <v>0</v>
      </c>
      <c r="R46" s="20">
        <v>5.94</v>
      </c>
      <c r="S46" s="48">
        <v>73</v>
      </c>
    </row>
    <row r="47" spans="1:19" ht="16.5" thickBot="1">
      <c r="A47" s="46"/>
      <c r="B47" s="192" t="s">
        <v>33</v>
      </c>
      <c r="C47" s="194"/>
      <c r="D47" s="25"/>
      <c r="E47" s="20"/>
      <c r="F47" s="25"/>
      <c r="G47" s="20"/>
      <c r="H47" s="25"/>
      <c r="I47" s="25"/>
      <c r="J47" s="48"/>
      <c r="K47" s="6"/>
      <c r="L47" s="190" t="s">
        <v>33</v>
      </c>
      <c r="M47" s="139"/>
      <c r="N47" s="25"/>
      <c r="O47" s="25"/>
      <c r="P47" s="20"/>
      <c r="Q47" s="25"/>
      <c r="R47" s="20"/>
      <c r="S47" s="48"/>
    </row>
    <row r="48" spans="1:19" ht="16.5" thickBot="1">
      <c r="A48" s="46"/>
      <c r="B48" s="163"/>
      <c r="C48" s="194">
        <v>21.17</v>
      </c>
      <c r="D48" s="25">
        <v>0.84</v>
      </c>
      <c r="E48" s="20">
        <v>5.02</v>
      </c>
      <c r="F48" s="25">
        <v>40.47</v>
      </c>
      <c r="G48" s="20">
        <v>29.24</v>
      </c>
      <c r="H48" s="25">
        <v>0</v>
      </c>
      <c r="I48" s="25"/>
      <c r="J48" s="48">
        <v>3.99</v>
      </c>
      <c r="K48" s="6"/>
      <c r="L48" s="206"/>
      <c r="M48" s="139">
        <f>D48+E48+F48+G48+H48+J48</f>
        <v>79.55999999999999</v>
      </c>
      <c r="N48" s="25">
        <f t="shared" si="0"/>
        <v>100.72999999999999</v>
      </c>
      <c r="O48" s="25">
        <v>7.14</v>
      </c>
      <c r="P48" s="20">
        <v>2.94</v>
      </c>
      <c r="Q48" s="25">
        <f t="shared" si="1"/>
        <v>10.08</v>
      </c>
      <c r="R48" s="20">
        <f>Q48+N48</f>
        <v>110.80999999999999</v>
      </c>
      <c r="S48" s="48">
        <v>94</v>
      </c>
    </row>
    <row r="49" spans="1:19" ht="16.5" hidden="1" thickBot="1">
      <c r="A49" s="46"/>
      <c r="B49" s="14" t="s">
        <v>32</v>
      </c>
      <c r="C49" s="195">
        <v>0.706</v>
      </c>
      <c r="D49" s="15">
        <v>0</v>
      </c>
      <c r="E49" s="15">
        <v>0.126</v>
      </c>
      <c r="F49" s="15">
        <v>0.213</v>
      </c>
      <c r="G49" s="15"/>
      <c r="H49" s="15"/>
      <c r="I49" s="15"/>
      <c r="J49" s="15">
        <v>0.105</v>
      </c>
      <c r="K49" s="6"/>
      <c r="L49" s="14" t="s">
        <v>32</v>
      </c>
      <c r="M49" s="198">
        <f>D49+E49+F49+J49</f>
        <v>0.44399999999999995</v>
      </c>
      <c r="N49" s="15">
        <f t="shared" si="0"/>
        <v>1.15</v>
      </c>
      <c r="O49" s="15">
        <v>0.158</v>
      </c>
      <c r="P49" s="15">
        <v>0.069</v>
      </c>
      <c r="Q49" s="15">
        <f t="shared" si="1"/>
        <v>0.227</v>
      </c>
      <c r="R49" s="15">
        <f aca="true" t="shared" si="2" ref="R49:R55">N49+Q49</f>
        <v>1.377</v>
      </c>
      <c r="S49" s="15">
        <v>78</v>
      </c>
    </row>
    <row r="50" spans="1:19" ht="16.5" hidden="1" thickBot="1">
      <c r="A50" s="46"/>
      <c r="B50" s="14" t="s">
        <v>31</v>
      </c>
      <c r="C50" s="195">
        <v>0.01</v>
      </c>
      <c r="D50" s="15">
        <v>0.001</v>
      </c>
      <c r="E50" s="15">
        <v>0</v>
      </c>
      <c r="F50" s="15">
        <v>0</v>
      </c>
      <c r="G50" s="15"/>
      <c r="H50" s="15"/>
      <c r="I50" s="15"/>
      <c r="J50" s="15">
        <v>0</v>
      </c>
      <c r="K50" s="6"/>
      <c r="L50" s="14" t="s">
        <v>31</v>
      </c>
      <c r="M50" s="198">
        <f>D50+E50+F50+J50</f>
        <v>0.001</v>
      </c>
      <c r="N50" s="15">
        <f t="shared" si="0"/>
        <v>0.011</v>
      </c>
      <c r="O50" s="15">
        <v>0</v>
      </c>
      <c r="P50" s="15">
        <v>0</v>
      </c>
      <c r="Q50" s="15">
        <f t="shared" si="1"/>
        <v>0</v>
      </c>
      <c r="R50" s="15">
        <f t="shared" si="2"/>
        <v>0.011</v>
      </c>
      <c r="S50" s="15">
        <v>82</v>
      </c>
    </row>
    <row r="51" spans="1:19" ht="16.5" hidden="1" thickBot="1">
      <c r="A51" s="46"/>
      <c r="B51" s="14" t="s">
        <v>30</v>
      </c>
      <c r="C51" s="195">
        <v>0.58</v>
      </c>
      <c r="D51" s="15">
        <v>0</v>
      </c>
      <c r="E51" s="15">
        <v>0.224</v>
      </c>
      <c r="F51" s="15">
        <v>0.05</v>
      </c>
      <c r="G51" s="15"/>
      <c r="H51" s="15"/>
      <c r="I51" s="15"/>
      <c r="J51" s="15">
        <v>0</v>
      </c>
      <c r="K51" s="6"/>
      <c r="L51" s="14" t="s">
        <v>30</v>
      </c>
      <c r="M51" s="198">
        <v>2.74</v>
      </c>
      <c r="N51" s="15">
        <v>8.54</v>
      </c>
      <c r="O51" s="15">
        <v>0.058</v>
      </c>
      <c r="P51" s="15">
        <v>0</v>
      </c>
      <c r="Q51" s="15">
        <f t="shared" si="1"/>
        <v>0.058</v>
      </c>
      <c r="R51" s="15">
        <f t="shared" si="2"/>
        <v>8.597999999999999</v>
      </c>
      <c r="S51" s="15">
        <v>102</v>
      </c>
    </row>
    <row r="52" spans="1:19" ht="16.5" hidden="1" thickBot="1">
      <c r="A52" s="46"/>
      <c r="B52" s="14" t="s">
        <v>29</v>
      </c>
      <c r="C52" s="195">
        <v>0.027</v>
      </c>
      <c r="D52" s="15">
        <v>0.005</v>
      </c>
      <c r="E52" s="15">
        <v>0.017</v>
      </c>
      <c r="F52" s="15">
        <v>0</v>
      </c>
      <c r="G52" s="15"/>
      <c r="H52" s="15"/>
      <c r="I52" s="15"/>
      <c r="J52" s="15">
        <v>0</v>
      </c>
      <c r="K52" s="6"/>
      <c r="L52" s="14" t="s">
        <v>29</v>
      </c>
      <c r="M52" s="198">
        <f>D52+E52+F52+J52</f>
        <v>0.022000000000000002</v>
      </c>
      <c r="N52" s="15">
        <f>C52+M52</f>
        <v>0.049</v>
      </c>
      <c r="O52" s="15">
        <v>0</v>
      </c>
      <c r="P52" s="15">
        <v>0</v>
      </c>
      <c r="Q52" s="15">
        <f t="shared" si="1"/>
        <v>0</v>
      </c>
      <c r="R52" s="15">
        <f t="shared" si="2"/>
        <v>0.049</v>
      </c>
      <c r="S52" s="15">
        <v>55</v>
      </c>
    </row>
    <row r="53" spans="1:19" ht="16.5" hidden="1" thickBot="1">
      <c r="A53" s="46"/>
      <c r="B53" s="14" t="s">
        <v>28</v>
      </c>
      <c r="C53" s="195">
        <v>1.495</v>
      </c>
      <c r="D53" s="15">
        <v>0.007</v>
      </c>
      <c r="E53" s="15">
        <v>0.215</v>
      </c>
      <c r="F53" s="15">
        <v>0.444</v>
      </c>
      <c r="G53" s="15"/>
      <c r="H53" s="15"/>
      <c r="I53" s="15"/>
      <c r="J53" s="15">
        <v>0.023</v>
      </c>
      <c r="K53" s="6"/>
      <c r="L53" s="14" t="s">
        <v>28</v>
      </c>
      <c r="M53" s="198">
        <f>D53+E53+F53+J53</f>
        <v>0.6890000000000001</v>
      </c>
      <c r="N53" s="15">
        <f>C53+M53</f>
        <v>2.184</v>
      </c>
      <c r="O53" s="15">
        <v>0.415</v>
      </c>
      <c r="P53" s="15">
        <v>0.01</v>
      </c>
      <c r="Q53" s="15">
        <f t="shared" si="1"/>
        <v>0.425</v>
      </c>
      <c r="R53" s="15">
        <f t="shared" si="2"/>
        <v>2.609</v>
      </c>
      <c r="S53" s="15">
        <v>59</v>
      </c>
    </row>
    <row r="54" spans="1:19" ht="16.5" hidden="1" thickBot="1">
      <c r="A54" s="46"/>
      <c r="B54" s="14" t="s">
        <v>27</v>
      </c>
      <c r="C54" s="195">
        <v>0.066</v>
      </c>
      <c r="D54" s="15">
        <v>0.027</v>
      </c>
      <c r="E54" s="15">
        <v>0.044</v>
      </c>
      <c r="F54" s="15">
        <v>0.056</v>
      </c>
      <c r="G54" s="15"/>
      <c r="H54" s="15"/>
      <c r="I54" s="15"/>
      <c r="J54" s="15">
        <v>0.005</v>
      </c>
      <c r="K54" s="6"/>
      <c r="L54" s="14" t="s">
        <v>27</v>
      </c>
      <c r="M54" s="198">
        <f>D54+E54+F54+J54</f>
        <v>0.132</v>
      </c>
      <c r="N54" s="15">
        <f>C54+M54</f>
        <v>0.198</v>
      </c>
      <c r="O54" s="15">
        <v>0.009</v>
      </c>
      <c r="P54" s="15">
        <v>0.012</v>
      </c>
      <c r="Q54" s="15">
        <f t="shared" si="1"/>
        <v>0.020999999999999998</v>
      </c>
      <c r="R54" s="15">
        <f t="shared" si="2"/>
        <v>0.219</v>
      </c>
      <c r="S54" s="15">
        <v>87</v>
      </c>
    </row>
    <row r="55" spans="1:19" ht="16.5" hidden="1" thickBot="1">
      <c r="A55" s="46"/>
      <c r="B55" s="14" t="s">
        <v>26</v>
      </c>
      <c r="C55" s="195">
        <v>0.859</v>
      </c>
      <c r="D55" s="15">
        <v>0.02</v>
      </c>
      <c r="E55" s="15">
        <v>0.092</v>
      </c>
      <c r="F55" s="15">
        <v>0</v>
      </c>
      <c r="G55" s="15"/>
      <c r="H55" s="15"/>
      <c r="I55" s="15"/>
      <c r="J55" s="15">
        <v>0.087</v>
      </c>
      <c r="K55" s="6"/>
      <c r="L55" s="14" t="s">
        <v>26</v>
      </c>
      <c r="M55" s="198">
        <f>D55+E55+F55+J55</f>
        <v>0.199</v>
      </c>
      <c r="N55" s="15">
        <f>C55+M55</f>
        <v>1.058</v>
      </c>
      <c r="O55" s="15">
        <v>0</v>
      </c>
      <c r="P55" s="15">
        <v>0</v>
      </c>
      <c r="Q55" s="15">
        <f t="shared" si="1"/>
        <v>0</v>
      </c>
      <c r="R55" s="15">
        <f t="shared" si="2"/>
        <v>1.058</v>
      </c>
      <c r="S55" s="15">
        <v>89</v>
      </c>
    </row>
    <row r="56" spans="1:19" ht="16.5" hidden="1" thickBot="1">
      <c r="A56" s="46"/>
      <c r="B56" s="18" t="s">
        <v>25</v>
      </c>
      <c r="C56" s="195"/>
      <c r="D56" s="15"/>
      <c r="E56" s="15"/>
      <c r="F56" s="15"/>
      <c r="G56" s="15"/>
      <c r="H56" s="15"/>
      <c r="I56" s="15"/>
      <c r="J56" s="15"/>
      <c r="K56" s="6"/>
      <c r="L56" s="18" t="s">
        <v>25</v>
      </c>
      <c r="M56" s="198"/>
      <c r="N56" s="15"/>
      <c r="O56" s="15"/>
      <c r="P56" s="15"/>
      <c r="Q56" s="15"/>
      <c r="R56" s="15"/>
      <c r="S56" s="15"/>
    </row>
    <row r="57" spans="1:19" ht="16.5" hidden="1" thickBot="1">
      <c r="A57" s="46"/>
      <c r="B57" s="16" t="s">
        <v>62</v>
      </c>
      <c r="C57" s="195">
        <v>0.007</v>
      </c>
      <c r="D57" s="15">
        <v>0</v>
      </c>
      <c r="E57" s="15">
        <v>0</v>
      </c>
      <c r="F57" s="15">
        <v>0</v>
      </c>
      <c r="G57" s="15"/>
      <c r="H57" s="15"/>
      <c r="I57" s="15"/>
      <c r="J57" s="15">
        <v>0</v>
      </c>
      <c r="K57" s="6"/>
      <c r="L57" s="16" t="s">
        <v>62</v>
      </c>
      <c r="M57" s="198">
        <f>D57+E57+F57+J57</f>
        <v>0</v>
      </c>
      <c r="N57" s="15">
        <f>C57+M57</f>
        <v>0.007</v>
      </c>
      <c r="O57" s="15">
        <v>0</v>
      </c>
      <c r="P57" s="15">
        <v>0</v>
      </c>
      <c r="Q57" s="15">
        <f aca="true" t="shared" si="3" ref="Q57:Q78">O57+P57</f>
        <v>0</v>
      </c>
      <c r="R57" s="15">
        <f aca="true" t="shared" si="4" ref="R57:R64">N57+Q57</f>
        <v>0.007</v>
      </c>
      <c r="S57" s="15">
        <v>71</v>
      </c>
    </row>
    <row r="58" spans="1:19" ht="18" customHeight="1" hidden="1">
      <c r="A58" s="46"/>
      <c r="B58" s="14" t="s">
        <v>23</v>
      </c>
      <c r="C58" s="195">
        <v>0.04</v>
      </c>
      <c r="D58" s="15">
        <v>0</v>
      </c>
      <c r="E58" s="15">
        <v>0.046</v>
      </c>
      <c r="F58" s="15">
        <v>0.02</v>
      </c>
      <c r="G58" s="15"/>
      <c r="H58" s="15"/>
      <c r="I58" s="15"/>
      <c r="J58" s="15">
        <v>0</v>
      </c>
      <c r="K58" s="6"/>
      <c r="L58" s="14" t="s">
        <v>23</v>
      </c>
      <c r="M58" s="198">
        <f>D58+E58+F58+J58</f>
        <v>0.066</v>
      </c>
      <c r="N58" s="15">
        <f>C58+M58</f>
        <v>0.10600000000000001</v>
      </c>
      <c r="O58" s="15">
        <v>0.008</v>
      </c>
      <c r="P58" s="15">
        <v>0.017</v>
      </c>
      <c r="Q58" s="15">
        <f t="shared" si="3"/>
        <v>0.025</v>
      </c>
      <c r="R58" s="15">
        <f t="shared" si="4"/>
        <v>0.131</v>
      </c>
      <c r="S58" s="15">
        <v>95</v>
      </c>
    </row>
    <row r="59" spans="1:19" ht="16.5" hidden="1" thickBot="1">
      <c r="A59" s="46"/>
      <c r="B59" s="14" t="s">
        <v>22</v>
      </c>
      <c r="C59" s="195">
        <v>0</v>
      </c>
      <c r="D59" s="15">
        <v>0</v>
      </c>
      <c r="E59" s="15">
        <v>0</v>
      </c>
      <c r="F59" s="15">
        <v>0</v>
      </c>
      <c r="G59" s="15"/>
      <c r="H59" s="15"/>
      <c r="I59" s="15"/>
      <c r="J59" s="15">
        <v>0</v>
      </c>
      <c r="K59" s="6"/>
      <c r="L59" s="14" t="s">
        <v>22</v>
      </c>
      <c r="M59" s="198">
        <f>D59+E59+F59+J59</f>
        <v>0</v>
      </c>
      <c r="N59" s="15">
        <f>C59+M59</f>
        <v>0</v>
      </c>
      <c r="O59" s="15">
        <v>0</v>
      </c>
      <c r="P59" s="15">
        <v>0</v>
      </c>
      <c r="Q59" s="15">
        <f t="shared" si="3"/>
        <v>0</v>
      </c>
      <c r="R59" s="15">
        <f t="shared" si="4"/>
        <v>0</v>
      </c>
      <c r="S59" s="15">
        <v>0</v>
      </c>
    </row>
    <row r="60" spans="1:19" ht="16.5" hidden="1" thickBot="1">
      <c r="A60" s="46"/>
      <c r="B60" s="14" t="s">
        <v>21</v>
      </c>
      <c r="C60" s="195"/>
      <c r="D60" s="15"/>
      <c r="E60" s="15"/>
      <c r="F60" s="15"/>
      <c r="G60" s="15"/>
      <c r="H60" s="15"/>
      <c r="I60" s="15"/>
      <c r="J60" s="15"/>
      <c r="K60" s="6"/>
      <c r="L60" s="14" t="s">
        <v>21</v>
      </c>
      <c r="M60" s="198"/>
      <c r="N60" s="15"/>
      <c r="O60" s="15"/>
      <c r="P60" s="15"/>
      <c r="Q60" s="15">
        <f t="shared" si="3"/>
        <v>0</v>
      </c>
      <c r="R60" s="15">
        <f t="shared" si="4"/>
        <v>0</v>
      </c>
      <c r="S60" s="15"/>
    </row>
    <row r="61" spans="1:19" ht="16.5" hidden="1" thickBot="1">
      <c r="A61" s="46"/>
      <c r="B61" s="14" t="s">
        <v>20</v>
      </c>
      <c r="C61" s="195">
        <v>0.336</v>
      </c>
      <c r="D61" s="15">
        <v>0</v>
      </c>
      <c r="E61" s="15">
        <v>0</v>
      </c>
      <c r="F61" s="15">
        <v>0</v>
      </c>
      <c r="G61" s="15"/>
      <c r="H61" s="15"/>
      <c r="I61" s="15"/>
      <c r="J61" s="15">
        <v>0</v>
      </c>
      <c r="K61" s="6"/>
      <c r="L61" s="14" t="s">
        <v>20</v>
      </c>
      <c r="M61" s="198">
        <f>D61+E61+F61+J61</f>
        <v>0</v>
      </c>
      <c r="N61" s="15">
        <f>C61+M61</f>
        <v>0.336</v>
      </c>
      <c r="O61" s="15">
        <v>0.034</v>
      </c>
      <c r="P61" s="15">
        <v>0</v>
      </c>
      <c r="Q61" s="15">
        <f t="shared" si="3"/>
        <v>0.034</v>
      </c>
      <c r="R61" s="15">
        <f t="shared" si="4"/>
        <v>0.37</v>
      </c>
      <c r="S61" s="15">
        <v>95</v>
      </c>
    </row>
    <row r="62" spans="1:19" ht="16.5" hidden="1" thickBot="1">
      <c r="A62" s="46"/>
      <c r="B62" s="14" t="s">
        <v>19</v>
      </c>
      <c r="C62" s="195">
        <v>0</v>
      </c>
      <c r="D62" s="15">
        <v>0</v>
      </c>
      <c r="E62" s="15">
        <v>0</v>
      </c>
      <c r="F62" s="15">
        <v>0</v>
      </c>
      <c r="G62" s="15"/>
      <c r="H62" s="15"/>
      <c r="I62" s="15"/>
      <c r="J62" s="15">
        <v>0</v>
      </c>
      <c r="K62" s="6"/>
      <c r="L62" s="14" t="s">
        <v>19</v>
      </c>
      <c r="M62" s="198">
        <f>D62+E62+F62+J62</f>
        <v>0</v>
      </c>
      <c r="N62" s="15">
        <f>C62+M62</f>
        <v>0</v>
      </c>
      <c r="O62" s="15">
        <v>0</v>
      </c>
      <c r="P62" s="15">
        <v>0</v>
      </c>
      <c r="Q62" s="15">
        <f t="shared" si="3"/>
        <v>0</v>
      </c>
      <c r="R62" s="15">
        <f t="shared" si="4"/>
        <v>0</v>
      </c>
      <c r="S62" s="15">
        <v>0</v>
      </c>
    </row>
    <row r="63" spans="1:19" ht="16.5" hidden="1" thickBot="1">
      <c r="A63" s="46"/>
      <c r="B63" s="14" t="s">
        <v>18</v>
      </c>
      <c r="C63" s="195">
        <v>0.044</v>
      </c>
      <c r="D63" s="15">
        <v>0</v>
      </c>
      <c r="E63" s="15">
        <v>0</v>
      </c>
      <c r="F63" s="15">
        <v>0.002</v>
      </c>
      <c r="G63" s="15"/>
      <c r="H63" s="15"/>
      <c r="I63" s="15"/>
      <c r="J63" s="15">
        <v>0</v>
      </c>
      <c r="K63" s="6"/>
      <c r="L63" s="14" t="s">
        <v>18</v>
      </c>
      <c r="M63" s="198">
        <f>D63+E63+F63+J63</f>
        <v>0.002</v>
      </c>
      <c r="N63" s="15">
        <f>C63+M63</f>
        <v>0.046</v>
      </c>
      <c r="O63" s="15">
        <v>0.008</v>
      </c>
      <c r="P63" s="15">
        <v>0</v>
      </c>
      <c r="Q63" s="15">
        <f t="shared" si="3"/>
        <v>0.008</v>
      </c>
      <c r="R63" s="15">
        <f t="shared" si="4"/>
        <v>0.054</v>
      </c>
      <c r="S63" s="15">
        <v>87</v>
      </c>
    </row>
    <row r="64" spans="1:19" ht="15.75" customHeight="1" hidden="1">
      <c r="A64" s="46"/>
      <c r="B64" s="100"/>
      <c r="C64" s="200">
        <f>SUM(C8:C63)</f>
        <v>91.91000000000001</v>
      </c>
      <c r="D64" s="201">
        <f>SUM(D8:D63)</f>
        <v>5.470000000000001</v>
      </c>
      <c r="E64" s="201">
        <f>SUM(E8:E63)</f>
        <v>26.093999999999998</v>
      </c>
      <c r="F64" s="201">
        <f>SUM(F8:F63)</f>
        <v>74.51499999999997</v>
      </c>
      <c r="G64" s="201"/>
      <c r="H64" s="201"/>
      <c r="I64" s="201"/>
      <c r="J64" s="201">
        <f>SUM(J8:J63)</f>
        <v>12.820000000000002</v>
      </c>
      <c r="K64" s="6"/>
      <c r="L64" s="100"/>
      <c r="M64" s="202">
        <f>D64+E64+F64+J64</f>
        <v>118.89899999999999</v>
      </c>
      <c r="N64" s="201">
        <f>SUM(N8:N63)</f>
        <v>271.415</v>
      </c>
      <c r="O64" s="201">
        <f>SUM(O8:O63)</f>
        <v>18.159999999999997</v>
      </c>
      <c r="P64" s="201">
        <f>SUM(P8:P63)</f>
        <v>3.0479999999999996</v>
      </c>
      <c r="Q64" s="203">
        <f t="shared" si="3"/>
        <v>21.207999999999995</v>
      </c>
      <c r="R64" s="201">
        <f t="shared" si="4"/>
        <v>292.623</v>
      </c>
      <c r="S64" s="203">
        <v>82</v>
      </c>
    </row>
    <row r="65" spans="1:19" ht="15.75" customHeight="1" thickBot="1">
      <c r="A65" s="46"/>
      <c r="B65" s="192" t="s">
        <v>32</v>
      </c>
      <c r="C65" s="269"/>
      <c r="D65" s="270"/>
      <c r="E65" s="271"/>
      <c r="F65" s="270"/>
      <c r="G65" s="271"/>
      <c r="H65" s="271"/>
      <c r="I65" s="270"/>
      <c r="J65" s="272"/>
      <c r="K65" s="6"/>
      <c r="L65" s="192" t="s">
        <v>32</v>
      </c>
      <c r="M65" s="139"/>
      <c r="N65" s="271"/>
      <c r="O65" s="270"/>
      <c r="P65" s="271"/>
      <c r="Q65" s="20"/>
      <c r="R65" s="271"/>
      <c r="S65" s="273"/>
    </row>
    <row r="66" spans="1:19" ht="16.5" thickBot="1">
      <c r="A66" s="46"/>
      <c r="B66"/>
      <c r="C66" s="194">
        <v>7.06</v>
      </c>
      <c r="D66" s="25">
        <v>0.06</v>
      </c>
      <c r="E66" s="20">
        <v>3.18</v>
      </c>
      <c r="F66" s="25">
        <v>8.53</v>
      </c>
      <c r="G66" s="25">
        <v>0.83</v>
      </c>
      <c r="H66" s="25">
        <v>0.24</v>
      </c>
      <c r="I66" s="25"/>
      <c r="J66" s="139">
        <v>2.41</v>
      </c>
      <c r="K66" s="6"/>
      <c r="L66"/>
      <c r="M66" s="139">
        <f aca="true" t="shared" si="5" ref="M66:M76">D66+E66+F66+G66+H66+J66</f>
        <v>15.25</v>
      </c>
      <c r="N66" s="25">
        <f>C66+M66</f>
        <v>22.31</v>
      </c>
      <c r="O66" s="20">
        <v>1.85</v>
      </c>
      <c r="P66" s="25">
        <v>5.57</v>
      </c>
      <c r="Q66" s="20">
        <f t="shared" si="3"/>
        <v>7.42</v>
      </c>
      <c r="R66" s="25">
        <f>Q66+N66</f>
        <v>29.729999999999997</v>
      </c>
      <c r="S66" s="48">
        <v>82</v>
      </c>
    </row>
    <row r="67" spans="1:19" ht="16.5" thickBot="1">
      <c r="A67" s="46"/>
      <c r="B67" s="192" t="s">
        <v>31</v>
      </c>
      <c r="C67" s="194"/>
      <c r="D67" s="25"/>
      <c r="E67" s="20"/>
      <c r="F67" s="25"/>
      <c r="G67" s="25"/>
      <c r="H67" s="25"/>
      <c r="I67" s="25"/>
      <c r="J67" s="139"/>
      <c r="K67" s="6"/>
      <c r="L67" s="192" t="s">
        <v>31</v>
      </c>
      <c r="M67" s="139"/>
      <c r="N67" s="25"/>
      <c r="O67" s="20"/>
      <c r="P67" s="25"/>
      <c r="Q67" s="20"/>
      <c r="R67" s="25"/>
      <c r="S67" s="48"/>
    </row>
    <row r="68" spans="1:19" ht="16.5" thickBot="1">
      <c r="A68" s="46"/>
      <c r="B68"/>
      <c r="C68" s="194">
        <v>0.1</v>
      </c>
      <c r="D68" s="25">
        <v>0.01</v>
      </c>
      <c r="E68" s="20">
        <v>0</v>
      </c>
      <c r="F68" s="25">
        <v>0</v>
      </c>
      <c r="G68" s="25">
        <v>0</v>
      </c>
      <c r="H68" s="25">
        <v>0</v>
      </c>
      <c r="I68" s="25"/>
      <c r="J68" s="139">
        <v>0</v>
      </c>
      <c r="K68" s="6"/>
      <c r="L68"/>
      <c r="M68" s="139">
        <f t="shared" si="5"/>
        <v>0.01</v>
      </c>
      <c r="N68" s="25">
        <f>C68+M68</f>
        <v>0.11</v>
      </c>
      <c r="O68" s="20">
        <v>0</v>
      </c>
      <c r="P68" s="25">
        <v>0</v>
      </c>
      <c r="Q68" s="20">
        <f t="shared" si="3"/>
        <v>0</v>
      </c>
      <c r="R68" s="25">
        <f>Q68+N68</f>
        <v>0.11</v>
      </c>
      <c r="S68" s="48">
        <v>73</v>
      </c>
    </row>
    <row r="69" spans="1:19" ht="16.5" thickBot="1">
      <c r="A69" s="46"/>
      <c r="B69" s="192" t="s">
        <v>30</v>
      </c>
      <c r="C69" s="194"/>
      <c r="D69" s="25"/>
      <c r="E69" s="20"/>
      <c r="F69" s="25"/>
      <c r="G69" s="25"/>
      <c r="H69" s="25"/>
      <c r="I69" s="25"/>
      <c r="J69" s="139"/>
      <c r="K69" s="6"/>
      <c r="L69" s="192" t="s">
        <v>30</v>
      </c>
      <c r="M69" s="139"/>
      <c r="N69" s="25"/>
      <c r="O69" s="20"/>
      <c r="P69" s="25"/>
      <c r="Q69" s="20"/>
      <c r="R69" s="25"/>
      <c r="S69" s="48"/>
    </row>
    <row r="70" spans="1:19" ht="16.5" thickBot="1">
      <c r="A70" s="46"/>
      <c r="B70"/>
      <c r="C70" s="194">
        <v>5.8</v>
      </c>
      <c r="D70" s="25">
        <v>0</v>
      </c>
      <c r="E70" s="20">
        <v>2.59</v>
      </c>
      <c r="F70" s="25">
        <v>0.49</v>
      </c>
      <c r="G70" s="25">
        <v>0.55</v>
      </c>
      <c r="H70" s="25">
        <v>0</v>
      </c>
      <c r="I70" s="25"/>
      <c r="J70" s="139">
        <v>0.5</v>
      </c>
      <c r="K70" s="6"/>
      <c r="L70"/>
      <c r="M70" s="139">
        <f t="shared" si="5"/>
        <v>4.13</v>
      </c>
      <c r="N70" s="25">
        <v>9.93</v>
      </c>
      <c r="O70" s="20">
        <v>0.61</v>
      </c>
      <c r="P70" s="25">
        <v>0</v>
      </c>
      <c r="Q70" s="20">
        <f t="shared" si="3"/>
        <v>0.61</v>
      </c>
      <c r="R70" s="25">
        <v>10.54</v>
      </c>
      <c r="S70" s="48">
        <v>79</v>
      </c>
    </row>
    <row r="71" spans="1:19" ht="16.5" thickBot="1">
      <c r="A71" s="46"/>
      <c r="B71" s="192" t="s">
        <v>29</v>
      </c>
      <c r="C71" s="194"/>
      <c r="D71" s="25"/>
      <c r="E71" s="20"/>
      <c r="F71" s="25"/>
      <c r="G71" s="25"/>
      <c r="H71" s="25"/>
      <c r="I71" s="25"/>
      <c r="J71" s="139"/>
      <c r="K71" s="6"/>
      <c r="L71" s="192" t="s">
        <v>29</v>
      </c>
      <c r="M71" s="139"/>
      <c r="N71" s="25"/>
      <c r="O71" s="20"/>
      <c r="P71" s="25"/>
      <c r="Q71" s="20"/>
      <c r="R71" s="25"/>
      <c r="S71" s="48"/>
    </row>
    <row r="72" spans="1:19" ht="16.5" thickBot="1">
      <c r="A72" s="46"/>
      <c r="B72"/>
      <c r="C72" s="194">
        <v>0.33</v>
      </c>
      <c r="D72" s="25">
        <v>0.05</v>
      </c>
      <c r="E72" s="20">
        <v>0.09</v>
      </c>
      <c r="F72" s="25">
        <v>0</v>
      </c>
      <c r="G72" s="25">
        <v>0</v>
      </c>
      <c r="H72" s="25">
        <v>0</v>
      </c>
      <c r="I72" s="25"/>
      <c r="J72" s="139">
        <v>0</v>
      </c>
      <c r="K72" s="6"/>
      <c r="L72"/>
      <c r="M72" s="139">
        <f t="shared" si="5"/>
        <v>0.14</v>
      </c>
      <c r="N72" s="25">
        <f>C72+M72</f>
        <v>0.47000000000000003</v>
      </c>
      <c r="O72" s="20">
        <v>0</v>
      </c>
      <c r="P72" s="25">
        <v>0</v>
      </c>
      <c r="Q72" s="20">
        <v>0</v>
      </c>
      <c r="R72" s="25">
        <v>0.47</v>
      </c>
      <c r="S72" s="48">
        <v>66</v>
      </c>
    </row>
    <row r="73" spans="1:19" ht="16.5" thickBot="1">
      <c r="A73" s="46"/>
      <c r="B73" s="192" t="s">
        <v>28</v>
      </c>
      <c r="C73" s="194"/>
      <c r="D73" s="25"/>
      <c r="E73" s="20"/>
      <c r="F73" s="25"/>
      <c r="G73" s="25"/>
      <c r="H73" s="25"/>
      <c r="I73" s="25"/>
      <c r="J73" s="139"/>
      <c r="K73" s="6"/>
      <c r="L73" s="192" t="s">
        <v>28</v>
      </c>
      <c r="M73" s="139"/>
      <c r="N73" s="25"/>
      <c r="O73" s="20"/>
      <c r="P73" s="25"/>
      <c r="Q73" s="20"/>
      <c r="R73" s="25"/>
      <c r="S73" s="48"/>
    </row>
    <row r="74" spans="1:19" ht="16.5" thickBot="1">
      <c r="A74" s="46"/>
      <c r="B74"/>
      <c r="C74" s="194">
        <v>14.95</v>
      </c>
      <c r="D74" s="25">
        <v>0.16</v>
      </c>
      <c r="E74" s="20">
        <v>7.19</v>
      </c>
      <c r="F74" s="25">
        <v>19.97</v>
      </c>
      <c r="G74" s="25">
        <v>0.7</v>
      </c>
      <c r="H74" s="25">
        <v>0</v>
      </c>
      <c r="I74" s="25"/>
      <c r="J74" s="139">
        <v>0</v>
      </c>
      <c r="K74" s="6"/>
      <c r="L74"/>
      <c r="M74" s="139">
        <f t="shared" si="5"/>
        <v>28.02</v>
      </c>
      <c r="N74" s="25">
        <f>C74+M74</f>
        <v>42.97</v>
      </c>
      <c r="O74" s="20">
        <v>5.19</v>
      </c>
      <c r="P74" s="25">
        <v>0.32</v>
      </c>
      <c r="Q74" s="20">
        <f t="shared" si="3"/>
        <v>5.510000000000001</v>
      </c>
      <c r="R74" s="25">
        <f>Q74+N74</f>
        <v>48.48</v>
      </c>
      <c r="S74" s="48">
        <v>62</v>
      </c>
    </row>
    <row r="75" spans="1:19" ht="16.5" thickBot="1">
      <c r="A75" s="46"/>
      <c r="B75" s="307" t="s">
        <v>197</v>
      </c>
      <c r="C75" s="194"/>
      <c r="D75" s="25"/>
      <c r="E75" s="20"/>
      <c r="F75" s="25"/>
      <c r="G75" s="25"/>
      <c r="H75" s="25"/>
      <c r="I75" s="25"/>
      <c r="J75" s="139"/>
      <c r="K75" s="6"/>
      <c r="L75" s="307" t="s">
        <v>197</v>
      </c>
      <c r="M75" s="139"/>
      <c r="N75" s="25"/>
      <c r="O75" s="20"/>
      <c r="P75" s="25"/>
      <c r="Q75" s="20"/>
      <c r="R75" s="25"/>
      <c r="S75" s="48"/>
    </row>
    <row r="76" spans="1:19" ht="16.5" thickBot="1">
      <c r="A76" s="46"/>
      <c r="B76"/>
      <c r="C76" s="194">
        <v>0.66</v>
      </c>
      <c r="D76" s="25">
        <v>0.24</v>
      </c>
      <c r="E76" s="20">
        <v>0.43</v>
      </c>
      <c r="F76" s="25">
        <v>0.51</v>
      </c>
      <c r="G76" s="25">
        <v>0</v>
      </c>
      <c r="H76" s="25">
        <v>0</v>
      </c>
      <c r="I76" s="25"/>
      <c r="J76" s="139">
        <v>0</v>
      </c>
      <c r="K76" s="6"/>
      <c r="L76"/>
      <c r="M76" s="139">
        <f t="shared" si="5"/>
        <v>1.18</v>
      </c>
      <c r="N76" s="25">
        <f>C76+M76</f>
        <v>1.8399999999999999</v>
      </c>
      <c r="O76" s="20">
        <v>0.21</v>
      </c>
      <c r="P76" s="25">
        <v>0.01</v>
      </c>
      <c r="Q76" s="20">
        <f t="shared" si="3"/>
        <v>0.22</v>
      </c>
      <c r="R76" s="25">
        <f>Q76+N76</f>
        <v>2.06</v>
      </c>
      <c r="S76" s="48">
        <v>68</v>
      </c>
    </row>
    <row r="77" spans="1:19" ht="16.5" thickBot="1">
      <c r="A77" s="46"/>
      <c r="B77" s="192" t="s">
        <v>26</v>
      </c>
      <c r="C77" s="194"/>
      <c r="D77" s="25"/>
      <c r="E77" s="20"/>
      <c r="F77" s="25"/>
      <c r="G77" s="25"/>
      <c r="H77" s="25"/>
      <c r="I77" s="25"/>
      <c r="J77" s="139"/>
      <c r="K77" s="6"/>
      <c r="L77" s="192" t="s">
        <v>26</v>
      </c>
      <c r="M77" s="139"/>
      <c r="N77" s="25"/>
      <c r="O77" s="20"/>
      <c r="P77" s="25"/>
      <c r="Q77" s="20"/>
      <c r="R77" s="25"/>
      <c r="S77" s="48"/>
    </row>
    <row r="78" spans="1:19" ht="16.5" thickBot="1">
      <c r="A78" s="46"/>
      <c r="B78"/>
      <c r="C78" s="194">
        <v>8.4</v>
      </c>
      <c r="D78" s="25">
        <v>0.19</v>
      </c>
      <c r="E78" s="20">
        <v>0.94</v>
      </c>
      <c r="F78" s="25">
        <v>0</v>
      </c>
      <c r="G78" s="25">
        <v>0</v>
      </c>
      <c r="H78" s="25">
        <v>0</v>
      </c>
      <c r="I78" s="25"/>
      <c r="J78" s="139">
        <v>0.87</v>
      </c>
      <c r="K78" s="6"/>
      <c r="L78"/>
      <c r="M78" s="139">
        <v>2</v>
      </c>
      <c r="N78" s="25">
        <v>10.4</v>
      </c>
      <c r="O78" s="20">
        <v>0.51</v>
      </c>
      <c r="P78" s="25">
        <v>0</v>
      </c>
      <c r="Q78" s="20">
        <f t="shared" si="3"/>
        <v>0.51</v>
      </c>
      <c r="R78" s="25">
        <f>Q78+N78</f>
        <v>10.91</v>
      </c>
      <c r="S78" s="48">
        <v>49</v>
      </c>
    </row>
    <row r="79" spans="1:19" ht="16.5" thickBot="1">
      <c r="A79" s="46"/>
      <c r="B79" s="193" t="s">
        <v>62</v>
      </c>
      <c r="C79" s="194"/>
      <c r="D79" s="25"/>
      <c r="E79" s="20"/>
      <c r="F79" s="25"/>
      <c r="G79" s="25"/>
      <c r="H79" s="25"/>
      <c r="I79" s="25"/>
      <c r="J79" s="139"/>
      <c r="K79" s="6"/>
      <c r="L79" s="193" t="s">
        <v>62</v>
      </c>
      <c r="M79" s="139"/>
      <c r="N79" s="25"/>
      <c r="O79" s="20"/>
      <c r="P79" s="25"/>
      <c r="Q79" s="20"/>
      <c r="R79" s="25"/>
      <c r="S79" s="48"/>
    </row>
    <row r="80" spans="1:19" ht="16.5" thickBot="1">
      <c r="A80" s="46"/>
      <c r="B80"/>
      <c r="C80" s="194">
        <v>0.07</v>
      </c>
      <c r="D80" s="25">
        <v>0</v>
      </c>
      <c r="E80" s="20">
        <v>0</v>
      </c>
      <c r="F80" s="25">
        <v>0</v>
      </c>
      <c r="G80" s="25">
        <v>0</v>
      </c>
      <c r="H80" s="25">
        <v>0</v>
      </c>
      <c r="I80" s="25"/>
      <c r="J80" s="139">
        <v>0</v>
      </c>
      <c r="K80" s="6"/>
      <c r="L80"/>
      <c r="M80" s="139">
        <f>D80+E80+F80+G80+H80+J80</f>
        <v>0</v>
      </c>
      <c r="N80" s="25">
        <f>C80+M80</f>
        <v>0.07</v>
      </c>
      <c r="O80" s="20">
        <v>0</v>
      </c>
      <c r="P80" s="25">
        <v>0</v>
      </c>
      <c r="Q80" s="20">
        <f>O80+P80</f>
        <v>0</v>
      </c>
      <c r="R80" s="25">
        <f>Q80+N80</f>
        <v>0.07</v>
      </c>
      <c r="S80" s="48">
        <v>71</v>
      </c>
    </row>
    <row r="81" spans="1:19" ht="16.5" thickBot="1">
      <c r="A81" s="46"/>
      <c r="B81" s="192" t="s">
        <v>23</v>
      </c>
      <c r="C81" s="194"/>
      <c r="D81" s="25"/>
      <c r="E81" s="20"/>
      <c r="F81" s="25"/>
      <c r="G81" s="25"/>
      <c r="H81" s="25"/>
      <c r="I81" s="25"/>
      <c r="J81" s="139"/>
      <c r="K81" s="6"/>
      <c r="L81" s="192" t="s">
        <v>23</v>
      </c>
      <c r="M81" s="139"/>
      <c r="N81" s="25"/>
      <c r="O81" s="20"/>
      <c r="P81" s="25"/>
      <c r="Q81" s="20"/>
      <c r="R81" s="25"/>
      <c r="S81" s="48"/>
    </row>
    <row r="82" spans="1:19" ht="16.5" thickBot="1">
      <c r="A82" s="46"/>
      <c r="B82"/>
      <c r="C82" s="194">
        <v>1.07</v>
      </c>
      <c r="D82" s="25">
        <v>0.16</v>
      </c>
      <c r="E82" s="20">
        <v>0.84</v>
      </c>
      <c r="F82" s="25">
        <v>1.19</v>
      </c>
      <c r="G82" s="25">
        <v>0.53</v>
      </c>
      <c r="H82" s="25">
        <v>0</v>
      </c>
      <c r="I82" s="25"/>
      <c r="J82" s="139">
        <v>0</v>
      </c>
      <c r="K82" s="6"/>
      <c r="L82"/>
      <c r="M82" s="139">
        <f>D82+E82+F82+G82+H82+J82</f>
        <v>2.7199999999999998</v>
      </c>
      <c r="N82" s="25">
        <f>C82+M82</f>
        <v>3.79</v>
      </c>
      <c r="O82" s="20">
        <v>0.17</v>
      </c>
      <c r="P82" s="25">
        <v>0.09</v>
      </c>
      <c r="Q82" s="20">
        <f>O82+P82</f>
        <v>0.26</v>
      </c>
      <c r="R82" s="25">
        <f>Q82+N82</f>
        <v>4.05</v>
      </c>
      <c r="S82" s="48">
        <v>96</v>
      </c>
    </row>
    <row r="83" spans="1:19" ht="16.5" thickBot="1">
      <c r="A83" s="46"/>
      <c r="B83" s="263" t="s">
        <v>22</v>
      </c>
      <c r="C83" s="194"/>
      <c r="D83" s="25"/>
      <c r="E83" s="20"/>
      <c r="F83" s="25"/>
      <c r="G83" s="25"/>
      <c r="H83" s="25"/>
      <c r="I83" s="25"/>
      <c r="J83" s="139"/>
      <c r="K83" s="6"/>
      <c r="L83" s="263" t="s">
        <v>22</v>
      </c>
      <c r="M83" s="139"/>
      <c r="N83" s="25"/>
      <c r="O83" s="20"/>
      <c r="P83" s="25"/>
      <c r="Q83" s="20"/>
      <c r="R83" s="25"/>
      <c r="S83" s="48"/>
    </row>
    <row r="84" spans="1:19" ht="16.5" thickBot="1">
      <c r="A84" s="46"/>
      <c r="B84"/>
      <c r="C84" s="316" t="s">
        <v>184</v>
      </c>
      <c r="D84" s="315" t="s">
        <v>184</v>
      </c>
      <c r="E84" s="315" t="s">
        <v>184</v>
      </c>
      <c r="F84" s="315" t="s">
        <v>184</v>
      </c>
      <c r="G84" s="315" t="s">
        <v>184</v>
      </c>
      <c r="H84" s="315" t="s">
        <v>184</v>
      </c>
      <c r="I84" s="315" t="s">
        <v>184</v>
      </c>
      <c r="J84" s="314" t="s">
        <v>184</v>
      </c>
      <c r="K84" s="6"/>
      <c r="L84"/>
      <c r="M84" s="314" t="s">
        <v>184</v>
      </c>
      <c r="N84" s="314" t="s">
        <v>184</v>
      </c>
      <c r="O84" s="314" t="s">
        <v>184</v>
      </c>
      <c r="P84" s="314" t="s">
        <v>184</v>
      </c>
      <c r="Q84" s="314" t="s">
        <v>184</v>
      </c>
      <c r="R84" s="314" t="s">
        <v>184</v>
      </c>
      <c r="S84" s="330" t="s">
        <v>184</v>
      </c>
    </row>
    <row r="85" spans="1:19" ht="16.5" thickBot="1">
      <c r="A85" s="46"/>
      <c r="B85" s="192" t="s">
        <v>21</v>
      </c>
      <c r="C85" s="194"/>
      <c r="D85" s="25"/>
      <c r="E85" s="20"/>
      <c r="F85" s="25"/>
      <c r="G85" s="25"/>
      <c r="H85" s="25"/>
      <c r="I85" s="25"/>
      <c r="J85" s="139"/>
      <c r="K85" s="6"/>
      <c r="L85" s="192" t="s">
        <v>21</v>
      </c>
      <c r="M85" s="139"/>
      <c r="N85" s="25"/>
      <c r="O85" s="20"/>
      <c r="P85" s="25"/>
      <c r="Q85" s="20"/>
      <c r="R85" s="25"/>
      <c r="S85" s="48"/>
    </row>
    <row r="86" spans="1:19" ht="16.5" thickBot="1">
      <c r="A86" s="46"/>
      <c r="B86"/>
      <c r="C86" s="316" t="s">
        <v>184</v>
      </c>
      <c r="D86" s="315" t="s">
        <v>184</v>
      </c>
      <c r="E86" s="315" t="s">
        <v>184</v>
      </c>
      <c r="F86" s="315" t="s">
        <v>184</v>
      </c>
      <c r="G86" s="315" t="s">
        <v>184</v>
      </c>
      <c r="H86" s="315" t="s">
        <v>184</v>
      </c>
      <c r="I86" s="315" t="s">
        <v>184</v>
      </c>
      <c r="J86" s="314" t="s">
        <v>184</v>
      </c>
      <c r="K86" s="6"/>
      <c r="L86"/>
      <c r="M86" s="314" t="s">
        <v>184</v>
      </c>
      <c r="N86" s="314" t="s">
        <v>184</v>
      </c>
      <c r="O86" s="314" t="s">
        <v>184</v>
      </c>
      <c r="P86" s="314" t="s">
        <v>184</v>
      </c>
      <c r="Q86" s="314" t="s">
        <v>184</v>
      </c>
      <c r="R86" s="315" t="s">
        <v>184</v>
      </c>
      <c r="S86" s="330" t="s">
        <v>184</v>
      </c>
    </row>
    <row r="87" spans="1:19" ht="16.5" thickBot="1">
      <c r="A87" s="46"/>
      <c r="B87" s="192" t="s">
        <v>20</v>
      </c>
      <c r="C87" s="194"/>
      <c r="D87" s="25"/>
      <c r="E87" s="20"/>
      <c r="F87" s="25"/>
      <c r="G87" s="25"/>
      <c r="H87" s="25"/>
      <c r="I87" s="25"/>
      <c r="J87" s="139"/>
      <c r="K87" s="6"/>
      <c r="L87" s="192" t="s">
        <v>20</v>
      </c>
      <c r="M87" s="139"/>
      <c r="N87" s="25"/>
      <c r="O87" s="20"/>
      <c r="P87" s="25"/>
      <c r="Q87" s="20"/>
      <c r="R87" s="25"/>
      <c r="S87" s="48"/>
    </row>
    <row r="88" spans="1:19" ht="16.5" thickBot="1">
      <c r="A88" s="46"/>
      <c r="B88"/>
      <c r="C88" s="194">
        <v>3.36</v>
      </c>
      <c r="D88" s="25">
        <v>0</v>
      </c>
      <c r="E88" s="20">
        <v>0</v>
      </c>
      <c r="F88" s="25">
        <v>0</v>
      </c>
      <c r="G88" s="25">
        <v>0</v>
      </c>
      <c r="H88" s="25">
        <v>0</v>
      </c>
      <c r="I88" s="25"/>
      <c r="J88" s="139">
        <v>0</v>
      </c>
      <c r="K88" s="6"/>
      <c r="L88"/>
      <c r="M88" s="139">
        <f>D88+E88+F88+G88+H88+J88</f>
        <v>0</v>
      </c>
      <c r="N88" s="25">
        <f>C88+M88</f>
        <v>3.36</v>
      </c>
      <c r="O88" s="20">
        <v>0.31</v>
      </c>
      <c r="P88" s="25">
        <v>0</v>
      </c>
      <c r="Q88" s="20">
        <f>O88+P88</f>
        <v>0.31</v>
      </c>
      <c r="R88" s="25">
        <f>Q88+N88</f>
        <v>3.67</v>
      </c>
      <c r="S88" s="48">
        <v>74</v>
      </c>
    </row>
    <row r="89" spans="1:19" ht="16.5" thickBot="1">
      <c r="A89" s="46"/>
      <c r="B89" s="192" t="s">
        <v>19</v>
      </c>
      <c r="C89" s="194"/>
      <c r="D89" s="25"/>
      <c r="E89" s="20"/>
      <c r="F89" s="25"/>
      <c r="G89" s="25"/>
      <c r="H89" s="25"/>
      <c r="I89" s="25"/>
      <c r="J89" s="139"/>
      <c r="K89" s="6"/>
      <c r="L89" s="192" t="s">
        <v>19</v>
      </c>
      <c r="M89" s="139"/>
      <c r="N89" s="25"/>
      <c r="O89" s="20"/>
      <c r="P89" s="25"/>
      <c r="Q89" s="20"/>
      <c r="R89" s="25"/>
      <c r="S89" s="48"/>
    </row>
    <row r="90" spans="1:19" ht="16.5" thickBot="1">
      <c r="A90" s="46"/>
      <c r="B90"/>
      <c r="C90" s="316" t="s">
        <v>184</v>
      </c>
      <c r="D90" s="315" t="s">
        <v>184</v>
      </c>
      <c r="E90" s="315" t="s">
        <v>184</v>
      </c>
      <c r="F90" s="315" t="s">
        <v>184</v>
      </c>
      <c r="G90" s="315" t="s">
        <v>184</v>
      </c>
      <c r="H90" s="315" t="s">
        <v>184</v>
      </c>
      <c r="I90" s="315" t="s">
        <v>184</v>
      </c>
      <c r="J90" s="314" t="s">
        <v>184</v>
      </c>
      <c r="K90" s="6"/>
      <c r="L90"/>
      <c r="M90" s="314" t="s">
        <v>184</v>
      </c>
      <c r="N90" s="315" t="s">
        <v>184</v>
      </c>
      <c r="O90" s="303" t="s">
        <v>184</v>
      </c>
      <c r="P90" s="315" t="s">
        <v>184</v>
      </c>
      <c r="Q90" s="303" t="s">
        <v>184</v>
      </c>
      <c r="R90" s="315" t="s">
        <v>184</v>
      </c>
      <c r="S90" s="330" t="s">
        <v>184</v>
      </c>
    </row>
    <row r="91" spans="1:19" ht="16.5" thickBot="1">
      <c r="A91" s="46"/>
      <c r="B91" s="192" t="s">
        <v>18</v>
      </c>
      <c r="C91" s="194"/>
      <c r="D91" s="25"/>
      <c r="E91" s="20"/>
      <c r="F91" s="25"/>
      <c r="G91" s="25"/>
      <c r="H91" s="25"/>
      <c r="I91" s="25"/>
      <c r="J91" s="139"/>
      <c r="K91" s="6"/>
      <c r="L91" s="192" t="s">
        <v>18</v>
      </c>
      <c r="M91" s="139"/>
      <c r="N91" s="25"/>
      <c r="O91" s="20"/>
      <c r="P91" s="25"/>
      <c r="Q91" s="20"/>
      <c r="R91" s="25"/>
      <c r="S91" s="48"/>
    </row>
    <row r="92" spans="1:19" ht="15.75">
      <c r="A92" s="46"/>
      <c r="B92"/>
      <c r="C92" s="196">
        <v>0.44</v>
      </c>
      <c r="D92" s="25">
        <v>0</v>
      </c>
      <c r="E92" s="20">
        <v>0</v>
      </c>
      <c r="F92" s="25">
        <v>0.12</v>
      </c>
      <c r="G92" s="25">
        <v>0.15</v>
      </c>
      <c r="H92" s="25">
        <v>0</v>
      </c>
      <c r="I92" s="25"/>
      <c r="J92" s="139">
        <v>0</v>
      </c>
      <c r="K92" s="6"/>
      <c r="L92"/>
      <c r="M92" s="139">
        <f>D92+E92+F92+G92+H92+J92</f>
        <v>0.27</v>
      </c>
      <c r="N92" s="25">
        <f>C92+M92</f>
        <v>0.71</v>
      </c>
      <c r="O92" s="20">
        <v>0.06</v>
      </c>
      <c r="P92" s="25">
        <v>0</v>
      </c>
      <c r="Q92" s="20">
        <f>O92+P92</f>
        <v>0.06</v>
      </c>
      <c r="R92" s="25">
        <f>Q92+N92</f>
        <v>0.77</v>
      </c>
      <c r="S92" s="48">
        <v>74</v>
      </c>
    </row>
    <row r="93" spans="1:19" ht="15.75">
      <c r="A93" s="46"/>
      <c r="B93" s="83" t="s">
        <v>60</v>
      </c>
      <c r="C93" s="317">
        <v>129.98</v>
      </c>
      <c r="D93" s="319">
        <v>6.28</v>
      </c>
      <c r="E93" s="319">
        <v>40.59</v>
      </c>
      <c r="F93" s="319">
        <v>104.54</v>
      </c>
      <c r="G93" s="319">
        <f>SUM(G8:G92)</f>
        <v>52.199999999999996</v>
      </c>
      <c r="H93" s="319">
        <f>SUM(H8:H92)</f>
        <v>3.7199999999999998</v>
      </c>
      <c r="I93" s="317">
        <f>SUM(I8:I92)</f>
        <v>0</v>
      </c>
      <c r="J93" s="317">
        <v>16.38</v>
      </c>
      <c r="K93" s="6"/>
      <c r="L93" s="185"/>
      <c r="M93" s="318">
        <v>223.71</v>
      </c>
      <c r="N93" s="319">
        <v>353.69</v>
      </c>
      <c r="O93" s="317">
        <v>26.38</v>
      </c>
      <c r="P93" s="319">
        <v>8.93</v>
      </c>
      <c r="Q93" s="320">
        <f>O93+P93</f>
        <v>35.31</v>
      </c>
      <c r="R93" s="319">
        <f>N93+Q93</f>
        <v>389</v>
      </c>
      <c r="S93" s="331">
        <v>81</v>
      </c>
    </row>
    <row r="94" spans="2:13" ht="15.75">
      <c r="B94" s="408" t="s">
        <v>217</v>
      </c>
      <c r="C94" s="408"/>
      <c r="L94" s="408" t="s">
        <v>217</v>
      </c>
      <c r="M94" s="408"/>
    </row>
  </sheetData>
  <sheetProtection/>
  <mergeCells count="6">
    <mergeCell ref="D2:J2"/>
    <mergeCell ref="H3:J3"/>
    <mergeCell ref="R3:S3"/>
    <mergeCell ref="C4:J4"/>
    <mergeCell ref="B94:C94"/>
    <mergeCell ref="L94:M94"/>
  </mergeCells>
  <printOptions horizontalCentered="1"/>
  <pageMargins left="0.0393700787401575" right="0.0393700787401575" top="0.15748031496063" bottom="0.15748031496063" header="0.31496062992126" footer="0.31496062992126"/>
  <pageSetup horizontalDpi="600" verticalDpi="600" orientation="portrait" pageOrder="overThenDown" paperSize="9" scale="80" r:id="rId2"/>
  <rowBreaks count="1" manualBreakCount="1">
    <brk id="64" max="255" man="1"/>
  </rowBreaks>
  <colBreaks count="1" manualBreakCount="1">
    <brk id="1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93"/>
  <sheetViews>
    <sheetView showGridLines="0" zoomScalePageLayoutView="0" workbookViewId="0" topLeftCell="A1">
      <selection activeCell="K43" sqref="K43:S93"/>
    </sheetView>
  </sheetViews>
  <sheetFormatPr defaultColWidth="9.140625" defaultRowHeight="15"/>
  <cols>
    <col min="1" max="1" width="7.8515625" style="12" customWidth="1"/>
    <col min="2" max="2" width="19.7109375" style="12" customWidth="1"/>
    <col min="3" max="3" width="9.421875" style="12" customWidth="1"/>
    <col min="4" max="4" width="10.7109375" style="12" customWidth="1"/>
    <col min="5" max="5" width="11.421875" style="12" customWidth="1"/>
    <col min="6" max="7" width="10.421875" style="12" customWidth="1"/>
    <col min="8" max="8" width="11.00390625" style="12" customWidth="1"/>
    <col min="9" max="9" width="10.140625" style="12" hidden="1" customWidth="1"/>
    <col min="10" max="10" width="12.140625" style="12" customWidth="1"/>
    <col min="11" max="11" width="7.8515625" style="12" customWidth="1"/>
    <col min="12" max="12" width="20.140625" style="12" customWidth="1"/>
    <col min="13" max="13" width="11.8515625" style="12" customWidth="1"/>
    <col min="14" max="14" width="11.57421875" style="12" customWidth="1"/>
    <col min="15" max="15" width="11.140625" style="12" customWidth="1"/>
    <col min="16" max="16" width="11.00390625" style="12" customWidth="1"/>
    <col min="17" max="18" width="12.28125" style="12" customWidth="1"/>
    <col min="19" max="19" width="13.28125" style="12" customWidth="1"/>
    <col min="20" max="22" width="9.140625" style="12" customWidth="1"/>
    <col min="23" max="16384" width="9.140625" style="12" customWidth="1"/>
  </cols>
  <sheetData>
    <row r="1" ht="45.75" customHeight="1" thickBot="1"/>
    <row r="2" spans="1:19" ht="21.75" customHeight="1" thickBot="1">
      <c r="A2" s="46"/>
      <c r="B2" s="70"/>
      <c r="C2" s="70"/>
      <c r="D2" s="404" t="s">
        <v>176</v>
      </c>
      <c r="E2" s="404"/>
      <c r="F2" s="404"/>
      <c r="G2" s="404"/>
      <c r="H2" s="404"/>
      <c r="I2" s="404"/>
      <c r="J2" s="404"/>
      <c r="K2" s="6"/>
      <c r="L2" s="184"/>
      <c r="M2" s="80"/>
      <c r="N2" s="80"/>
      <c r="O2" s="80"/>
      <c r="P2" s="80"/>
      <c r="Q2" s="80"/>
      <c r="R2" s="80"/>
      <c r="S2" s="81"/>
    </row>
    <row r="3" spans="1:19" s="19" customFormat="1" ht="15" customHeight="1">
      <c r="A3" s="46"/>
      <c r="B3" s="137" t="s">
        <v>175</v>
      </c>
      <c r="C3" s="79"/>
      <c r="D3" s="79"/>
      <c r="E3" s="79"/>
      <c r="F3" s="79"/>
      <c r="G3" s="79"/>
      <c r="H3" s="405" t="s">
        <v>174</v>
      </c>
      <c r="I3" s="405"/>
      <c r="J3" s="406"/>
      <c r="K3" s="6"/>
      <c r="L3" s="182"/>
      <c r="M3" s="61"/>
      <c r="N3" s="61"/>
      <c r="O3" s="61"/>
      <c r="P3" s="61"/>
      <c r="Q3" s="136"/>
      <c r="R3" s="405" t="s">
        <v>174</v>
      </c>
      <c r="S3" s="406"/>
    </row>
    <row r="4" spans="1:19" ht="15.75" customHeight="1">
      <c r="A4" s="46"/>
      <c r="B4" s="62" t="s">
        <v>58</v>
      </c>
      <c r="C4" s="407" t="s">
        <v>8</v>
      </c>
      <c r="D4" s="407"/>
      <c r="E4" s="407"/>
      <c r="F4" s="407"/>
      <c r="G4" s="407"/>
      <c r="H4" s="407"/>
      <c r="I4" s="407"/>
      <c r="J4" s="407"/>
      <c r="K4" s="6"/>
      <c r="L4" s="183"/>
      <c r="M4" s="65"/>
      <c r="N4" s="65"/>
      <c r="O4" s="65" t="s">
        <v>75</v>
      </c>
      <c r="P4" s="65"/>
      <c r="Q4" s="65"/>
      <c r="R4" s="62" t="s">
        <v>60</v>
      </c>
      <c r="S4" s="66" t="s">
        <v>74</v>
      </c>
    </row>
    <row r="5" spans="1:19" ht="15.75" customHeight="1">
      <c r="A5" s="46"/>
      <c r="B5" s="63"/>
      <c r="C5" s="63" t="s">
        <v>73</v>
      </c>
      <c r="D5" s="69"/>
      <c r="E5" s="58" t="s">
        <v>72</v>
      </c>
      <c r="F5" s="69"/>
      <c r="G5" s="69"/>
      <c r="H5" s="69"/>
      <c r="I5" s="69"/>
      <c r="J5" s="69"/>
      <c r="K5" s="6"/>
      <c r="L5" s="181"/>
      <c r="M5" s="63" t="s">
        <v>71</v>
      </c>
      <c r="N5" s="63" t="s">
        <v>70</v>
      </c>
      <c r="O5" s="63" t="s">
        <v>6</v>
      </c>
      <c r="P5" s="63" t="s">
        <v>7</v>
      </c>
      <c r="Q5" s="63" t="s">
        <v>61</v>
      </c>
      <c r="R5" s="63" t="s">
        <v>61</v>
      </c>
      <c r="S5" s="67" t="s">
        <v>152</v>
      </c>
    </row>
    <row r="6" spans="1:19" ht="17.25" customHeight="1" thickBot="1">
      <c r="A6" s="46"/>
      <c r="B6" s="63"/>
      <c r="C6" s="64" t="s">
        <v>6</v>
      </c>
      <c r="D6" s="64" t="s">
        <v>69</v>
      </c>
      <c r="E6" s="64" t="s">
        <v>68</v>
      </c>
      <c r="F6" s="64" t="s">
        <v>67</v>
      </c>
      <c r="G6" s="64" t="s">
        <v>66</v>
      </c>
      <c r="H6" s="64" t="s">
        <v>65</v>
      </c>
      <c r="I6" s="64"/>
      <c r="J6" s="64" t="s">
        <v>64</v>
      </c>
      <c r="K6" s="6"/>
      <c r="L6" s="181"/>
      <c r="M6" s="64"/>
      <c r="N6" s="64" t="s">
        <v>8</v>
      </c>
      <c r="O6" s="64"/>
      <c r="P6" s="64"/>
      <c r="Q6" s="64"/>
      <c r="R6" s="63"/>
      <c r="S6" s="68"/>
    </row>
    <row r="7" spans="1:19" ht="17.25" customHeight="1" thickBot="1">
      <c r="A7" s="46"/>
      <c r="B7" s="191" t="s">
        <v>53</v>
      </c>
      <c r="C7" s="197"/>
      <c r="D7" s="63"/>
      <c r="E7" s="99"/>
      <c r="F7" s="63"/>
      <c r="G7" s="99"/>
      <c r="H7" s="63"/>
      <c r="I7" s="63"/>
      <c r="J7" s="63"/>
      <c r="K7" s="6"/>
      <c r="L7" s="204" t="s">
        <v>53</v>
      </c>
      <c r="M7" s="99"/>
      <c r="N7" s="63"/>
      <c r="O7" s="63"/>
      <c r="P7" s="99"/>
      <c r="Q7" s="63"/>
      <c r="R7" s="99"/>
      <c r="S7" s="67"/>
    </row>
    <row r="8" spans="1:19" ht="16.5" thickBot="1">
      <c r="A8" s="46"/>
      <c r="B8"/>
      <c r="C8" s="194">
        <v>12.66</v>
      </c>
      <c r="D8" s="24">
        <v>0</v>
      </c>
      <c r="E8" s="20">
        <v>7.19</v>
      </c>
      <c r="F8" s="24">
        <v>20.73</v>
      </c>
      <c r="G8" s="20">
        <v>1.06</v>
      </c>
      <c r="H8" s="24">
        <v>2.05</v>
      </c>
      <c r="I8" s="24"/>
      <c r="J8" s="138">
        <v>1.75</v>
      </c>
      <c r="K8" s="6"/>
      <c r="L8"/>
      <c r="M8" s="138">
        <f aca="true" t="shared" si="0" ref="M8:M48">D8+E8+F8+G8+H8+J8</f>
        <v>32.78</v>
      </c>
      <c r="N8" s="24">
        <v>45.44</v>
      </c>
      <c r="O8" s="24">
        <v>2.62</v>
      </c>
      <c r="P8" s="20">
        <v>0</v>
      </c>
      <c r="Q8" s="24">
        <f aca="true" t="shared" si="1" ref="Q8:Q55">O8+P8</f>
        <v>2.62</v>
      </c>
      <c r="R8" s="20">
        <f aca="true" t="shared" si="2" ref="R8:R48">Q8+N8</f>
        <v>48.059999999999995</v>
      </c>
      <c r="S8" s="47">
        <v>69</v>
      </c>
    </row>
    <row r="9" spans="1:19" ht="16.5" thickBot="1">
      <c r="A9" s="46"/>
      <c r="B9" s="192" t="s">
        <v>52</v>
      </c>
      <c r="C9" s="194"/>
      <c r="D9" s="25"/>
      <c r="E9" s="20"/>
      <c r="F9" s="25"/>
      <c r="G9" s="20"/>
      <c r="H9" s="25"/>
      <c r="I9" s="25"/>
      <c r="J9" s="139"/>
      <c r="K9" s="6"/>
      <c r="L9" s="192" t="s">
        <v>52</v>
      </c>
      <c r="M9" s="139"/>
      <c r="N9" s="25"/>
      <c r="O9" s="25"/>
      <c r="P9" s="20"/>
      <c r="Q9" s="25"/>
      <c r="R9" s="20"/>
      <c r="S9" s="48"/>
    </row>
    <row r="10" spans="1:19" ht="16.5" thickBot="1">
      <c r="A10" s="46"/>
      <c r="B10"/>
      <c r="C10" s="194">
        <v>0.18</v>
      </c>
      <c r="D10" s="25">
        <v>0.02</v>
      </c>
      <c r="E10" s="20">
        <v>0</v>
      </c>
      <c r="F10" s="25">
        <v>0</v>
      </c>
      <c r="G10" s="20">
        <v>0</v>
      </c>
      <c r="H10" s="25">
        <v>0</v>
      </c>
      <c r="I10" s="25"/>
      <c r="J10" s="139">
        <v>0</v>
      </c>
      <c r="K10" s="6"/>
      <c r="L10"/>
      <c r="M10" s="139">
        <f t="shared" si="0"/>
        <v>0.02</v>
      </c>
      <c r="N10" s="25">
        <f aca="true" t="shared" si="3" ref="N10:N50">C10+M10</f>
        <v>0.19999999999999998</v>
      </c>
      <c r="O10" s="25">
        <v>0</v>
      </c>
      <c r="P10" s="20">
        <v>0</v>
      </c>
      <c r="Q10" s="25">
        <f t="shared" si="1"/>
        <v>0</v>
      </c>
      <c r="R10" s="20">
        <f t="shared" si="2"/>
        <v>0.19999999999999998</v>
      </c>
      <c r="S10" s="48">
        <v>50</v>
      </c>
    </row>
    <row r="11" spans="1:19" ht="16.5" thickBot="1">
      <c r="A11" s="46"/>
      <c r="B11" s="192" t="s">
        <v>51</v>
      </c>
      <c r="C11" s="194"/>
      <c r="D11" s="25"/>
      <c r="E11" s="20"/>
      <c r="F11" s="25"/>
      <c r="G11" s="20"/>
      <c r="H11" s="25"/>
      <c r="I11" s="25"/>
      <c r="J11" s="139"/>
      <c r="K11" s="6"/>
      <c r="L11" s="192" t="s">
        <v>51</v>
      </c>
      <c r="M11" s="139"/>
      <c r="N11" s="25"/>
      <c r="O11" s="25"/>
      <c r="P11" s="20"/>
      <c r="Q11" s="25"/>
      <c r="R11" s="20"/>
      <c r="S11" s="48"/>
    </row>
    <row r="12" spans="1:19" ht="16.5" thickBot="1">
      <c r="A12" s="46"/>
      <c r="B12"/>
      <c r="C12" s="194">
        <v>2.12</v>
      </c>
      <c r="D12" s="25">
        <v>0</v>
      </c>
      <c r="E12" s="20">
        <v>0.23</v>
      </c>
      <c r="F12" s="25">
        <v>0.11</v>
      </c>
      <c r="G12" s="20">
        <v>0</v>
      </c>
      <c r="H12" s="25">
        <v>0</v>
      </c>
      <c r="I12" s="25"/>
      <c r="J12" s="139">
        <v>0.37</v>
      </c>
      <c r="K12" s="6"/>
      <c r="L12"/>
      <c r="M12" s="139">
        <f t="shared" si="0"/>
        <v>0.71</v>
      </c>
      <c r="N12" s="25">
        <f t="shared" si="3"/>
        <v>2.83</v>
      </c>
      <c r="O12" s="25">
        <v>0</v>
      </c>
      <c r="P12" s="20">
        <v>0</v>
      </c>
      <c r="Q12" s="25">
        <f t="shared" si="1"/>
        <v>0</v>
      </c>
      <c r="R12" s="20">
        <f t="shared" si="2"/>
        <v>2.83</v>
      </c>
      <c r="S12" s="48">
        <v>51</v>
      </c>
    </row>
    <row r="13" spans="1:19" ht="16.5" thickBot="1">
      <c r="A13" s="46"/>
      <c r="B13" s="192" t="s">
        <v>50</v>
      </c>
      <c r="C13" s="194"/>
      <c r="D13" s="25"/>
      <c r="E13" s="20"/>
      <c r="F13" s="25"/>
      <c r="G13" s="20"/>
      <c r="H13" s="25"/>
      <c r="I13" s="25"/>
      <c r="J13" s="139"/>
      <c r="K13" s="6"/>
      <c r="L13" s="192" t="s">
        <v>50</v>
      </c>
      <c r="M13" s="139"/>
      <c r="N13" s="25"/>
      <c r="O13" s="25"/>
      <c r="P13" s="20"/>
      <c r="Q13" s="25"/>
      <c r="R13" s="20"/>
      <c r="S13" s="48"/>
    </row>
    <row r="14" spans="1:19" ht="16.5" thickBot="1">
      <c r="A14" s="46"/>
      <c r="B14"/>
      <c r="C14" s="194">
        <v>3.66</v>
      </c>
      <c r="D14" s="25">
        <v>0.04</v>
      </c>
      <c r="E14" s="20">
        <v>0.85</v>
      </c>
      <c r="F14" s="25">
        <v>1.13</v>
      </c>
      <c r="G14" s="20">
        <v>0</v>
      </c>
      <c r="H14" s="25">
        <v>0</v>
      </c>
      <c r="I14" s="25"/>
      <c r="J14" s="139">
        <v>0.51</v>
      </c>
      <c r="K14" s="6"/>
      <c r="L14"/>
      <c r="M14" s="139">
        <f t="shared" si="0"/>
        <v>2.5300000000000002</v>
      </c>
      <c r="N14" s="25">
        <f t="shared" si="3"/>
        <v>6.19</v>
      </c>
      <c r="O14" s="25">
        <v>1</v>
      </c>
      <c r="P14" s="20">
        <v>0</v>
      </c>
      <c r="Q14" s="25">
        <f t="shared" si="1"/>
        <v>1</v>
      </c>
      <c r="R14" s="20">
        <f t="shared" si="2"/>
        <v>7.19</v>
      </c>
      <c r="S14" s="48">
        <v>57</v>
      </c>
    </row>
    <row r="15" spans="1:19" ht="16.5" thickBot="1">
      <c r="A15" s="46"/>
      <c r="B15" s="192" t="s">
        <v>49</v>
      </c>
      <c r="C15" s="194"/>
      <c r="D15" s="25"/>
      <c r="E15" s="20"/>
      <c r="F15" s="25"/>
      <c r="G15" s="20"/>
      <c r="H15" s="25"/>
      <c r="I15" s="25"/>
      <c r="J15" s="139"/>
      <c r="K15" s="6"/>
      <c r="L15" s="192" t="s">
        <v>49</v>
      </c>
      <c r="M15" s="139"/>
      <c r="N15" s="25"/>
      <c r="O15" s="25"/>
      <c r="P15" s="20"/>
      <c r="Q15" s="25"/>
      <c r="R15" s="20"/>
      <c r="S15" s="48"/>
    </row>
    <row r="16" spans="1:20" ht="16.5" thickBot="1">
      <c r="A16" s="46"/>
      <c r="B16"/>
      <c r="C16" s="194">
        <v>5.12</v>
      </c>
      <c r="D16" s="25">
        <v>0.03</v>
      </c>
      <c r="E16" s="20">
        <v>1.12</v>
      </c>
      <c r="F16" s="25">
        <v>3.09</v>
      </c>
      <c r="G16" s="20">
        <v>0.15</v>
      </c>
      <c r="H16" s="25">
        <v>0.08</v>
      </c>
      <c r="I16" s="25"/>
      <c r="J16" s="139">
        <v>0.39</v>
      </c>
      <c r="K16" s="6"/>
      <c r="L16"/>
      <c r="M16" s="139">
        <f t="shared" si="0"/>
        <v>4.86</v>
      </c>
      <c r="N16" s="25">
        <f t="shared" si="3"/>
        <v>9.98</v>
      </c>
      <c r="O16" s="25">
        <v>0.01</v>
      </c>
      <c r="P16" s="20">
        <v>0</v>
      </c>
      <c r="Q16" s="25">
        <f t="shared" si="1"/>
        <v>0.01</v>
      </c>
      <c r="R16" s="20">
        <f t="shared" si="2"/>
        <v>9.99</v>
      </c>
      <c r="S16" s="48">
        <v>57</v>
      </c>
      <c r="T16" s="33"/>
    </row>
    <row r="17" spans="1:20" ht="16.5" thickBot="1">
      <c r="A17" s="46"/>
      <c r="B17" s="192" t="s">
        <v>48</v>
      </c>
      <c r="C17" s="194"/>
      <c r="D17" s="25"/>
      <c r="E17" s="20"/>
      <c r="F17" s="25"/>
      <c r="G17" s="20"/>
      <c r="H17" s="25"/>
      <c r="I17" s="25"/>
      <c r="J17" s="139"/>
      <c r="K17" s="6"/>
      <c r="L17" s="192" t="s">
        <v>48</v>
      </c>
      <c r="M17" s="139"/>
      <c r="N17" s="25"/>
      <c r="O17" s="25"/>
      <c r="P17" s="20"/>
      <c r="Q17" s="25"/>
      <c r="R17" s="20"/>
      <c r="S17" s="48"/>
      <c r="T17" s="33"/>
    </row>
    <row r="18" spans="1:19" ht="16.5" thickBot="1">
      <c r="A18" s="46"/>
      <c r="B18"/>
      <c r="C18" s="194">
        <v>0.15</v>
      </c>
      <c r="D18" s="25">
        <v>0</v>
      </c>
      <c r="E18" s="20">
        <v>0</v>
      </c>
      <c r="F18" s="25">
        <v>0</v>
      </c>
      <c r="G18" s="20">
        <v>0</v>
      </c>
      <c r="H18" s="25">
        <v>0</v>
      </c>
      <c r="I18" s="25"/>
      <c r="J18" s="139">
        <v>0</v>
      </c>
      <c r="K18" s="6"/>
      <c r="L18"/>
      <c r="M18" s="139">
        <f t="shared" si="0"/>
        <v>0</v>
      </c>
      <c r="N18" s="25">
        <f t="shared" si="3"/>
        <v>0.15</v>
      </c>
      <c r="O18" s="25">
        <v>0</v>
      </c>
      <c r="P18" s="20">
        <v>0</v>
      </c>
      <c r="Q18" s="25">
        <f t="shared" si="1"/>
        <v>0</v>
      </c>
      <c r="R18" s="20">
        <f t="shared" si="2"/>
        <v>0.15</v>
      </c>
      <c r="S18" s="48">
        <v>60</v>
      </c>
    </row>
    <row r="19" spans="1:19" ht="16.5" thickBot="1">
      <c r="A19" s="46"/>
      <c r="B19" s="192" t="s">
        <v>47</v>
      </c>
      <c r="C19" s="194"/>
      <c r="D19" s="25"/>
      <c r="E19" s="20"/>
      <c r="F19" s="25"/>
      <c r="G19" s="20"/>
      <c r="H19" s="25"/>
      <c r="I19" s="25"/>
      <c r="J19" s="139"/>
      <c r="K19" s="6"/>
      <c r="L19" s="192" t="s">
        <v>47</v>
      </c>
      <c r="M19" s="139"/>
      <c r="N19" s="25"/>
      <c r="O19" s="25"/>
      <c r="P19" s="20"/>
      <c r="Q19" s="25"/>
      <c r="R19" s="20"/>
      <c r="S19" s="48"/>
    </row>
    <row r="20" spans="1:19" ht="16.5" thickBot="1">
      <c r="A20" s="46"/>
      <c r="B20"/>
      <c r="C20" s="194">
        <v>5</v>
      </c>
      <c r="D20" s="25">
        <v>0.17</v>
      </c>
      <c r="E20" s="20">
        <v>1.95</v>
      </c>
      <c r="F20" s="25">
        <v>0</v>
      </c>
      <c r="G20" s="20">
        <v>0</v>
      </c>
      <c r="H20" s="25">
        <v>0.28</v>
      </c>
      <c r="I20" s="25"/>
      <c r="J20" s="139">
        <v>0.96</v>
      </c>
      <c r="K20" s="6"/>
      <c r="L20"/>
      <c r="M20" s="139">
        <f t="shared" si="0"/>
        <v>3.3600000000000003</v>
      </c>
      <c r="N20" s="25">
        <f t="shared" si="3"/>
        <v>8.36</v>
      </c>
      <c r="O20" s="25">
        <v>0.27</v>
      </c>
      <c r="P20" s="20">
        <v>0</v>
      </c>
      <c r="Q20" s="25">
        <f t="shared" si="1"/>
        <v>0.27</v>
      </c>
      <c r="R20" s="20">
        <v>8.63</v>
      </c>
      <c r="S20" s="48">
        <v>80</v>
      </c>
    </row>
    <row r="21" spans="1:19" ht="16.5" thickBot="1">
      <c r="A21" s="46"/>
      <c r="B21" s="192" t="s">
        <v>46</v>
      </c>
      <c r="C21" s="194"/>
      <c r="D21" s="25"/>
      <c r="E21" s="20"/>
      <c r="F21" s="25"/>
      <c r="G21" s="20"/>
      <c r="H21" s="25"/>
      <c r="I21" s="25"/>
      <c r="J21" s="139"/>
      <c r="K21" s="6"/>
      <c r="L21" s="192" t="s">
        <v>46</v>
      </c>
      <c r="M21" s="139"/>
      <c r="N21" s="25"/>
      <c r="O21" s="25"/>
      <c r="P21" s="20"/>
      <c r="Q21" s="25"/>
      <c r="R21" s="20"/>
      <c r="S21" s="48"/>
    </row>
    <row r="22" spans="1:19" ht="16.5" thickBot="1">
      <c r="A22" s="46"/>
      <c r="B22"/>
      <c r="C22" s="194">
        <v>7.68</v>
      </c>
      <c r="D22" s="25">
        <v>4.21</v>
      </c>
      <c r="E22" s="20">
        <v>3.17</v>
      </c>
      <c r="F22" s="25">
        <v>5.52</v>
      </c>
      <c r="G22" s="20">
        <v>5.74</v>
      </c>
      <c r="H22" s="25">
        <v>0</v>
      </c>
      <c r="I22" s="25"/>
      <c r="J22" s="139">
        <v>2.45</v>
      </c>
      <c r="K22" s="6"/>
      <c r="L22"/>
      <c r="M22" s="139">
        <f t="shared" si="0"/>
        <v>21.09</v>
      </c>
      <c r="N22" s="25">
        <f t="shared" si="3"/>
        <v>28.77</v>
      </c>
      <c r="O22" s="25">
        <v>3.33</v>
      </c>
      <c r="P22" s="20">
        <v>0.09</v>
      </c>
      <c r="Q22" s="25">
        <f t="shared" si="1"/>
        <v>3.42</v>
      </c>
      <c r="R22" s="20">
        <f t="shared" si="2"/>
        <v>32.19</v>
      </c>
      <c r="S22" s="48">
        <v>89</v>
      </c>
    </row>
    <row r="23" spans="1:19" ht="16.5" thickBot="1">
      <c r="A23" s="46"/>
      <c r="B23" s="192" t="s">
        <v>45</v>
      </c>
      <c r="C23" s="194"/>
      <c r="D23" s="25"/>
      <c r="E23" s="20"/>
      <c r="F23" s="25"/>
      <c r="G23" s="20"/>
      <c r="H23" s="25"/>
      <c r="I23" s="25"/>
      <c r="J23" s="139"/>
      <c r="K23" s="6"/>
      <c r="L23" s="192" t="s">
        <v>45</v>
      </c>
      <c r="M23" s="139"/>
      <c r="N23" s="25"/>
      <c r="O23" s="25"/>
      <c r="P23" s="20"/>
      <c r="Q23" s="25"/>
      <c r="R23" s="20"/>
      <c r="S23" s="48"/>
    </row>
    <row r="24" spans="1:19" ht="16.5" thickBot="1">
      <c r="A24" s="46"/>
      <c r="B24"/>
      <c r="C24" s="194">
        <v>0.19</v>
      </c>
      <c r="D24" s="25">
        <v>0.06</v>
      </c>
      <c r="E24" s="20">
        <v>0.07</v>
      </c>
      <c r="F24" s="25">
        <v>0</v>
      </c>
      <c r="G24" s="20">
        <v>0.03</v>
      </c>
      <c r="H24" s="25">
        <v>0</v>
      </c>
      <c r="I24" s="25"/>
      <c r="J24" s="139">
        <v>0</v>
      </c>
      <c r="K24" s="6"/>
      <c r="L24"/>
      <c r="M24" s="139">
        <f t="shared" si="0"/>
        <v>0.16</v>
      </c>
      <c r="N24" s="25">
        <f t="shared" si="3"/>
        <v>0.35</v>
      </c>
      <c r="O24" s="25">
        <v>0</v>
      </c>
      <c r="P24" s="20">
        <v>0</v>
      </c>
      <c r="Q24" s="25">
        <f t="shared" si="1"/>
        <v>0</v>
      </c>
      <c r="R24" s="20">
        <f t="shared" si="2"/>
        <v>0.35</v>
      </c>
      <c r="S24" s="48">
        <v>40</v>
      </c>
    </row>
    <row r="25" spans="1:19" ht="16.5" thickBot="1">
      <c r="A25" s="46"/>
      <c r="B25" s="192" t="s">
        <v>44</v>
      </c>
      <c r="C25" s="194"/>
      <c r="D25" s="25"/>
      <c r="E25" s="20"/>
      <c r="F25" s="25"/>
      <c r="G25" s="20"/>
      <c r="H25" s="25"/>
      <c r="I25" s="25"/>
      <c r="J25" s="139"/>
      <c r="K25" s="6"/>
      <c r="L25" s="192" t="s">
        <v>44</v>
      </c>
      <c r="M25" s="139"/>
      <c r="N25" s="25"/>
      <c r="O25" s="25"/>
      <c r="P25" s="20"/>
      <c r="Q25" s="25"/>
      <c r="R25" s="20"/>
      <c r="S25" s="48"/>
    </row>
    <row r="26" spans="1:19" ht="16.5" thickBot="1">
      <c r="A26" s="46"/>
      <c r="B26"/>
      <c r="C26" s="194">
        <v>1.03</v>
      </c>
      <c r="D26" s="25">
        <v>0.15</v>
      </c>
      <c r="E26" s="20">
        <v>0</v>
      </c>
      <c r="F26" s="25">
        <v>0</v>
      </c>
      <c r="G26" s="20">
        <v>0.1</v>
      </c>
      <c r="H26" s="25">
        <v>0</v>
      </c>
      <c r="I26" s="25"/>
      <c r="J26" s="139">
        <v>0.03</v>
      </c>
      <c r="K26" s="6"/>
      <c r="L26"/>
      <c r="M26" s="139">
        <f t="shared" si="0"/>
        <v>0.28</v>
      </c>
      <c r="N26" s="25">
        <f t="shared" si="3"/>
        <v>1.31</v>
      </c>
      <c r="O26" s="25">
        <v>0.1</v>
      </c>
      <c r="P26" s="20">
        <v>0</v>
      </c>
      <c r="Q26" s="25">
        <f t="shared" si="1"/>
        <v>0.1</v>
      </c>
      <c r="R26" s="20">
        <f t="shared" si="2"/>
        <v>1.4100000000000001</v>
      </c>
      <c r="S26" s="48">
        <v>70</v>
      </c>
    </row>
    <row r="27" spans="1:19" ht="16.5" thickBot="1">
      <c r="A27" s="46"/>
      <c r="B27" s="192" t="s">
        <v>43</v>
      </c>
      <c r="C27" s="194"/>
      <c r="D27" s="25"/>
      <c r="E27" s="20"/>
      <c r="F27" s="25"/>
      <c r="G27" s="20"/>
      <c r="H27" s="25"/>
      <c r="I27" s="25"/>
      <c r="J27" s="139"/>
      <c r="K27" s="6"/>
      <c r="L27" s="192" t="s">
        <v>43</v>
      </c>
      <c r="M27" s="139"/>
      <c r="N27" s="25"/>
      <c r="O27" s="25"/>
      <c r="P27" s="20"/>
      <c r="Q27" s="25"/>
      <c r="R27" s="20"/>
      <c r="S27" s="48"/>
    </row>
    <row r="28" spans="1:19" ht="16.5" thickBot="1">
      <c r="A28" s="46"/>
      <c r="B28"/>
      <c r="C28" s="194">
        <v>0.67</v>
      </c>
      <c r="D28" s="25">
        <v>0.05</v>
      </c>
      <c r="E28" s="20">
        <v>0.19</v>
      </c>
      <c r="F28" s="25">
        <v>0.23</v>
      </c>
      <c r="G28" s="20">
        <v>0</v>
      </c>
      <c r="H28" s="25">
        <v>0</v>
      </c>
      <c r="I28" s="25"/>
      <c r="J28" s="139">
        <v>0.15</v>
      </c>
      <c r="K28" s="6"/>
      <c r="L28"/>
      <c r="M28" s="139">
        <f t="shared" si="0"/>
        <v>0.62</v>
      </c>
      <c r="N28" s="25">
        <f t="shared" si="3"/>
        <v>1.29</v>
      </c>
      <c r="O28" s="25">
        <v>0.05</v>
      </c>
      <c r="P28" s="20">
        <v>0</v>
      </c>
      <c r="Q28" s="25">
        <f t="shared" si="1"/>
        <v>0.05</v>
      </c>
      <c r="R28" s="20">
        <f t="shared" si="2"/>
        <v>1.34</v>
      </c>
      <c r="S28" s="48">
        <v>63</v>
      </c>
    </row>
    <row r="29" spans="1:19" ht="16.5" thickBot="1">
      <c r="A29" s="46"/>
      <c r="B29" s="263" t="s">
        <v>42</v>
      </c>
      <c r="C29" s="194"/>
      <c r="D29" s="25"/>
      <c r="E29" s="20"/>
      <c r="F29" s="25"/>
      <c r="G29" s="20"/>
      <c r="H29" s="25"/>
      <c r="I29" s="25"/>
      <c r="J29" s="139"/>
      <c r="K29" s="6"/>
      <c r="L29" s="263" t="s">
        <v>42</v>
      </c>
      <c r="M29" s="139"/>
      <c r="N29" s="25"/>
      <c r="O29" s="25"/>
      <c r="P29" s="20"/>
      <c r="Q29" s="25"/>
      <c r="R29" s="20"/>
      <c r="S29" s="48"/>
    </row>
    <row r="30" spans="1:19" ht="16.5" thickBot="1">
      <c r="A30" s="46"/>
      <c r="B30"/>
      <c r="C30" s="194">
        <v>3.81</v>
      </c>
      <c r="D30" s="25">
        <v>0</v>
      </c>
      <c r="E30" s="20">
        <v>1.41</v>
      </c>
      <c r="F30" s="25">
        <v>1.64</v>
      </c>
      <c r="G30" s="20">
        <v>0.64</v>
      </c>
      <c r="H30" s="25">
        <v>0</v>
      </c>
      <c r="I30" s="25"/>
      <c r="J30" s="139">
        <v>0.25</v>
      </c>
      <c r="K30" s="6"/>
      <c r="L30"/>
      <c r="M30" s="139">
        <f t="shared" si="0"/>
        <v>3.94</v>
      </c>
      <c r="N30" s="25">
        <f t="shared" si="3"/>
        <v>7.75</v>
      </c>
      <c r="O30" s="25">
        <v>1.36</v>
      </c>
      <c r="P30" s="20">
        <v>0</v>
      </c>
      <c r="Q30" s="25">
        <f t="shared" si="1"/>
        <v>1.36</v>
      </c>
      <c r="R30" s="20">
        <f t="shared" si="2"/>
        <v>9.11</v>
      </c>
      <c r="S30" s="48">
        <v>90</v>
      </c>
    </row>
    <row r="31" spans="1:19" ht="16.5" thickBot="1">
      <c r="A31" s="46"/>
      <c r="B31" s="192" t="s">
        <v>41</v>
      </c>
      <c r="C31" s="194"/>
      <c r="D31" s="25"/>
      <c r="E31" s="20"/>
      <c r="F31" s="25"/>
      <c r="G31" s="20"/>
      <c r="H31" s="25"/>
      <c r="I31" s="25"/>
      <c r="J31" s="139"/>
      <c r="K31" s="6"/>
      <c r="L31" s="192" t="s">
        <v>41</v>
      </c>
      <c r="M31" s="139"/>
      <c r="N31" s="25"/>
      <c r="O31" s="25"/>
      <c r="P31" s="20"/>
      <c r="Q31" s="25"/>
      <c r="R31" s="20"/>
      <c r="S31" s="48"/>
    </row>
    <row r="32" spans="1:19" ht="16.5" thickBot="1">
      <c r="A32" s="46"/>
      <c r="B32"/>
      <c r="C32" s="194">
        <v>5.17</v>
      </c>
      <c r="D32" s="25">
        <v>0</v>
      </c>
      <c r="E32" s="20">
        <v>0</v>
      </c>
      <c r="F32" s="25">
        <v>0</v>
      </c>
      <c r="G32" s="20">
        <v>0</v>
      </c>
      <c r="H32" s="25">
        <v>0</v>
      </c>
      <c r="I32" s="25"/>
      <c r="J32" s="139">
        <v>0</v>
      </c>
      <c r="K32" s="6"/>
      <c r="L32"/>
      <c r="M32" s="139">
        <f t="shared" si="0"/>
        <v>0</v>
      </c>
      <c r="N32" s="25">
        <f t="shared" si="3"/>
        <v>5.17</v>
      </c>
      <c r="O32" s="25">
        <v>0.2</v>
      </c>
      <c r="P32" s="20">
        <v>0</v>
      </c>
      <c r="Q32" s="25">
        <f t="shared" si="1"/>
        <v>0.2</v>
      </c>
      <c r="R32" s="20">
        <f t="shared" si="2"/>
        <v>5.37</v>
      </c>
      <c r="S32" s="48">
        <v>77</v>
      </c>
    </row>
    <row r="33" spans="1:19" ht="16.5" thickBot="1">
      <c r="A33" s="46"/>
      <c r="B33" s="192" t="s">
        <v>40</v>
      </c>
      <c r="C33" s="194"/>
      <c r="D33" s="25"/>
      <c r="E33" s="20"/>
      <c r="F33" s="25"/>
      <c r="G33" s="20"/>
      <c r="H33" s="25"/>
      <c r="I33" s="25"/>
      <c r="J33" s="139"/>
      <c r="K33" s="6"/>
      <c r="L33" s="192" t="s">
        <v>40</v>
      </c>
      <c r="M33" s="139"/>
      <c r="N33" s="25"/>
      <c r="O33" s="25"/>
      <c r="P33" s="20"/>
      <c r="Q33" s="25"/>
      <c r="R33" s="20"/>
      <c r="S33" s="48"/>
    </row>
    <row r="34" spans="1:19" ht="16.5" thickBot="1">
      <c r="A34" s="46"/>
      <c r="B34"/>
      <c r="C34" s="194">
        <v>3.37</v>
      </c>
      <c r="D34" s="25">
        <v>0</v>
      </c>
      <c r="E34" s="20">
        <v>1.2</v>
      </c>
      <c r="F34" s="25">
        <v>0</v>
      </c>
      <c r="G34" s="20">
        <v>0</v>
      </c>
      <c r="H34" s="25">
        <v>0</v>
      </c>
      <c r="I34" s="25"/>
      <c r="J34" s="139">
        <v>2.47</v>
      </c>
      <c r="K34" s="6"/>
      <c r="L34"/>
      <c r="M34" s="139">
        <f t="shared" si="0"/>
        <v>3.67</v>
      </c>
      <c r="N34" s="25">
        <f t="shared" si="3"/>
        <v>7.04</v>
      </c>
      <c r="O34" s="25">
        <v>0.36</v>
      </c>
      <c r="P34" s="20">
        <v>0</v>
      </c>
      <c r="Q34" s="25">
        <f t="shared" si="1"/>
        <v>0.36</v>
      </c>
      <c r="R34" s="20">
        <f t="shared" si="2"/>
        <v>7.4</v>
      </c>
      <c r="S34" s="48">
        <v>81</v>
      </c>
    </row>
    <row r="35" spans="1:19" ht="16.5" thickBot="1">
      <c r="A35" s="46"/>
      <c r="B35" s="192" t="s">
        <v>63</v>
      </c>
      <c r="C35" s="194"/>
      <c r="D35" s="25"/>
      <c r="E35" s="20"/>
      <c r="F35" s="25"/>
      <c r="G35" s="20"/>
      <c r="H35" s="25"/>
      <c r="I35" s="25"/>
      <c r="J35" s="139"/>
      <c r="K35" s="6"/>
      <c r="L35" s="192" t="s">
        <v>63</v>
      </c>
      <c r="M35" s="139"/>
      <c r="N35" s="25"/>
      <c r="O35" s="25"/>
      <c r="P35" s="20"/>
      <c r="Q35" s="25"/>
      <c r="R35" s="20"/>
      <c r="S35" s="48"/>
    </row>
    <row r="36" spans="1:19" ht="16.5" thickBot="1">
      <c r="A36" s="46"/>
      <c r="B36"/>
      <c r="C36" s="194">
        <v>11.9</v>
      </c>
      <c r="D36" s="25">
        <v>0</v>
      </c>
      <c r="E36" s="20">
        <v>2.34</v>
      </c>
      <c r="F36" s="25">
        <v>3.18</v>
      </c>
      <c r="G36" s="20">
        <v>2.12</v>
      </c>
      <c r="H36" s="25">
        <v>0.58</v>
      </c>
      <c r="I36" s="25"/>
      <c r="J36" s="139">
        <v>1.99</v>
      </c>
      <c r="K36" s="6"/>
      <c r="L36" s="205"/>
      <c r="M36" s="139">
        <f t="shared" si="0"/>
        <v>10.209999999999999</v>
      </c>
      <c r="N36" s="25">
        <f t="shared" si="3"/>
        <v>22.11</v>
      </c>
      <c r="O36" s="25">
        <v>1.02</v>
      </c>
      <c r="P36" s="20">
        <v>0</v>
      </c>
      <c r="Q36" s="25">
        <f t="shared" si="1"/>
        <v>1.02</v>
      </c>
      <c r="R36" s="20">
        <f t="shared" si="2"/>
        <v>23.13</v>
      </c>
      <c r="S36" s="48">
        <v>71</v>
      </c>
    </row>
    <row r="37" spans="1:19" ht="16.5" thickBot="1">
      <c r="A37" s="46"/>
      <c r="B37" s="192" t="s">
        <v>38</v>
      </c>
      <c r="C37" s="194"/>
      <c r="D37" s="25"/>
      <c r="E37" s="20"/>
      <c r="F37" s="25"/>
      <c r="G37" s="20"/>
      <c r="H37" s="25"/>
      <c r="I37" s="25"/>
      <c r="J37" s="139"/>
      <c r="K37" s="6"/>
      <c r="L37" s="190" t="s">
        <v>38</v>
      </c>
      <c r="M37" s="139"/>
      <c r="N37" s="25"/>
      <c r="O37" s="25"/>
      <c r="P37" s="20"/>
      <c r="Q37" s="25"/>
      <c r="R37" s="20"/>
      <c r="S37" s="48"/>
    </row>
    <row r="38" spans="1:19" ht="16.5" thickBot="1">
      <c r="A38" s="46"/>
      <c r="B38"/>
      <c r="C38" s="194">
        <v>0.2</v>
      </c>
      <c r="D38" s="25">
        <v>0.07</v>
      </c>
      <c r="E38" s="20">
        <v>0</v>
      </c>
      <c r="F38" s="25">
        <v>0</v>
      </c>
      <c r="G38" s="20">
        <v>0</v>
      </c>
      <c r="H38" s="25">
        <v>0</v>
      </c>
      <c r="I38" s="25"/>
      <c r="J38" s="139">
        <v>0</v>
      </c>
      <c r="K38" s="6"/>
      <c r="L38" s="206"/>
      <c r="M38" s="139">
        <f t="shared" si="0"/>
        <v>0.07</v>
      </c>
      <c r="N38" s="25">
        <f t="shared" si="3"/>
        <v>0.27</v>
      </c>
      <c r="O38" s="25">
        <v>0</v>
      </c>
      <c r="P38" s="20">
        <v>0</v>
      </c>
      <c r="Q38" s="25">
        <f t="shared" si="1"/>
        <v>0</v>
      </c>
      <c r="R38" s="20">
        <f t="shared" si="2"/>
        <v>0.27</v>
      </c>
      <c r="S38" s="48">
        <v>104</v>
      </c>
    </row>
    <row r="39" spans="1:19" ht="16.5" thickBot="1">
      <c r="A39" s="46"/>
      <c r="B39" s="192" t="s">
        <v>37</v>
      </c>
      <c r="C39" s="194"/>
      <c r="D39" s="25"/>
      <c r="E39" s="20"/>
      <c r="F39" s="25"/>
      <c r="G39" s="20"/>
      <c r="H39" s="25"/>
      <c r="I39" s="25"/>
      <c r="J39" s="139"/>
      <c r="K39" s="6"/>
      <c r="L39" s="190" t="s">
        <v>37</v>
      </c>
      <c r="M39" s="139"/>
      <c r="N39" s="25"/>
      <c r="O39" s="25"/>
      <c r="P39" s="20"/>
      <c r="Q39" s="25"/>
      <c r="R39" s="20"/>
      <c r="S39" s="48"/>
    </row>
    <row r="40" spans="1:19" ht="16.5" thickBot="1">
      <c r="A40" s="46"/>
      <c r="B40"/>
      <c r="C40" s="194">
        <v>0.14</v>
      </c>
      <c r="D40" s="25">
        <v>0</v>
      </c>
      <c r="E40" s="20">
        <v>0.07</v>
      </c>
      <c r="F40" s="25">
        <v>0.05</v>
      </c>
      <c r="G40" s="20">
        <v>0</v>
      </c>
      <c r="H40" s="25">
        <v>0</v>
      </c>
      <c r="I40" s="25"/>
      <c r="J40" s="139">
        <v>0</v>
      </c>
      <c r="K40" s="6"/>
      <c r="L40" s="206"/>
      <c r="M40" s="139">
        <f t="shared" si="0"/>
        <v>0.12000000000000001</v>
      </c>
      <c r="N40" s="25">
        <f t="shared" si="3"/>
        <v>0.26</v>
      </c>
      <c r="O40" s="25">
        <v>0</v>
      </c>
      <c r="P40" s="20">
        <v>0</v>
      </c>
      <c r="Q40" s="25">
        <f t="shared" si="1"/>
        <v>0</v>
      </c>
      <c r="R40" s="20">
        <f t="shared" si="2"/>
        <v>0.26</v>
      </c>
      <c r="S40" s="48">
        <v>69</v>
      </c>
    </row>
    <row r="41" spans="1:19" ht="16.5" thickBot="1">
      <c r="A41" s="46"/>
      <c r="B41" s="192" t="s">
        <v>36</v>
      </c>
      <c r="C41" s="194"/>
      <c r="D41" s="25"/>
      <c r="E41" s="20"/>
      <c r="F41" s="25"/>
      <c r="G41" s="20"/>
      <c r="H41" s="25"/>
      <c r="I41" s="25"/>
      <c r="J41" s="139"/>
      <c r="K41" s="6"/>
      <c r="L41" s="190" t="s">
        <v>36</v>
      </c>
      <c r="M41" s="139"/>
      <c r="N41" s="25"/>
      <c r="O41" s="25"/>
      <c r="P41" s="20"/>
      <c r="Q41" s="25"/>
      <c r="R41" s="20"/>
      <c r="S41" s="48"/>
    </row>
    <row r="42" spans="1:19" ht="16.5" thickBot="1">
      <c r="A42" s="46"/>
      <c r="B42"/>
      <c r="C42" s="264">
        <v>0.25</v>
      </c>
      <c r="D42" s="265">
        <v>0.01</v>
      </c>
      <c r="E42" s="266">
        <v>0</v>
      </c>
      <c r="F42" s="265">
        <v>0</v>
      </c>
      <c r="G42" s="266">
        <v>0</v>
      </c>
      <c r="H42" s="265">
        <v>0</v>
      </c>
      <c r="I42" s="265"/>
      <c r="J42" s="267">
        <v>0</v>
      </c>
      <c r="K42" s="6"/>
      <c r="L42" s="206"/>
      <c r="M42" s="268">
        <f t="shared" si="0"/>
        <v>0.01</v>
      </c>
      <c r="N42" s="265">
        <f t="shared" si="3"/>
        <v>0.26</v>
      </c>
      <c r="O42" s="265">
        <v>0</v>
      </c>
      <c r="P42" s="266">
        <v>0</v>
      </c>
      <c r="Q42" s="265">
        <f t="shared" si="1"/>
        <v>0</v>
      </c>
      <c r="R42" s="266">
        <f t="shared" si="2"/>
        <v>0.26</v>
      </c>
      <c r="S42" s="267">
        <v>92</v>
      </c>
    </row>
    <row r="43" spans="1:19" ht="16.5" thickBot="1">
      <c r="A43" s="46"/>
      <c r="B43" s="192" t="s">
        <v>35</v>
      </c>
      <c r="C43" s="194"/>
      <c r="D43" s="25"/>
      <c r="E43" s="20"/>
      <c r="F43" s="25"/>
      <c r="G43" s="20"/>
      <c r="H43" s="25"/>
      <c r="I43" s="25"/>
      <c r="J43" s="139"/>
      <c r="K43" s="6"/>
      <c r="L43" s="190" t="s">
        <v>35</v>
      </c>
      <c r="M43" s="139"/>
      <c r="N43" s="25"/>
      <c r="O43" s="25"/>
      <c r="P43" s="20"/>
      <c r="Q43" s="25"/>
      <c r="R43" s="20"/>
      <c r="S43" s="48"/>
    </row>
    <row r="44" spans="1:19" ht="16.5" thickBot="1">
      <c r="A44" s="46"/>
      <c r="B44"/>
      <c r="C44" s="194">
        <v>0.2</v>
      </c>
      <c r="D44" s="25">
        <v>0</v>
      </c>
      <c r="E44" s="20">
        <v>0.13</v>
      </c>
      <c r="F44" s="25">
        <v>0</v>
      </c>
      <c r="G44" s="20">
        <v>0</v>
      </c>
      <c r="H44" s="25">
        <v>0</v>
      </c>
      <c r="I44" s="25"/>
      <c r="J44" s="139">
        <v>0</v>
      </c>
      <c r="K44" s="6"/>
      <c r="L44" s="206"/>
      <c r="M44" s="139">
        <f t="shared" si="0"/>
        <v>0.13</v>
      </c>
      <c r="N44" s="25">
        <f t="shared" si="3"/>
        <v>0.33</v>
      </c>
      <c r="O44" s="25">
        <v>0</v>
      </c>
      <c r="P44" s="20">
        <v>0</v>
      </c>
      <c r="Q44" s="25">
        <f t="shared" si="1"/>
        <v>0</v>
      </c>
      <c r="R44" s="20">
        <f t="shared" si="2"/>
        <v>0.33</v>
      </c>
      <c r="S44" s="48">
        <v>76</v>
      </c>
    </row>
    <row r="45" spans="1:19" ht="16.5" thickBot="1">
      <c r="A45" s="46"/>
      <c r="B45" s="192" t="s">
        <v>34</v>
      </c>
      <c r="C45" s="194"/>
      <c r="D45" s="25"/>
      <c r="E45" s="20"/>
      <c r="F45" s="25"/>
      <c r="G45" s="20"/>
      <c r="H45" s="25"/>
      <c r="I45" s="25"/>
      <c r="J45" s="139"/>
      <c r="K45" s="6"/>
      <c r="L45" s="190" t="s">
        <v>34</v>
      </c>
      <c r="M45" s="139"/>
      <c r="N45" s="25"/>
      <c r="O45" s="25"/>
      <c r="P45" s="20"/>
      <c r="Q45" s="25"/>
      <c r="R45" s="20"/>
      <c r="S45" s="48"/>
    </row>
    <row r="46" spans="1:19" ht="16.5" thickBot="1">
      <c r="A46" s="46"/>
      <c r="B46"/>
      <c r="C46" s="194">
        <v>3.02</v>
      </c>
      <c r="D46" s="25">
        <v>0</v>
      </c>
      <c r="E46" s="20">
        <v>1.06</v>
      </c>
      <c r="F46" s="25">
        <v>1.85</v>
      </c>
      <c r="G46" s="20">
        <v>0</v>
      </c>
      <c r="H46" s="25">
        <v>0</v>
      </c>
      <c r="I46" s="25"/>
      <c r="J46" s="139">
        <v>0.15</v>
      </c>
      <c r="K46" s="6"/>
      <c r="L46" s="206"/>
      <c r="M46" s="139">
        <f t="shared" si="0"/>
        <v>3.06</v>
      </c>
      <c r="N46" s="25">
        <f t="shared" si="3"/>
        <v>6.08</v>
      </c>
      <c r="O46" s="25">
        <v>0</v>
      </c>
      <c r="P46" s="20">
        <v>0</v>
      </c>
      <c r="Q46" s="25">
        <f t="shared" si="1"/>
        <v>0</v>
      </c>
      <c r="R46" s="20">
        <f t="shared" si="2"/>
        <v>6.08</v>
      </c>
      <c r="S46" s="48">
        <v>67</v>
      </c>
    </row>
    <row r="47" spans="1:19" ht="16.5" thickBot="1">
      <c r="A47" s="46"/>
      <c r="B47" s="192" t="s">
        <v>33</v>
      </c>
      <c r="C47" s="194"/>
      <c r="D47" s="25"/>
      <c r="E47" s="20"/>
      <c r="F47" s="25"/>
      <c r="G47" s="20"/>
      <c r="H47" s="25"/>
      <c r="I47" s="25"/>
      <c r="J47" s="48"/>
      <c r="K47" s="6"/>
      <c r="L47" s="190" t="s">
        <v>33</v>
      </c>
      <c r="M47" s="139"/>
      <c r="N47" s="25"/>
      <c r="O47" s="25"/>
      <c r="P47" s="20"/>
      <c r="Q47" s="25"/>
      <c r="R47" s="20"/>
      <c r="S47" s="48"/>
    </row>
    <row r="48" spans="1:19" ht="16.5" thickBot="1">
      <c r="A48" s="46"/>
      <c r="B48" s="163"/>
      <c r="C48" s="194">
        <v>21.17</v>
      </c>
      <c r="D48" s="25">
        <v>0.58</v>
      </c>
      <c r="E48" s="20">
        <v>5.25</v>
      </c>
      <c r="F48" s="25">
        <v>40.75</v>
      </c>
      <c r="G48" s="20">
        <v>10.41</v>
      </c>
      <c r="H48" s="25">
        <v>0</v>
      </c>
      <c r="I48" s="25"/>
      <c r="J48" s="48">
        <v>4.16</v>
      </c>
      <c r="K48" s="6"/>
      <c r="L48" s="206"/>
      <c r="M48" s="139">
        <f t="shared" si="0"/>
        <v>61.14999999999999</v>
      </c>
      <c r="N48" s="25">
        <f t="shared" si="3"/>
        <v>82.32</v>
      </c>
      <c r="O48" s="25">
        <v>7.14</v>
      </c>
      <c r="P48" s="20">
        <v>2.78</v>
      </c>
      <c r="Q48" s="25">
        <f t="shared" si="1"/>
        <v>9.92</v>
      </c>
      <c r="R48" s="20">
        <f t="shared" si="2"/>
        <v>92.24</v>
      </c>
      <c r="S48" s="48">
        <v>82</v>
      </c>
    </row>
    <row r="49" spans="1:19" ht="16.5" hidden="1" thickBot="1">
      <c r="A49" s="46"/>
      <c r="B49" s="14" t="s">
        <v>32</v>
      </c>
      <c r="C49" s="195">
        <v>0.706</v>
      </c>
      <c r="D49" s="15">
        <v>0</v>
      </c>
      <c r="E49" s="15">
        <v>0.126</v>
      </c>
      <c r="F49" s="15">
        <v>0.213</v>
      </c>
      <c r="G49" s="15"/>
      <c r="H49" s="15"/>
      <c r="I49" s="15"/>
      <c r="J49" s="15">
        <v>0.105</v>
      </c>
      <c r="K49" s="6"/>
      <c r="L49" s="14" t="s">
        <v>32</v>
      </c>
      <c r="M49" s="198">
        <f>D49+E49+F49+J49</f>
        <v>0.44399999999999995</v>
      </c>
      <c r="N49" s="15">
        <f t="shared" si="3"/>
        <v>1.15</v>
      </c>
      <c r="O49" s="15">
        <v>0.158</v>
      </c>
      <c r="P49" s="15">
        <v>0.069</v>
      </c>
      <c r="Q49" s="15">
        <f t="shared" si="1"/>
        <v>0.227</v>
      </c>
      <c r="R49" s="15">
        <f aca="true" t="shared" si="4" ref="R49:R55">N49+Q49</f>
        <v>1.377</v>
      </c>
      <c r="S49" s="15">
        <v>78</v>
      </c>
    </row>
    <row r="50" spans="1:19" ht="16.5" hidden="1" thickBot="1">
      <c r="A50" s="46"/>
      <c r="B50" s="14" t="s">
        <v>31</v>
      </c>
      <c r="C50" s="195">
        <v>0.01</v>
      </c>
      <c r="D50" s="15">
        <v>0.001</v>
      </c>
      <c r="E50" s="15">
        <v>0</v>
      </c>
      <c r="F50" s="15">
        <v>0</v>
      </c>
      <c r="G50" s="15"/>
      <c r="H50" s="15"/>
      <c r="I50" s="15"/>
      <c r="J50" s="15">
        <v>0</v>
      </c>
      <c r="K50" s="6"/>
      <c r="L50" s="14" t="s">
        <v>31</v>
      </c>
      <c r="M50" s="198">
        <f>D50+E50+F50+J50</f>
        <v>0.001</v>
      </c>
      <c r="N50" s="15">
        <f t="shared" si="3"/>
        <v>0.011</v>
      </c>
      <c r="O50" s="15">
        <v>0</v>
      </c>
      <c r="P50" s="15">
        <v>0</v>
      </c>
      <c r="Q50" s="15">
        <f t="shared" si="1"/>
        <v>0</v>
      </c>
      <c r="R50" s="15">
        <f t="shared" si="4"/>
        <v>0.011</v>
      </c>
      <c r="S50" s="15">
        <v>82</v>
      </c>
    </row>
    <row r="51" spans="1:19" ht="16.5" hidden="1" thickBot="1">
      <c r="A51" s="46"/>
      <c r="B51" s="14" t="s">
        <v>30</v>
      </c>
      <c r="C51" s="195">
        <v>0.58</v>
      </c>
      <c r="D51" s="15">
        <v>0</v>
      </c>
      <c r="E51" s="15">
        <v>0.224</v>
      </c>
      <c r="F51" s="15">
        <v>0.05</v>
      </c>
      <c r="G51" s="15"/>
      <c r="H51" s="15"/>
      <c r="I51" s="15"/>
      <c r="J51" s="15">
        <v>0</v>
      </c>
      <c r="K51" s="6"/>
      <c r="L51" s="14" t="s">
        <v>30</v>
      </c>
      <c r="M51" s="198">
        <v>2.74</v>
      </c>
      <c r="N51" s="15">
        <v>8.54</v>
      </c>
      <c r="O51" s="15">
        <v>0.058</v>
      </c>
      <c r="P51" s="15">
        <v>0</v>
      </c>
      <c r="Q51" s="15">
        <f t="shared" si="1"/>
        <v>0.058</v>
      </c>
      <c r="R51" s="15">
        <f t="shared" si="4"/>
        <v>8.597999999999999</v>
      </c>
      <c r="S51" s="15">
        <v>102</v>
      </c>
    </row>
    <row r="52" spans="1:19" ht="16.5" hidden="1" thickBot="1">
      <c r="A52" s="46"/>
      <c r="B52" s="14" t="s">
        <v>29</v>
      </c>
      <c r="C52" s="195">
        <v>0.027</v>
      </c>
      <c r="D52" s="15">
        <v>0.005</v>
      </c>
      <c r="E52" s="15">
        <v>0.017</v>
      </c>
      <c r="F52" s="15">
        <v>0</v>
      </c>
      <c r="G52" s="15"/>
      <c r="H52" s="15"/>
      <c r="I52" s="15"/>
      <c r="J52" s="15">
        <v>0</v>
      </c>
      <c r="K52" s="6"/>
      <c r="L52" s="14" t="s">
        <v>29</v>
      </c>
      <c r="M52" s="198">
        <f>D52+E52+F52+J52</f>
        <v>0.022000000000000002</v>
      </c>
      <c r="N52" s="15">
        <f>C52+M52</f>
        <v>0.049</v>
      </c>
      <c r="O52" s="15">
        <v>0</v>
      </c>
      <c r="P52" s="15">
        <v>0</v>
      </c>
      <c r="Q52" s="15">
        <f t="shared" si="1"/>
        <v>0</v>
      </c>
      <c r="R52" s="15">
        <f t="shared" si="4"/>
        <v>0.049</v>
      </c>
      <c r="S52" s="15">
        <v>55</v>
      </c>
    </row>
    <row r="53" spans="1:19" ht="16.5" hidden="1" thickBot="1">
      <c r="A53" s="46"/>
      <c r="B53" s="14" t="s">
        <v>28</v>
      </c>
      <c r="C53" s="195">
        <v>1.495</v>
      </c>
      <c r="D53" s="15">
        <v>0.007</v>
      </c>
      <c r="E53" s="15">
        <v>0.215</v>
      </c>
      <c r="F53" s="15">
        <v>0.444</v>
      </c>
      <c r="G53" s="15"/>
      <c r="H53" s="15"/>
      <c r="I53" s="15"/>
      <c r="J53" s="15">
        <v>0.023</v>
      </c>
      <c r="K53" s="6"/>
      <c r="L53" s="14" t="s">
        <v>28</v>
      </c>
      <c r="M53" s="198">
        <f>D53+E53+F53+J53</f>
        <v>0.6890000000000001</v>
      </c>
      <c r="N53" s="15">
        <f>C53+M53</f>
        <v>2.184</v>
      </c>
      <c r="O53" s="15">
        <v>0.415</v>
      </c>
      <c r="P53" s="15">
        <v>0.01</v>
      </c>
      <c r="Q53" s="15">
        <f t="shared" si="1"/>
        <v>0.425</v>
      </c>
      <c r="R53" s="15">
        <f t="shared" si="4"/>
        <v>2.609</v>
      </c>
      <c r="S53" s="15">
        <v>59</v>
      </c>
    </row>
    <row r="54" spans="1:19" ht="16.5" hidden="1" thickBot="1">
      <c r="A54" s="46"/>
      <c r="B54" s="14" t="s">
        <v>27</v>
      </c>
      <c r="C54" s="195">
        <v>0.066</v>
      </c>
      <c r="D54" s="15">
        <v>0.027</v>
      </c>
      <c r="E54" s="15">
        <v>0.044</v>
      </c>
      <c r="F54" s="15">
        <v>0.056</v>
      </c>
      <c r="G54" s="15"/>
      <c r="H54" s="15"/>
      <c r="I54" s="15"/>
      <c r="J54" s="15">
        <v>0.005</v>
      </c>
      <c r="K54" s="6"/>
      <c r="L54" s="14" t="s">
        <v>27</v>
      </c>
      <c r="M54" s="198">
        <f>D54+E54+F54+J54</f>
        <v>0.132</v>
      </c>
      <c r="N54" s="15">
        <f>C54+M54</f>
        <v>0.198</v>
      </c>
      <c r="O54" s="15">
        <v>0.009</v>
      </c>
      <c r="P54" s="15">
        <v>0.012</v>
      </c>
      <c r="Q54" s="15">
        <f t="shared" si="1"/>
        <v>0.020999999999999998</v>
      </c>
      <c r="R54" s="15">
        <f t="shared" si="4"/>
        <v>0.219</v>
      </c>
      <c r="S54" s="15">
        <v>87</v>
      </c>
    </row>
    <row r="55" spans="1:19" ht="16.5" hidden="1" thickBot="1">
      <c r="A55" s="46"/>
      <c r="B55" s="14" t="s">
        <v>26</v>
      </c>
      <c r="C55" s="195">
        <v>0.859</v>
      </c>
      <c r="D55" s="15">
        <v>0.02</v>
      </c>
      <c r="E55" s="15">
        <v>0.092</v>
      </c>
      <c r="F55" s="15">
        <v>0</v>
      </c>
      <c r="G55" s="15"/>
      <c r="H55" s="15"/>
      <c r="I55" s="15"/>
      <c r="J55" s="15">
        <v>0.087</v>
      </c>
      <c r="K55" s="6"/>
      <c r="L55" s="14" t="s">
        <v>26</v>
      </c>
      <c r="M55" s="198">
        <f>D55+E55+F55+J55</f>
        <v>0.199</v>
      </c>
      <c r="N55" s="15">
        <f>C55+M55</f>
        <v>1.058</v>
      </c>
      <c r="O55" s="15">
        <v>0</v>
      </c>
      <c r="P55" s="15">
        <v>0</v>
      </c>
      <c r="Q55" s="15">
        <f t="shared" si="1"/>
        <v>0</v>
      </c>
      <c r="R55" s="15">
        <f t="shared" si="4"/>
        <v>1.058</v>
      </c>
      <c r="S55" s="15">
        <v>89</v>
      </c>
    </row>
    <row r="56" spans="1:19" ht="16.5" hidden="1" thickBot="1">
      <c r="A56" s="46"/>
      <c r="B56" s="18" t="s">
        <v>25</v>
      </c>
      <c r="C56" s="195"/>
      <c r="D56" s="15"/>
      <c r="E56" s="15"/>
      <c r="F56" s="15"/>
      <c r="G56" s="15"/>
      <c r="H56" s="15"/>
      <c r="I56" s="15"/>
      <c r="J56" s="15"/>
      <c r="K56" s="6"/>
      <c r="L56" s="18" t="s">
        <v>25</v>
      </c>
      <c r="M56" s="198"/>
      <c r="N56" s="15"/>
      <c r="O56" s="15"/>
      <c r="P56" s="15"/>
      <c r="Q56" s="15"/>
      <c r="R56" s="15"/>
      <c r="S56" s="15"/>
    </row>
    <row r="57" spans="1:19" ht="16.5" hidden="1" thickBot="1">
      <c r="A57" s="46"/>
      <c r="B57" s="16" t="s">
        <v>62</v>
      </c>
      <c r="C57" s="195">
        <v>0.007</v>
      </c>
      <c r="D57" s="15">
        <v>0</v>
      </c>
      <c r="E57" s="15">
        <v>0</v>
      </c>
      <c r="F57" s="15">
        <v>0</v>
      </c>
      <c r="G57" s="15"/>
      <c r="H57" s="15"/>
      <c r="I57" s="15"/>
      <c r="J57" s="15">
        <v>0</v>
      </c>
      <c r="K57" s="6"/>
      <c r="L57" s="16" t="s">
        <v>62</v>
      </c>
      <c r="M57" s="198">
        <f>D57+E57+F57+J57</f>
        <v>0</v>
      </c>
      <c r="N57" s="15">
        <f>C57+M57</f>
        <v>0.007</v>
      </c>
      <c r="O57" s="15">
        <v>0</v>
      </c>
      <c r="P57" s="15">
        <v>0</v>
      </c>
      <c r="Q57" s="15">
        <f aca="true" t="shared" si="5" ref="Q57:Q78">O57+P57</f>
        <v>0</v>
      </c>
      <c r="R57" s="15">
        <f aca="true" t="shared" si="6" ref="R57:R64">N57+Q57</f>
        <v>0.007</v>
      </c>
      <c r="S57" s="15">
        <v>71</v>
      </c>
    </row>
    <row r="58" spans="1:19" ht="18" customHeight="1" hidden="1">
      <c r="A58" s="46"/>
      <c r="B58" s="14" t="s">
        <v>23</v>
      </c>
      <c r="C58" s="195">
        <v>0.04</v>
      </c>
      <c r="D58" s="15">
        <v>0</v>
      </c>
      <c r="E58" s="15">
        <v>0.046</v>
      </c>
      <c r="F58" s="15">
        <v>0.02</v>
      </c>
      <c r="G58" s="15"/>
      <c r="H58" s="15"/>
      <c r="I58" s="15"/>
      <c r="J58" s="15">
        <v>0</v>
      </c>
      <c r="K58" s="6"/>
      <c r="L58" s="14" t="s">
        <v>23</v>
      </c>
      <c r="M58" s="198">
        <f>D58+E58+F58+J58</f>
        <v>0.066</v>
      </c>
      <c r="N58" s="15">
        <f>C58+M58</f>
        <v>0.10600000000000001</v>
      </c>
      <c r="O58" s="15">
        <v>0.008</v>
      </c>
      <c r="P58" s="15">
        <v>0.017</v>
      </c>
      <c r="Q58" s="15">
        <f t="shared" si="5"/>
        <v>0.025</v>
      </c>
      <c r="R58" s="15">
        <f t="shared" si="6"/>
        <v>0.131</v>
      </c>
      <c r="S58" s="15">
        <v>95</v>
      </c>
    </row>
    <row r="59" spans="1:19" ht="16.5" hidden="1" thickBot="1">
      <c r="A59" s="46"/>
      <c r="B59" s="14" t="s">
        <v>22</v>
      </c>
      <c r="C59" s="195">
        <v>0</v>
      </c>
      <c r="D59" s="15">
        <v>0</v>
      </c>
      <c r="E59" s="15">
        <v>0</v>
      </c>
      <c r="F59" s="15">
        <v>0</v>
      </c>
      <c r="G59" s="15"/>
      <c r="H59" s="15"/>
      <c r="I59" s="15"/>
      <c r="J59" s="15">
        <v>0</v>
      </c>
      <c r="K59" s="6"/>
      <c r="L59" s="14" t="s">
        <v>22</v>
      </c>
      <c r="M59" s="198">
        <f>D59+E59+F59+J59</f>
        <v>0</v>
      </c>
      <c r="N59" s="15">
        <f>C59+M59</f>
        <v>0</v>
      </c>
      <c r="O59" s="15">
        <v>0</v>
      </c>
      <c r="P59" s="15">
        <v>0</v>
      </c>
      <c r="Q59" s="15">
        <f t="shared" si="5"/>
        <v>0</v>
      </c>
      <c r="R59" s="15">
        <f t="shared" si="6"/>
        <v>0</v>
      </c>
      <c r="S59" s="15">
        <v>0</v>
      </c>
    </row>
    <row r="60" spans="1:19" ht="16.5" hidden="1" thickBot="1">
      <c r="A60" s="46"/>
      <c r="B60" s="14" t="s">
        <v>21</v>
      </c>
      <c r="C60" s="195"/>
      <c r="D60" s="15"/>
      <c r="E60" s="15"/>
      <c r="F60" s="15"/>
      <c r="G60" s="15"/>
      <c r="H60" s="15"/>
      <c r="I60" s="15"/>
      <c r="J60" s="15"/>
      <c r="K60" s="6"/>
      <c r="L60" s="14" t="s">
        <v>21</v>
      </c>
      <c r="M60" s="198"/>
      <c r="N60" s="15"/>
      <c r="O60" s="15"/>
      <c r="P60" s="15"/>
      <c r="Q60" s="15">
        <f t="shared" si="5"/>
        <v>0</v>
      </c>
      <c r="R60" s="15">
        <f t="shared" si="6"/>
        <v>0</v>
      </c>
      <c r="S60" s="15"/>
    </row>
    <row r="61" spans="1:19" ht="16.5" hidden="1" thickBot="1">
      <c r="A61" s="46"/>
      <c r="B61" s="14" t="s">
        <v>20</v>
      </c>
      <c r="C61" s="195">
        <v>0.336</v>
      </c>
      <c r="D61" s="15">
        <v>0</v>
      </c>
      <c r="E61" s="15">
        <v>0</v>
      </c>
      <c r="F61" s="15">
        <v>0</v>
      </c>
      <c r="G61" s="15"/>
      <c r="H61" s="15"/>
      <c r="I61" s="15"/>
      <c r="J61" s="15">
        <v>0</v>
      </c>
      <c r="K61" s="6"/>
      <c r="L61" s="14" t="s">
        <v>20</v>
      </c>
      <c r="M61" s="198">
        <f>D61+E61+F61+J61</f>
        <v>0</v>
      </c>
      <c r="N61" s="15">
        <f>C61+M61</f>
        <v>0.336</v>
      </c>
      <c r="O61" s="15">
        <v>0.034</v>
      </c>
      <c r="P61" s="15">
        <v>0</v>
      </c>
      <c r="Q61" s="15">
        <f t="shared" si="5"/>
        <v>0.034</v>
      </c>
      <c r="R61" s="15">
        <f t="shared" si="6"/>
        <v>0.37</v>
      </c>
      <c r="S61" s="15">
        <v>95</v>
      </c>
    </row>
    <row r="62" spans="1:19" ht="16.5" hidden="1" thickBot="1">
      <c r="A62" s="46"/>
      <c r="B62" s="14" t="s">
        <v>19</v>
      </c>
      <c r="C62" s="195">
        <v>0</v>
      </c>
      <c r="D62" s="15">
        <v>0</v>
      </c>
      <c r="E62" s="15">
        <v>0</v>
      </c>
      <c r="F62" s="15">
        <v>0</v>
      </c>
      <c r="G62" s="15"/>
      <c r="H62" s="15"/>
      <c r="I62" s="15"/>
      <c r="J62" s="15">
        <v>0</v>
      </c>
      <c r="K62" s="6"/>
      <c r="L62" s="14" t="s">
        <v>19</v>
      </c>
      <c r="M62" s="198">
        <f>D62+E62+F62+J62</f>
        <v>0</v>
      </c>
      <c r="N62" s="15">
        <f>C62+M62</f>
        <v>0</v>
      </c>
      <c r="O62" s="15">
        <v>0</v>
      </c>
      <c r="P62" s="15">
        <v>0</v>
      </c>
      <c r="Q62" s="15">
        <f t="shared" si="5"/>
        <v>0</v>
      </c>
      <c r="R62" s="15">
        <f t="shared" si="6"/>
        <v>0</v>
      </c>
      <c r="S62" s="15">
        <v>0</v>
      </c>
    </row>
    <row r="63" spans="1:19" ht="16.5" hidden="1" thickBot="1">
      <c r="A63" s="46"/>
      <c r="B63" s="14" t="s">
        <v>18</v>
      </c>
      <c r="C63" s="195">
        <v>0.044</v>
      </c>
      <c r="D63" s="15">
        <v>0</v>
      </c>
      <c r="E63" s="15">
        <v>0</v>
      </c>
      <c r="F63" s="15">
        <v>0.002</v>
      </c>
      <c r="G63" s="15"/>
      <c r="H63" s="15"/>
      <c r="I63" s="15"/>
      <c r="J63" s="15">
        <v>0</v>
      </c>
      <c r="K63" s="6"/>
      <c r="L63" s="14" t="s">
        <v>18</v>
      </c>
      <c r="M63" s="198">
        <f>D63+E63+F63+J63</f>
        <v>0.002</v>
      </c>
      <c r="N63" s="15">
        <f>C63+M63</f>
        <v>0.046</v>
      </c>
      <c r="O63" s="15">
        <v>0.008</v>
      </c>
      <c r="P63" s="15">
        <v>0</v>
      </c>
      <c r="Q63" s="15">
        <f t="shared" si="5"/>
        <v>0.008</v>
      </c>
      <c r="R63" s="15">
        <f t="shared" si="6"/>
        <v>0.054</v>
      </c>
      <c r="S63" s="15">
        <v>87</v>
      </c>
    </row>
    <row r="64" spans="1:19" ht="15.75" customHeight="1" hidden="1">
      <c r="A64" s="46"/>
      <c r="B64" s="100"/>
      <c r="C64" s="200">
        <f>SUM(C8:C63)</f>
        <v>91.86000000000003</v>
      </c>
      <c r="D64" s="201">
        <f>SUM(D8:D63)</f>
        <v>5.449999999999999</v>
      </c>
      <c r="E64" s="201">
        <f>SUM(E8:E63)</f>
        <v>26.993999999999996</v>
      </c>
      <c r="F64" s="201">
        <f>SUM(F8:F63)</f>
        <v>79.06499999999998</v>
      </c>
      <c r="G64" s="201"/>
      <c r="H64" s="201"/>
      <c r="I64" s="201"/>
      <c r="J64" s="201">
        <f>SUM(J8:J63)</f>
        <v>15.850000000000001</v>
      </c>
      <c r="K64" s="6"/>
      <c r="L64" s="100"/>
      <c r="M64" s="202">
        <f>D64+E64+F64+J64</f>
        <v>127.35899999999998</v>
      </c>
      <c r="N64" s="201">
        <f>SUM(N8:N63)</f>
        <v>250.145</v>
      </c>
      <c r="O64" s="201">
        <f>SUM(O8:O63)</f>
        <v>18.149999999999995</v>
      </c>
      <c r="P64" s="201">
        <f>SUM(P8:P63)</f>
        <v>2.9779999999999993</v>
      </c>
      <c r="Q64" s="203">
        <f t="shared" si="5"/>
        <v>21.127999999999993</v>
      </c>
      <c r="R64" s="201">
        <f t="shared" si="6"/>
        <v>271.273</v>
      </c>
      <c r="S64" s="203">
        <v>82</v>
      </c>
    </row>
    <row r="65" spans="1:19" ht="15.75" customHeight="1" thickBot="1">
      <c r="A65" s="46"/>
      <c r="B65" s="192" t="s">
        <v>32</v>
      </c>
      <c r="C65" s="269"/>
      <c r="D65" s="270"/>
      <c r="E65" s="271"/>
      <c r="F65" s="270"/>
      <c r="G65" s="271"/>
      <c r="H65" s="271"/>
      <c r="I65" s="270"/>
      <c r="J65" s="272"/>
      <c r="K65" s="6"/>
      <c r="L65" s="192" t="s">
        <v>32</v>
      </c>
      <c r="M65" s="139"/>
      <c r="N65" s="271"/>
      <c r="O65" s="270"/>
      <c r="P65" s="271"/>
      <c r="Q65" s="20"/>
      <c r="R65" s="271"/>
      <c r="S65" s="273"/>
    </row>
    <row r="66" spans="1:19" ht="16.5" thickBot="1">
      <c r="A66" s="46"/>
      <c r="B66"/>
      <c r="C66" s="194">
        <v>7.06</v>
      </c>
      <c r="D66" s="25">
        <v>0.16</v>
      </c>
      <c r="E66" s="20">
        <v>3</v>
      </c>
      <c r="F66" s="25">
        <v>6.36</v>
      </c>
      <c r="G66" s="25">
        <v>0.25</v>
      </c>
      <c r="H66" s="25">
        <v>0</v>
      </c>
      <c r="I66" s="25"/>
      <c r="J66" s="139">
        <v>2.18</v>
      </c>
      <c r="K66" s="6"/>
      <c r="L66"/>
      <c r="M66" s="139">
        <f aca="true" t="shared" si="7" ref="M66:M78">D66+E66+F66+G66+H66+J66</f>
        <v>11.95</v>
      </c>
      <c r="N66" s="25">
        <f>C66+M66</f>
        <v>19.009999999999998</v>
      </c>
      <c r="O66" s="20">
        <v>1.85</v>
      </c>
      <c r="P66" s="25">
        <v>5.02</v>
      </c>
      <c r="Q66" s="20">
        <f t="shared" si="5"/>
        <v>6.869999999999999</v>
      </c>
      <c r="R66" s="25">
        <f>Q66+N66</f>
        <v>25.879999999999995</v>
      </c>
      <c r="S66" s="31">
        <v>93</v>
      </c>
    </row>
    <row r="67" spans="1:19" ht="16.5" thickBot="1">
      <c r="A67" s="46"/>
      <c r="B67" s="192" t="s">
        <v>31</v>
      </c>
      <c r="C67" s="194"/>
      <c r="D67" s="25"/>
      <c r="E67" s="20"/>
      <c r="F67" s="25"/>
      <c r="G67" s="25"/>
      <c r="H67" s="25"/>
      <c r="I67" s="25"/>
      <c r="J67" s="139"/>
      <c r="K67" s="6"/>
      <c r="L67" s="192" t="s">
        <v>31</v>
      </c>
      <c r="M67" s="139"/>
      <c r="N67" s="25"/>
      <c r="O67" s="20"/>
      <c r="P67" s="25"/>
      <c r="Q67" s="20"/>
      <c r="R67" s="25"/>
      <c r="S67" s="31"/>
    </row>
    <row r="68" spans="1:19" ht="16.5" thickBot="1">
      <c r="A68" s="46"/>
      <c r="B68"/>
      <c r="C68" s="194">
        <v>0.1</v>
      </c>
      <c r="D68" s="25">
        <v>0.01</v>
      </c>
      <c r="E68" s="20">
        <v>0</v>
      </c>
      <c r="F68" s="25">
        <v>0</v>
      </c>
      <c r="G68" s="25">
        <v>0</v>
      </c>
      <c r="H68" s="25">
        <v>0</v>
      </c>
      <c r="I68" s="25"/>
      <c r="J68" s="139">
        <v>0</v>
      </c>
      <c r="K68" s="6"/>
      <c r="L68"/>
      <c r="M68" s="139">
        <f t="shared" si="7"/>
        <v>0.01</v>
      </c>
      <c r="N68" s="25">
        <f>C68+M68</f>
        <v>0.11</v>
      </c>
      <c r="O68" s="20">
        <v>0</v>
      </c>
      <c r="P68" s="25">
        <v>0</v>
      </c>
      <c r="Q68" s="20">
        <f t="shared" si="5"/>
        <v>0</v>
      </c>
      <c r="R68" s="25">
        <f>Q68+N68</f>
        <v>0.11</v>
      </c>
      <c r="S68" s="31">
        <v>55</v>
      </c>
    </row>
    <row r="69" spans="1:19" ht="16.5" thickBot="1">
      <c r="A69" s="46"/>
      <c r="B69" s="192" t="s">
        <v>30</v>
      </c>
      <c r="C69" s="194"/>
      <c r="D69" s="25"/>
      <c r="E69" s="20"/>
      <c r="F69" s="25"/>
      <c r="G69" s="25"/>
      <c r="H69" s="25"/>
      <c r="I69" s="25"/>
      <c r="J69" s="139"/>
      <c r="K69" s="6"/>
      <c r="L69" s="192" t="s">
        <v>30</v>
      </c>
      <c r="M69" s="139"/>
      <c r="N69" s="25"/>
      <c r="O69" s="20"/>
      <c r="P69" s="25"/>
      <c r="Q69" s="20"/>
      <c r="R69" s="25"/>
      <c r="S69" s="31"/>
    </row>
    <row r="70" spans="1:19" ht="16.5" thickBot="1">
      <c r="A70" s="46"/>
      <c r="B70"/>
      <c r="C70" s="194">
        <v>5.8</v>
      </c>
      <c r="D70" s="25">
        <v>0</v>
      </c>
      <c r="E70" s="20">
        <v>2.59</v>
      </c>
      <c r="F70" s="25">
        <v>0.49</v>
      </c>
      <c r="G70" s="25">
        <v>0.2</v>
      </c>
      <c r="H70" s="25">
        <v>0</v>
      </c>
      <c r="I70" s="25"/>
      <c r="J70" s="139">
        <v>0.5</v>
      </c>
      <c r="K70" s="6"/>
      <c r="L70"/>
      <c r="M70" s="139">
        <f t="shared" si="7"/>
        <v>3.7800000000000002</v>
      </c>
      <c r="N70" s="25">
        <v>9.58</v>
      </c>
      <c r="O70" s="20">
        <v>0.61</v>
      </c>
      <c r="P70" s="25">
        <v>0</v>
      </c>
      <c r="Q70" s="20">
        <f t="shared" si="5"/>
        <v>0.61</v>
      </c>
      <c r="R70" s="25">
        <v>10.19</v>
      </c>
      <c r="S70" s="31">
        <v>74</v>
      </c>
    </row>
    <row r="71" spans="1:19" ht="16.5" thickBot="1">
      <c r="A71" s="46"/>
      <c r="B71" s="192" t="s">
        <v>29</v>
      </c>
      <c r="C71" s="194"/>
      <c r="D71" s="25"/>
      <c r="E71" s="20"/>
      <c r="F71" s="25"/>
      <c r="G71" s="25"/>
      <c r="H71" s="25"/>
      <c r="I71" s="25"/>
      <c r="J71" s="139"/>
      <c r="K71" s="6"/>
      <c r="L71" s="192" t="s">
        <v>29</v>
      </c>
      <c r="M71" s="139"/>
      <c r="N71" s="25"/>
      <c r="O71" s="20"/>
      <c r="P71" s="25"/>
      <c r="Q71" s="20"/>
      <c r="R71" s="25"/>
      <c r="S71" s="31"/>
    </row>
    <row r="72" spans="1:19" ht="16.5" thickBot="1">
      <c r="A72" s="46"/>
      <c r="B72"/>
      <c r="C72" s="194">
        <v>0.33</v>
      </c>
      <c r="D72" s="25">
        <v>0.05</v>
      </c>
      <c r="E72" s="20">
        <v>0.1</v>
      </c>
      <c r="F72" s="25">
        <v>0</v>
      </c>
      <c r="G72" s="25">
        <v>0</v>
      </c>
      <c r="H72" s="25">
        <v>0</v>
      </c>
      <c r="I72" s="25"/>
      <c r="J72" s="139">
        <v>0</v>
      </c>
      <c r="K72" s="6"/>
      <c r="L72"/>
      <c r="M72" s="139">
        <f t="shared" si="7"/>
        <v>0.15000000000000002</v>
      </c>
      <c r="N72" s="25">
        <f>C72+M72</f>
        <v>0.48000000000000004</v>
      </c>
      <c r="O72" s="20">
        <v>0</v>
      </c>
      <c r="P72" s="25">
        <v>0</v>
      </c>
      <c r="Q72" s="20">
        <v>0</v>
      </c>
      <c r="R72" s="25">
        <v>0.48</v>
      </c>
      <c r="S72" s="31">
        <v>83</v>
      </c>
    </row>
    <row r="73" spans="1:19" ht="16.5" thickBot="1">
      <c r="A73" s="46"/>
      <c r="B73" s="192" t="s">
        <v>28</v>
      </c>
      <c r="C73" s="194"/>
      <c r="D73" s="25"/>
      <c r="E73" s="20"/>
      <c r="F73" s="25"/>
      <c r="G73" s="25"/>
      <c r="H73" s="25"/>
      <c r="I73" s="25"/>
      <c r="J73" s="139"/>
      <c r="K73" s="6"/>
      <c r="L73" s="192" t="s">
        <v>28</v>
      </c>
      <c r="M73" s="139"/>
      <c r="N73" s="25"/>
      <c r="O73" s="20"/>
      <c r="P73" s="25"/>
      <c r="Q73" s="20"/>
      <c r="R73" s="25"/>
      <c r="S73" s="31"/>
    </row>
    <row r="74" spans="1:19" ht="16.5" thickBot="1">
      <c r="A74" s="46"/>
      <c r="B74"/>
      <c r="C74" s="194">
        <v>14.95</v>
      </c>
      <c r="D74" s="25">
        <v>0.15</v>
      </c>
      <c r="E74" s="20">
        <v>7.35</v>
      </c>
      <c r="F74" s="25">
        <v>28.03</v>
      </c>
      <c r="G74" s="25">
        <v>0.59</v>
      </c>
      <c r="H74" s="25">
        <v>0</v>
      </c>
      <c r="I74" s="25"/>
      <c r="J74" s="139">
        <v>0</v>
      </c>
      <c r="K74" s="6"/>
      <c r="L74"/>
      <c r="M74" s="139">
        <f t="shared" si="7"/>
        <v>36.120000000000005</v>
      </c>
      <c r="N74" s="25">
        <f>C74+M74</f>
        <v>51.07000000000001</v>
      </c>
      <c r="O74" s="20">
        <v>5.19</v>
      </c>
      <c r="P74" s="25">
        <v>2.77</v>
      </c>
      <c r="Q74" s="20">
        <f t="shared" si="5"/>
        <v>7.960000000000001</v>
      </c>
      <c r="R74" s="25">
        <f>Q74+N74</f>
        <v>59.03000000000001</v>
      </c>
      <c r="S74" s="31">
        <v>50</v>
      </c>
    </row>
    <row r="75" spans="1:19" ht="16.5" thickBot="1">
      <c r="A75" s="46"/>
      <c r="B75" s="192" t="s">
        <v>27</v>
      </c>
      <c r="C75" s="194"/>
      <c r="D75" s="25"/>
      <c r="E75" s="20"/>
      <c r="F75" s="25"/>
      <c r="G75" s="25"/>
      <c r="H75" s="25"/>
      <c r="I75" s="25"/>
      <c r="J75" s="139"/>
      <c r="K75" s="6"/>
      <c r="L75" s="192" t="s">
        <v>27</v>
      </c>
      <c r="M75" s="139"/>
      <c r="N75" s="25"/>
      <c r="O75" s="20"/>
      <c r="P75" s="25"/>
      <c r="Q75" s="20"/>
      <c r="R75" s="25"/>
      <c r="S75" s="31"/>
    </row>
    <row r="76" spans="1:19" ht="16.5" thickBot="1">
      <c r="A76" s="46"/>
      <c r="B76"/>
      <c r="C76" s="194">
        <v>0.66</v>
      </c>
      <c r="D76" s="25">
        <v>0.2</v>
      </c>
      <c r="E76" s="20">
        <v>0.41</v>
      </c>
      <c r="F76" s="25">
        <v>0.48</v>
      </c>
      <c r="G76" s="25">
        <v>0</v>
      </c>
      <c r="H76" s="25">
        <v>0</v>
      </c>
      <c r="I76" s="25"/>
      <c r="J76" s="139">
        <v>0</v>
      </c>
      <c r="K76" s="6"/>
      <c r="L76"/>
      <c r="M76" s="139">
        <f t="shared" si="7"/>
        <v>1.0899999999999999</v>
      </c>
      <c r="N76" s="25">
        <f>C76+M76</f>
        <v>1.75</v>
      </c>
      <c r="O76" s="20">
        <v>0.21</v>
      </c>
      <c r="P76" s="25">
        <v>0.01</v>
      </c>
      <c r="Q76" s="20">
        <f t="shared" si="5"/>
        <v>0.22</v>
      </c>
      <c r="R76" s="25">
        <f>Q76+N76</f>
        <v>1.97</v>
      </c>
      <c r="S76" s="31">
        <v>63</v>
      </c>
    </row>
    <row r="77" spans="1:19" ht="16.5" thickBot="1">
      <c r="A77" s="46"/>
      <c r="B77" s="192" t="s">
        <v>26</v>
      </c>
      <c r="C77" s="194"/>
      <c r="D77" s="25"/>
      <c r="E77" s="20"/>
      <c r="F77" s="25"/>
      <c r="G77" s="25"/>
      <c r="H77" s="25"/>
      <c r="I77" s="25"/>
      <c r="J77" s="139"/>
      <c r="K77" s="6"/>
      <c r="L77" s="192" t="s">
        <v>26</v>
      </c>
      <c r="M77" s="139"/>
      <c r="N77" s="25"/>
      <c r="O77" s="20"/>
      <c r="P77" s="25"/>
      <c r="Q77" s="20"/>
      <c r="R77" s="25"/>
      <c r="S77" s="31"/>
    </row>
    <row r="78" spans="1:19" ht="16.5" thickBot="1">
      <c r="A78" s="46"/>
      <c r="B78"/>
      <c r="C78" s="194">
        <v>8.4</v>
      </c>
      <c r="D78" s="25">
        <v>0.19</v>
      </c>
      <c r="E78" s="20">
        <v>0.93</v>
      </c>
      <c r="F78" s="25">
        <v>0</v>
      </c>
      <c r="G78" s="25">
        <v>0</v>
      </c>
      <c r="H78" s="25">
        <v>0</v>
      </c>
      <c r="I78" s="25"/>
      <c r="J78" s="139">
        <v>0.87</v>
      </c>
      <c r="K78" s="6"/>
      <c r="L78"/>
      <c r="M78" s="139">
        <f t="shared" si="7"/>
        <v>1.9900000000000002</v>
      </c>
      <c r="N78" s="25">
        <f>C78+M78</f>
        <v>10.39</v>
      </c>
      <c r="O78" s="20">
        <v>0.51</v>
      </c>
      <c r="P78" s="25">
        <v>0</v>
      </c>
      <c r="Q78" s="20">
        <f t="shared" si="5"/>
        <v>0.51</v>
      </c>
      <c r="R78" s="25">
        <f>Q78+N78</f>
        <v>10.9</v>
      </c>
      <c r="S78" s="31">
        <v>53</v>
      </c>
    </row>
    <row r="79" spans="1:19" ht="16.5" thickBot="1">
      <c r="A79" s="46"/>
      <c r="B79" s="193" t="s">
        <v>62</v>
      </c>
      <c r="C79" s="194"/>
      <c r="D79" s="25"/>
      <c r="E79" s="20"/>
      <c r="F79" s="25"/>
      <c r="G79" s="25"/>
      <c r="H79" s="25"/>
      <c r="I79" s="25"/>
      <c r="J79" s="139"/>
      <c r="K79" s="6"/>
      <c r="L79" s="193" t="s">
        <v>62</v>
      </c>
      <c r="M79" s="139"/>
      <c r="N79" s="25"/>
      <c r="O79" s="20"/>
      <c r="P79" s="25"/>
      <c r="Q79" s="20"/>
      <c r="R79" s="25"/>
      <c r="S79" s="31"/>
    </row>
    <row r="80" spans="1:19" ht="16.5" thickBot="1">
      <c r="A80" s="46"/>
      <c r="B80"/>
      <c r="C80" s="194">
        <v>0.07</v>
      </c>
      <c r="D80" s="25">
        <v>0</v>
      </c>
      <c r="E80" s="20">
        <v>0</v>
      </c>
      <c r="F80" s="25">
        <v>0</v>
      </c>
      <c r="G80" s="25">
        <v>0</v>
      </c>
      <c r="H80" s="25">
        <v>0</v>
      </c>
      <c r="I80" s="25"/>
      <c r="J80" s="139">
        <v>0</v>
      </c>
      <c r="K80" s="6"/>
      <c r="L80"/>
      <c r="M80" s="139">
        <f>D80+E80+F80+G80+H80+J80</f>
        <v>0</v>
      </c>
      <c r="N80" s="25">
        <f>C80+M80</f>
        <v>0.07</v>
      </c>
      <c r="O80" s="20">
        <v>0</v>
      </c>
      <c r="P80" s="25">
        <v>0</v>
      </c>
      <c r="Q80" s="20">
        <f aca="true" t="shared" si="8" ref="Q80:Q93">O80+P80</f>
        <v>0</v>
      </c>
      <c r="R80" s="25">
        <f aca="true" t="shared" si="9" ref="R80:R92">Q80+N80</f>
        <v>0.07</v>
      </c>
      <c r="S80" s="31">
        <v>57</v>
      </c>
    </row>
    <row r="81" spans="1:19" ht="16.5" thickBot="1">
      <c r="A81" s="46"/>
      <c r="B81" s="192" t="s">
        <v>23</v>
      </c>
      <c r="C81" s="194"/>
      <c r="D81" s="25"/>
      <c r="E81" s="20"/>
      <c r="F81" s="25"/>
      <c r="G81" s="25"/>
      <c r="H81" s="25"/>
      <c r="I81" s="25"/>
      <c r="J81" s="139"/>
      <c r="K81" s="6"/>
      <c r="L81" s="192" t="s">
        <v>23</v>
      </c>
      <c r="M81" s="139"/>
      <c r="N81" s="25"/>
      <c r="O81" s="20"/>
      <c r="P81" s="25"/>
      <c r="Q81" s="20"/>
      <c r="R81" s="25"/>
      <c r="S81" s="31"/>
    </row>
    <row r="82" spans="1:19" ht="16.5" thickBot="1">
      <c r="A82" s="46"/>
      <c r="B82"/>
      <c r="C82" s="194">
        <v>1.07</v>
      </c>
      <c r="D82" s="25">
        <v>0.16</v>
      </c>
      <c r="E82" s="20">
        <v>0.84</v>
      </c>
      <c r="F82" s="25">
        <v>1.18</v>
      </c>
      <c r="G82" s="25">
        <v>0.1</v>
      </c>
      <c r="H82" s="25">
        <v>0</v>
      </c>
      <c r="I82" s="25"/>
      <c r="J82" s="139">
        <v>0</v>
      </c>
      <c r="K82" s="6"/>
      <c r="L82"/>
      <c r="M82" s="139">
        <f>D82+E82+F82+G82+H82+J82</f>
        <v>2.28</v>
      </c>
      <c r="N82" s="25">
        <f>C82+M82</f>
        <v>3.3499999999999996</v>
      </c>
      <c r="O82" s="20">
        <v>0.17</v>
      </c>
      <c r="P82" s="25">
        <v>0.05</v>
      </c>
      <c r="Q82" s="20">
        <f t="shared" si="8"/>
        <v>0.22000000000000003</v>
      </c>
      <c r="R82" s="25">
        <f t="shared" si="9"/>
        <v>3.57</v>
      </c>
      <c r="S82" s="31">
        <v>89</v>
      </c>
    </row>
    <row r="83" spans="1:19" ht="16.5" thickBot="1">
      <c r="A83" s="46"/>
      <c r="B83" s="263" t="s">
        <v>22</v>
      </c>
      <c r="C83" s="194"/>
      <c r="D83" s="25"/>
      <c r="E83" s="20"/>
      <c r="F83" s="25"/>
      <c r="G83" s="25"/>
      <c r="H83" s="25"/>
      <c r="I83" s="25"/>
      <c r="J83" s="139"/>
      <c r="K83" s="6"/>
      <c r="L83" s="263" t="s">
        <v>22</v>
      </c>
      <c r="M83" s="139"/>
      <c r="N83" s="25"/>
      <c r="O83" s="20"/>
      <c r="P83" s="25"/>
      <c r="Q83" s="20"/>
      <c r="R83" s="25"/>
      <c r="S83" s="31"/>
    </row>
    <row r="84" spans="1:19" ht="16.5" thickBot="1">
      <c r="A84" s="46"/>
      <c r="B84"/>
      <c r="C84" s="194">
        <v>0</v>
      </c>
      <c r="D84" s="25">
        <v>0</v>
      </c>
      <c r="E84" s="20">
        <v>0</v>
      </c>
      <c r="F84" s="25">
        <v>0</v>
      </c>
      <c r="G84" s="25">
        <v>0</v>
      </c>
      <c r="H84" s="25">
        <v>0</v>
      </c>
      <c r="I84" s="25"/>
      <c r="J84" s="139">
        <v>0</v>
      </c>
      <c r="K84" s="6"/>
      <c r="L84"/>
      <c r="M84" s="139">
        <f>D84+E84+F84+G84+H84+J84</f>
        <v>0</v>
      </c>
      <c r="N84" s="25">
        <f>C84+M84</f>
        <v>0</v>
      </c>
      <c r="O84" s="20">
        <v>0</v>
      </c>
      <c r="P84" s="25">
        <v>0</v>
      </c>
      <c r="Q84" s="20">
        <f t="shared" si="8"/>
        <v>0</v>
      </c>
      <c r="R84" s="25">
        <f t="shared" si="9"/>
        <v>0</v>
      </c>
      <c r="S84" s="31">
        <v>0</v>
      </c>
    </row>
    <row r="85" spans="1:19" ht="16.5" thickBot="1">
      <c r="A85" s="46"/>
      <c r="B85" s="192" t="s">
        <v>21</v>
      </c>
      <c r="C85" s="194"/>
      <c r="D85" s="25"/>
      <c r="E85" s="20"/>
      <c r="F85" s="25"/>
      <c r="G85" s="25"/>
      <c r="H85" s="25"/>
      <c r="I85" s="25"/>
      <c r="J85" s="139"/>
      <c r="K85" s="6"/>
      <c r="L85" s="192" t="s">
        <v>21</v>
      </c>
      <c r="M85" s="139"/>
      <c r="N85" s="25"/>
      <c r="O85" s="20"/>
      <c r="P85" s="25"/>
      <c r="Q85" s="20"/>
      <c r="R85" s="25"/>
      <c r="S85" s="31"/>
    </row>
    <row r="86" spans="1:19" ht="16.5" thickBot="1">
      <c r="A86" s="46"/>
      <c r="B86"/>
      <c r="C86" s="194"/>
      <c r="D86" s="25"/>
      <c r="E86" s="20"/>
      <c r="F86" s="25"/>
      <c r="G86" s="25"/>
      <c r="H86" s="25"/>
      <c r="I86" s="25"/>
      <c r="J86" s="139"/>
      <c r="K86" s="6"/>
      <c r="L86"/>
      <c r="M86" s="139"/>
      <c r="N86" s="25"/>
      <c r="O86" s="20"/>
      <c r="P86" s="25"/>
      <c r="Q86" s="20">
        <f t="shared" si="8"/>
        <v>0</v>
      </c>
      <c r="R86" s="25">
        <f t="shared" si="9"/>
        <v>0</v>
      </c>
      <c r="S86" s="31"/>
    </row>
    <row r="87" spans="1:19" ht="16.5" thickBot="1">
      <c r="A87" s="46"/>
      <c r="B87" s="192" t="s">
        <v>20</v>
      </c>
      <c r="C87" s="194"/>
      <c r="D87" s="25"/>
      <c r="E87" s="20"/>
      <c r="F87" s="25"/>
      <c r="G87" s="25"/>
      <c r="H87" s="25"/>
      <c r="I87" s="25"/>
      <c r="J87" s="139"/>
      <c r="K87" s="6"/>
      <c r="L87" s="192" t="s">
        <v>20</v>
      </c>
      <c r="M87" s="139"/>
      <c r="N87" s="25"/>
      <c r="O87" s="20"/>
      <c r="P87" s="25"/>
      <c r="Q87" s="20"/>
      <c r="R87" s="25"/>
      <c r="S87" s="31"/>
    </row>
    <row r="88" spans="1:19" ht="16.5" thickBot="1">
      <c r="A88" s="46"/>
      <c r="B88"/>
      <c r="C88" s="194">
        <v>3.36</v>
      </c>
      <c r="D88" s="25">
        <v>0</v>
      </c>
      <c r="E88" s="20">
        <v>0</v>
      </c>
      <c r="F88" s="25">
        <v>0</v>
      </c>
      <c r="G88" s="25">
        <v>0</v>
      </c>
      <c r="H88" s="25">
        <v>0</v>
      </c>
      <c r="I88" s="25"/>
      <c r="J88" s="139">
        <v>0</v>
      </c>
      <c r="K88" s="6"/>
      <c r="L88"/>
      <c r="M88" s="139">
        <f>D88+E88+F88+G88+H88+J88</f>
        <v>0</v>
      </c>
      <c r="N88" s="25">
        <f>C88+M88</f>
        <v>3.36</v>
      </c>
      <c r="O88" s="20">
        <v>0.31</v>
      </c>
      <c r="P88" s="25">
        <v>0</v>
      </c>
      <c r="Q88" s="20">
        <f t="shared" si="8"/>
        <v>0.31</v>
      </c>
      <c r="R88" s="25">
        <f t="shared" si="9"/>
        <v>3.67</v>
      </c>
      <c r="S88" s="31">
        <v>63</v>
      </c>
    </row>
    <row r="89" spans="1:19" ht="16.5" thickBot="1">
      <c r="A89" s="46"/>
      <c r="B89" s="192" t="s">
        <v>19</v>
      </c>
      <c r="C89" s="194"/>
      <c r="D89" s="25"/>
      <c r="E89" s="20"/>
      <c r="F89" s="25"/>
      <c r="G89" s="25"/>
      <c r="H89" s="25"/>
      <c r="I89" s="25"/>
      <c r="J89" s="139"/>
      <c r="K89" s="6"/>
      <c r="L89" s="192" t="s">
        <v>19</v>
      </c>
      <c r="M89" s="139"/>
      <c r="N89" s="25"/>
      <c r="O89" s="20"/>
      <c r="P89" s="25"/>
      <c r="Q89" s="20"/>
      <c r="R89" s="25"/>
      <c r="S89" s="31"/>
    </row>
    <row r="90" spans="1:19" ht="16.5" thickBot="1">
      <c r="A90" s="46"/>
      <c r="B90"/>
      <c r="C90" s="194">
        <v>0</v>
      </c>
      <c r="D90" s="25">
        <v>0</v>
      </c>
      <c r="E90" s="20">
        <v>0</v>
      </c>
      <c r="F90" s="25">
        <v>0</v>
      </c>
      <c r="G90" s="25">
        <v>0</v>
      </c>
      <c r="H90" s="25">
        <v>0</v>
      </c>
      <c r="I90" s="25"/>
      <c r="J90" s="139">
        <v>0</v>
      </c>
      <c r="K90" s="6"/>
      <c r="L90"/>
      <c r="M90" s="139">
        <f>D90+E90+F90+G90+H90+J90</f>
        <v>0</v>
      </c>
      <c r="N90" s="25">
        <f>C90+M90</f>
        <v>0</v>
      </c>
      <c r="O90" s="20">
        <v>0</v>
      </c>
      <c r="P90" s="25">
        <v>0</v>
      </c>
      <c r="Q90" s="20">
        <f t="shared" si="8"/>
        <v>0</v>
      </c>
      <c r="R90" s="25">
        <f t="shared" si="9"/>
        <v>0</v>
      </c>
      <c r="S90" s="31">
        <v>0</v>
      </c>
    </row>
    <row r="91" spans="1:19" ht="16.5" thickBot="1">
      <c r="A91" s="46"/>
      <c r="B91" s="192" t="s">
        <v>18</v>
      </c>
      <c r="C91" s="194"/>
      <c r="D91" s="25"/>
      <c r="E91" s="20"/>
      <c r="F91" s="25"/>
      <c r="G91" s="25"/>
      <c r="H91" s="25"/>
      <c r="I91" s="25"/>
      <c r="J91" s="139"/>
      <c r="K91" s="6"/>
      <c r="L91" s="192" t="s">
        <v>18</v>
      </c>
      <c r="M91" s="139"/>
      <c r="N91" s="25"/>
      <c r="O91" s="20"/>
      <c r="P91" s="25"/>
      <c r="Q91" s="20"/>
      <c r="R91" s="25"/>
      <c r="S91" s="31"/>
    </row>
    <row r="92" spans="1:19" ht="15.75">
      <c r="A92" s="46"/>
      <c r="B92"/>
      <c r="C92" s="196">
        <v>0.44</v>
      </c>
      <c r="D92" s="25">
        <v>0</v>
      </c>
      <c r="E92" s="20">
        <v>0</v>
      </c>
      <c r="F92" s="25">
        <v>0.12</v>
      </c>
      <c r="G92" s="25">
        <v>0.15</v>
      </c>
      <c r="H92" s="25">
        <v>0</v>
      </c>
      <c r="I92" s="25"/>
      <c r="J92" s="139">
        <v>0</v>
      </c>
      <c r="K92" s="6"/>
      <c r="L92"/>
      <c r="M92" s="139">
        <f>D92+E92+F92+G92+H92+J92</f>
        <v>0.27</v>
      </c>
      <c r="N92" s="25">
        <f>C92+M92</f>
        <v>0.71</v>
      </c>
      <c r="O92" s="20">
        <v>0.06</v>
      </c>
      <c r="P92" s="25">
        <v>0</v>
      </c>
      <c r="Q92" s="20">
        <f t="shared" si="8"/>
        <v>0.06</v>
      </c>
      <c r="R92" s="25">
        <f t="shared" si="9"/>
        <v>0.77</v>
      </c>
      <c r="S92" s="31">
        <v>82</v>
      </c>
    </row>
    <row r="93" spans="1:19" ht="15.75">
      <c r="A93" s="46"/>
      <c r="B93" s="83" t="s">
        <v>17</v>
      </c>
      <c r="C93" s="53">
        <f>SUM(C40:C92)</f>
        <v>163.05000000000004</v>
      </c>
      <c r="D93" s="54">
        <f>SUM(D40:D92)</f>
        <v>7.0200000000000005</v>
      </c>
      <c r="E93" s="53">
        <f>SUM(E40:E92)</f>
        <v>49.48799999999999</v>
      </c>
      <c r="F93" s="54">
        <f>SUM(F40:F92)</f>
        <v>159.16</v>
      </c>
      <c r="G93" s="54"/>
      <c r="H93" s="54"/>
      <c r="I93" s="54"/>
      <c r="J93" s="140">
        <f>SUM(J40:J92)</f>
        <v>23.930000000000003</v>
      </c>
      <c r="K93" s="6"/>
      <c r="L93" s="185"/>
      <c r="M93" s="199">
        <f>D93+E93+F93+J93</f>
        <v>239.598</v>
      </c>
      <c r="N93" s="54">
        <f>SUM(N40:N92)</f>
        <v>452.96000000000004</v>
      </c>
      <c r="O93" s="53">
        <f>SUM(O40:O92)</f>
        <v>34.89</v>
      </c>
      <c r="P93" s="54">
        <f>SUM(P40:P92)</f>
        <v>13.716</v>
      </c>
      <c r="Q93" s="22">
        <f t="shared" si="8"/>
        <v>48.606</v>
      </c>
      <c r="R93" s="54">
        <f>N93+Q93</f>
        <v>501.56600000000003</v>
      </c>
      <c r="S93" s="55">
        <v>82</v>
      </c>
    </row>
  </sheetData>
  <sheetProtection/>
  <mergeCells count="4">
    <mergeCell ref="C4:J4"/>
    <mergeCell ref="R3:S3"/>
    <mergeCell ref="D2:J2"/>
    <mergeCell ref="H3:J3"/>
  </mergeCells>
  <printOptions horizontalCentered="1"/>
  <pageMargins left="0.0393700787401575" right="0.0393700787401575" top="0.15748031496063" bottom="0.15748031496063" header="0.31496062992126" footer="0.31496062992126"/>
  <pageSetup horizontalDpi="600" verticalDpi="600" orientation="portrait" pageOrder="overThenDown" paperSize="9" scale="80" r:id="rId2"/>
  <rowBreaks count="1" manualBreakCount="1">
    <brk id="64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WebUnitOmkar</cp:lastModifiedBy>
  <cp:lastPrinted>2013-03-01T06:36:23Z</cp:lastPrinted>
  <dcterms:created xsi:type="dcterms:W3CDTF">2013-02-04T06:36:16Z</dcterms:created>
  <dcterms:modified xsi:type="dcterms:W3CDTF">2014-09-12T08:49:08Z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