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drawings/drawing1.xml" ContentType="application/vnd.openxmlformats-officedocument.drawing+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80" windowWidth="9480" windowHeight="4755" tabRatio="997" activeTab="0"/>
  </bookViews>
  <sheets>
    <sheet name="5.6.8" sheetId="1" r:id="rId1"/>
    <sheet name="5.6.7" sheetId="2" r:id="rId2"/>
    <sheet name="5.6.6" sheetId="3" r:id="rId3"/>
    <sheet name="5.6.5" sheetId="4" r:id="rId4"/>
    <sheet name="5.6.4" sheetId="5" r:id="rId5"/>
    <sheet name="5.6.3" sheetId="6" r:id="rId6"/>
    <sheet name="5.1.3(OLD)" sheetId="7" state="hidden" r:id="rId7"/>
    <sheet name="5.6.2" sheetId="8" r:id="rId8"/>
    <sheet name="5.6.1" sheetId="9" r:id="rId9"/>
    <sheet name="5.5.15" sheetId="10" r:id="rId10"/>
    <sheet name="5.5.14" sheetId="11" r:id="rId11"/>
    <sheet name="5.5.13" sheetId="12" r:id="rId12"/>
    <sheet name="5.5.9.10,11,12,...." sheetId="13" r:id="rId13"/>
    <sheet name="5.5.8" sheetId="14" r:id="rId14"/>
    <sheet name="5.5.6&amp;7 " sheetId="15" r:id="rId15"/>
    <sheet name="5.5.5" sheetId="16" r:id="rId16"/>
    <sheet name="5.5.4" sheetId="17" r:id="rId17"/>
    <sheet name="5.5.3" sheetId="18" r:id="rId18"/>
    <sheet name="5.5.2" sheetId="19" r:id="rId19"/>
    <sheet name="5.5.1" sheetId="20" r:id="rId20"/>
    <sheet name="5.3.7(b)" sheetId="21" r:id="rId21"/>
    <sheet name="5.3.7a" sheetId="22" r:id="rId22"/>
    <sheet name="5.3.6" sheetId="23" r:id="rId23"/>
    <sheet name="5.3.5" sheetId="24" r:id="rId24"/>
    <sheet name="5.3.4" sheetId="25" r:id="rId25"/>
    <sheet name="5.3.3" sheetId="26" r:id="rId26"/>
    <sheet name="5.3.2" sheetId="27" r:id="rId27"/>
    <sheet name="5.3.1" sheetId="28" r:id="rId28"/>
    <sheet name="5.2.4" sheetId="29" r:id="rId29"/>
    <sheet name="5.2.3" sheetId="30" r:id="rId30"/>
    <sheet name="5.2.2" sheetId="31" r:id="rId31"/>
    <sheet name="5.2.1(c)" sheetId="32" r:id="rId32"/>
    <sheet name="5.2.1(b)" sheetId="33" r:id="rId33"/>
    <sheet name="5.2.1(a)" sheetId="34" r:id="rId34"/>
    <sheet name="5.1.3" sheetId="35" r:id="rId35"/>
    <sheet name="5.1.2" sheetId="36" r:id="rId36"/>
    <sheet name="5.1.1 &amp; Chart5.1 " sheetId="37" r:id="rId37"/>
    <sheet name="chapter v" sheetId="38" r:id="rId38"/>
  </sheets>
  <definedNames>
    <definedName name="_xlnm.Print_Area" localSheetId="36">'5.1.1 &amp; Chart5.1 '!$A$1:$AH$33</definedName>
    <definedName name="_xlnm.Print_Area" localSheetId="35">'5.1.2'!$A$1:$J$41</definedName>
    <definedName name="_xlnm.Print_Area" localSheetId="34">'5.1.3'!$A$1:$K$36</definedName>
    <definedName name="_xlnm.Print_Area" localSheetId="33">'5.2.1(a)'!$A$1:$H$43</definedName>
    <definedName name="_xlnm.Print_Area" localSheetId="30">'5.2.2'!$A$1:$F$102</definedName>
    <definedName name="_xlnm.Print_Area" localSheetId="29">'5.2.3'!$A$1:$E$54</definedName>
    <definedName name="_xlnm.Print_Area" localSheetId="28">'5.2.4'!$A$1:$F$42</definedName>
    <definedName name="_xlnm.Print_Area" localSheetId="27">'5.3.1'!$A$1:$G$99</definedName>
    <definedName name="_xlnm.Print_Area" localSheetId="26">'5.3.2'!$A$1:$H$42</definedName>
    <definedName name="_xlnm.Print_Area" localSheetId="25">'5.3.3'!$A$1:$H$18</definedName>
    <definedName name="_xlnm.Print_Area" localSheetId="23">'5.3.5'!$A$1:$S$34</definedName>
    <definedName name="_xlnm.Print_Area" localSheetId="22">'5.3.6'!$A$1:$W$40</definedName>
    <definedName name="_xlnm.Print_Area" localSheetId="19">'5.5.1'!$A$1:$J$21</definedName>
    <definedName name="_xlnm.Print_Area" localSheetId="11">'5.5.13'!$A$1:$G$101</definedName>
    <definedName name="_xlnm.Print_Area" localSheetId="10">'5.5.14'!$A$1:$G$15</definedName>
    <definedName name="_xlnm.Print_Area" localSheetId="8">'5.6.1'!$A$1:$D$43</definedName>
    <definedName name="_xlnm.Print_Area" localSheetId="5">'5.6.3'!$A$1:$I$28</definedName>
    <definedName name="_xlnm.Print_Area" localSheetId="2">'5.6.6'!$A$1:$L$67</definedName>
    <definedName name="_xlnm.Print_Area" localSheetId="1">'5.6.7'!$A$1:$H$39</definedName>
  </definedNames>
  <calcPr fullCalcOnLoad="1" iterate="1" iterateCount="1" iterateDelta="0.001"/>
</workbook>
</file>

<file path=xl/sharedStrings.xml><?xml version="1.0" encoding="utf-8"?>
<sst xmlns="http://schemas.openxmlformats.org/spreadsheetml/2006/main" count="3066" uniqueCount="1351">
  <si>
    <t>Granite (Dimen Stone)</t>
  </si>
  <si>
    <t>000 cu.m.</t>
  </si>
  <si>
    <t>Iron Ore (Magnetite)</t>
  </si>
  <si>
    <t>Lead Metal</t>
  </si>
  <si>
    <t>Zinc Metal</t>
  </si>
  <si>
    <t>Lead &amp; Zinc Metal</t>
  </si>
  <si>
    <t xml:space="preserve"> (Contd…)</t>
  </si>
  <si>
    <t>Table  5.5.13: Mineral Reserves and Resources (Contd...)__</t>
  </si>
  <si>
    <t>TABLE 5.3.6 :  CAPACITY AND PRODUCTION IN THE CHEMICAL INDUSTRY IN INDIA                                      (FUNGICIDES, HERBICIDES, WEEDICIDES, RODENTICIDES, FUMIGENTS)</t>
  </si>
  <si>
    <t>TABLE 5.2.3 : STATEWISE INFORMATION ON RAPID RECONNAISSANCE SURVEY     (Till March 2009)</t>
  </si>
  <si>
    <t>5.6.2 The two thirds of India lies in the Seismic zones of moderate to severe intensity. The Himalayan Range, the Indo-gangetic plains and the Kuthch and Kathaiwar region of Western India are geologically the   most unstable parts, and are most prone to     earthquakes.    The Himalayan frontal arc flanked by the    chaman fault in the west     constitutes one of the most     seismically active intra-continental regions in the world. In a span of 53 years, four earthquakes,        exceeding magnitude  8 on the Richter scale, occurred in this region.  These are the Assam earthquakes of 1897 and 1950, the Kangra earthquake of 1905 and the Bihar-Nepal earthquake of 1934.  Besides the Himalayan regions, the Union Territories of     Andaman and   Nicobar Islands are also quite vulnerable to earthquakes.  Peninsular India comprises stable     continental crust regions, which are considered stable since they are away from tectonic activity of the boundaries.  These regions are  considered</t>
  </si>
  <si>
    <t>seismically the least active but the Latur earthquake in Maharashtra on September 30, 1993 of magnitude 6.3 in the Richter scale showed that this region, too, is unstable and earthquake prone. Table 5.6.3 at annexure at annexure 5 presents the major earthquakes in India.</t>
  </si>
  <si>
    <t>Marble</t>
  </si>
  <si>
    <t>Molybdenum</t>
  </si>
  <si>
    <r>
      <t>Contained MOS</t>
    </r>
    <r>
      <rPr>
        <vertAlign val="subscript"/>
        <sz val="10"/>
        <rFont val="Arial"/>
        <family val="2"/>
      </rPr>
      <t>2</t>
    </r>
  </si>
  <si>
    <t>Nickel Ore</t>
  </si>
  <si>
    <t>Mill. Tonnes</t>
  </si>
  <si>
    <t>Potash</t>
  </si>
  <si>
    <t>Pt. Grp of Metal</t>
  </si>
  <si>
    <t>Pyri tes</t>
  </si>
  <si>
    <t>Quartz &amp; Silica and Sand</t>
  </si>
  <si>
    <t>Rock Salt</t>
  </si>
  <si>
    <t>Ruby</t>
  </si>
  <si>
    <t>Kilogram</t>
  </si>
  <si>
    <t>Sapphire</t>
  </si>
  <si>
    <t>Sulpher</t>
  </si>
  <si>
    <t>Titanium Minerals</t>
  </si>
  <si>
    <t>Tungsten</t>
  </si>
  <si>
    <t>Contained WO3</t>
  </si>
  <si>
    <t>Vanadium</t>
  </si>
  <si>
    <t>Zircon</t>
  </si>
  <si>
    <t>Fluorite</t>
  </si>
  <si>
    <t>Tin</t>
  </si>
  <si>
    <t xml:space="preserve">Mineral </t>
  </si>
  <si>
    <t>2009-10 (P)#</t>
  </si>
  <si>
    <t>A' Category</t>
  </si>
  <si>
    <t>B' Category  (Other than 'B')</t>
  </si>
  <si>
    <t xml:space="preserve"> Mica</t>
  </si>
  <si>
    <t xml:space="preserve">Ochre </t>
  </si>
  <si>
    <t>Source : Indian Bureau of Mines ( IBM), Nagpur</t>
  </si>
  <si>
    <t>Category 'A'  : Mechanised Mines, &gt; 150 labour  in all and &gt; 75 labour in workings below ground.</t>
  </si>
  <si>
    <t>Category 'B' : Other than Category 'A'</t>
  </si>
  <si>
    <t>#  : Excluding fuel, atomic &amp; minerals.</t>
  </si>
  <si>
    <r>
      <t xml:space="preserve">I.   </t>
    </r>
    <r>
      <rPr>
        <sz val="12"/>
        <rFont val="Arial"/>
        <family val="2"/>
      </rPr>
      <t xml:space="preserve">Production of </t>
    </r>
  </si>
  <si>
    <r>
      <t>II.</t>
    </r>
    <r>
      <rPr>
        <sz val="12"/>
        <rFont val="Arial"/>
        <family val="2"/>
      </rPr>
      <t xml:space="preserve">  Production of </t>
    </r>
  </si>
  <si>
    <r>
      <t>III.</t>
    </r>
    <r>
      <rPr>
        <sz val="12"/>
        <rFont val="Arial"/>
        <family val="2"/>
      </rPr>
      <t xml:space="preserve"> Distribution of</t>
    </r>
  </si>
  <si>
    <r>
      <t xml:space="preserve">I. </t>
    </r>
    <r>
      <rPr>
        <sz val="12"/>
        <rFont val="Arial"/>
        <family val="2"/>
      </rPr>
      <t xml:space="preserve">  Nitrogenous(N)</t>
    </r>
  </si>
  <si>
    <r>
      <t xml:space="preserve">II. </t>
    </r>
    <r>
      <rPr>
        <sz val="12"/>
        <rFont val="Arial"/>
        <family val="2"/>
      </rPr>
      <t xml:space="preserve"> Phosphatic(P)</t>
    </r>
  </si>
  <si>
    <r>
      <t>III.</t>
    </r>
    <r>
      <rPr>
        <sz val="12"/>
        <rFont val="Arial"/>
        <family val="2"/>
      </rPr>
      <t xml:space="preserve"> Potassic(K)</t>
    </r>
  </si>
  <si>
    <t xml:space="preserve">TABLE 5.3.5 : CAPACITY AND PRODUCTION IN THE CHEMICAL INDUSTRY IN INDIA                                                                                                           (INSECTICIDES) </t>
  </si>
  <si>
    <t xml:space="preserve">TABLE 5.3.7(b): STATE-WISE DEMAND OF PESTICIDES </t>
  </si>
  <si>
    <t>TABLE  5.6.1 :  FREQUENTLY OCCURRING NATURAL DISASTERS IN INDIA</t>
  </si>
  <si>
    <t>TABLE  5.6.3 : MAJOR EARTHQUAKES IN INDIA</t>
  </si>
  <si>
    <r>
      <t>Table 5.6.8: LIST OF DISTRICTS COVERED UNDER DROUGHT PRONE AREA PROGRAMME (DPAP)                           (as on 1</t>
    </r>
    <r>
      <rPr>
        <b/>
        <vertAlign val="superscript"/>
        <sz val="9"/>
        <color indexed="16"/>
        <rFont val="Arial"/>
        <family val="2"/>
      </rPr>
      <t>st</t>
    </r>
    <r>
      <rPr>
        <b/>
        <sz val="9"/>
        <color indexed="16"/>
        <rFont val="Arial"/>
        <family val="2"/>
      </rPr>
      <t xml:space="preserve"> APRIL 2010)</t>
    </r>
  </si>
  <si>
    <t xml:space="preserve">TABLE  5.6.4 : FLOOD DAMAGE/ HEAVY RAINS IN INDIA </t>
  </si>
  <si>
    <t xml:space="preserve">   TABLE  5.6.6  STATEWISE EXTENT OF DAMAGE (Commulative) DUE TO HEAVY RAINS, FLOOD, CYCLONE DURING SOUTH-WEST MONSOON --2009</t>
  </si>
  <si>
    <t>TABLE 5.6.2: INDIA'S MAJOR NATURAL DISASTERS SINCE 1980</t>
  </si>
  <si>
    <t>CHAPTER FIVE</t>
  </si>
  <si>
    <t>LAND AND SOIL</t>
  </si>
  <si>
    <t>Introduction</t>
  </si>
  <si>
    <t xml:space="preserve"> 5.1.2 The data shows that land use in the country, over the last five decades, has undergone drastic change. Land under agriculture has almost doubled, forest cover has dwindled to less than half, large tracts of fertile agriculture and forest land have been diverted for urbanization and settlements. Deforestation contributes to loss of precious top soil which amounts to about 35 percent of the global sediment load going to oceans even though water flowing through our rivers is only about five percent of the flow of rivers in the world.</t>
  </si>
  <si>
    <r>
      <t xml:space="preserve">5.1.4  The </t>
    </r>
    <r>
      <rPr>
        <b/>
        <sz val="12"/>
        <rFont val="Times New Roman"/>
        <family val="1"/>
      </rPr>
      <t>table 5.1.3 at annexure 5 gives the details of waste lands</t>
    </r>
    <r>
      <rPr>
        <sz val="12"/>
        <rFont val="Times New Roman"/>
        <family val="1"/>
      </rPr>
      <t xml:space="preserve"> in India which accounts for 17.45% of the total geographic area of the Country.</t>
    </r>
  </si>
  <si>
    <t xml:space="preserve">5.2 Soil Survey </t>
  </si>
  <si>
    <r>
      <t xml:space="preserve">5.2.2  Alkali, or alkaline, soils are clay soils with high pH (&gt; 9), a poor soil structure and a low infiltration capacity. Often they have a hard calcareous layer at 0.5 to 1 meter depth. Alkali soils owe their unfavorable physico-chemical properties mainly to the dominating presence of sodium carbonate which causes the soil to </t>
    </r>
    <r>
      <rPr>
        <i/>
        <sz val="12"/>
        <rFont val="Times New Roman"/>
        <family val="1"/>
      </rPr>
      <t xml:space="preserve">swell.  </t>
    </r>
    <r>
      <rPr>
        <sz val="12"/>
        <rFont val="Times New Roman"/>
        <family val="1"/>
      </rPr>
      <t>Alkaline soils are difficult to take into agricultural production.</t>
    </r>
  </si>
  <si>
    <t>The State wise extent of alkali area in India and the physical progress in its reclamation are depicted in table 5.2.4.</t>
  </si>
  <si>
    <t>Table 5.1.2 at annexure 5 depicts the selected categories of land use classification.</t>
  </si>
  <si>
    <r>
      <t>5.1.3</t>
    </r>
    <r>
      <rPr>
        <sz val="7"/>
        <rFont val="Times New Roman"/>
        <family val="1"/>
      </rPr>
      <t xml:space="preserve">        </t>
    </r>
    <r>
      <rPr>
        <sz val="12"/>
        <rFont val="Times New Roman"/>
        <family val="1"/>
      </rPr>
      <t xml:space="preserve">The area under barren and uncultivable land is generally unsuitable for agriculture either because of topography or its inaccessibility.  Instances are the desert areas in Rajasthan, the saline land in part of the Rann of Kutch in Gujarat, and the weed infected and ravine land in Madhya Pradesh.  Recently, the area under non-agricultural land has increased due to increase in developmental activities; e.g. housing, transport system, irrigation, etc.  About 24 mha are occupied by the housing, the industry and for other non-agricultural uses, 19.2 mha are snowbound and remote, leaving only 263 million hectare for agriculture, forestry, pasture and other biomass production.  The net sown area increased from 119 mha in 1950-51 to 140 mha in 1970-71, mostly through reclamation of old fallow and cultivable wastelands and diversion of groves.  Since 1970-71, the net area sown has remained almost the same at around   141 mha levels. However, there is an increase of 48.48% in the gross sown area, which indicates areas sown   more than once have increased considerably.  The net irrigated area    showed a three fold increase. </t>
    </r>
  </si>
  <si>
    <t>5.3 Land Degradation</t>
  </si>
  <si>
    <t>5.3.1</t>
  </si>
  <si>
    <t xml:space="preserve">Land clearance, such as deforestation </t>
  </si>
  <si>
    <t xml:space="preserve">Agricultural depletion of soil nutrients through poor farming practices </t>
  </si>
  <si>
    <t xml:space="preserve">Livestock including overgrazing </t>
  </si>
  <si>
    <t>Inappropriate Irrigation</t>
  </si>
  <si>
    <t xml:space="preserve">Urban sprawl and commercial development </t>
  </si>
  <si>
    <t xml:space="preserve">Land pollution including industrial waste </t>
  </si>
  <si>
    <t xml:space="preserve">Vehicle off-roading </t>
  </si>
  <si>
    <t xml:space="preserve">Quarrying of stone, sand, ore and minerals </t>
  </si>
  <si>
    <t>The following sections discuss in detail the major causes of land degradation and the related Statistics.</t>
  </si>
  <si>
    <t xml:space="preserve">   TABLE  5.6.7 :  STATEWISE EXTENT  RESCUE  AND RELIEF PROVIDED FOR DAMAGE DUE TO SOUTH WEST MONSOON-2009</t>
  </si>
  <si>
    <t>5.3.6 The use of pesticides above permissible limits enters the food chain, causing health hazards.  A major concern particularly about chlorinated hydrocarbons like DDT is their persistence in soil.</t>
  </si>
  <si>
    <r>
      <t>5.4 Soil Erosion</t>
    </r>
    <r>
      <rPr>
        <b/>
        <sz val="12"/>
        <rFont val="Times New Roman"/>
        <family val="1"/>
      </rPr>
      <t xml:space="preserve"> </t>
    </r>
  </si>
  <si>
    <t xml:space="preserve">5.4.1 </t>
  </si>
  <si>
    <t>Soil is the non-renewable natural resource which supports life on earth.  It is estimated that one-sixth of the world's soils have already been degraded by water and wind erosion. This has two important consequences: the reduced ability of society to produce sufficient food due to loss of quality and depth of soils; and resulted in off-site pollution associated with erosion. These include siltation of dams, pollution of water-courses by agricultural chemicals and damage to property by soil-laden runoff. On-site issues of declining soil quality tend to be spatially dispersed occurring on many different soil types whereas off-site pollution issues tend to be locally concentrated.</t>
  </si>
  <si>
    <t>5.4.2</t>
  </si>
  <si>
    <t>Soil erosion problems are not confined to the Developing World. In the last two decades, there has been a growing appreciation of the threat to European soils as a result of intensification of agriculture, overgrazing and climate change. The threat is most apparent in the Mediterranean Region where the term "desertification" has been used to describe a series of inter-related changes which include soil erosion. The EU-funded Mediterranean Desertification and Land Use (MEDALUS) project is currently addressing these latter issues for much of Southern Europe.</t>
  </si>
  <si>
    <t>5.4.3</t>
  </si>
  <si>
    <t>In India, about 130 mha of land (45% of total geographical area) is affected by serious soil erosion through ravine and gully, shifting cultivation, cultivated wastelands, sandy areas, deserts and water logging (Govt. of India, 1989).</t>
  </si>
  <si>
    <t>5.4.4</t>
  </si>
  <si>
    <r>
      <t>Soil erosion by rain and river that takes place in hilly areas causes landslides and floods, while cutting trees for firewood, agricultural implements and timber, grazing by a large number of livestock, over and above, the carrying capacity of grass lands, traditional agricultural practices, construction of roads, indiscriminate (limestone) quarrying and other activities, have all led to the opening of hill-faces to heavy soil erosion.  Wind erosion causes expansion of deserts, dust, storms, whirlwinds and destruction of crops, while moving sand covers the land and makes it sterile. Excessive soil erosion with consequent high rate of sedimentation in the reservoirs and decreased fertility has become serious environmental problems with disastrous economic consequences. Of the 16 rivers of world, which experience severe erosion and carry heavy sediment load, 3 rivers, namely; Ganges, Brahmaputra and Kosy occupy the 2</t>
    </r>
    <r>
      <rPr>
        <vertAlign val="superscript"/>
        <sz val="12"/>
        <rFont val="Times New Roman"/>
        <family val="1"/>
      </rPr>
      <t>nd</t>
    </r>
    <r>
      <rPr>
        <sz val="12"/>
        <rFont val="Times New Roman"/>
        <family val="1"/>
      </rPr>
      <t>, 3</t>
    </r>
    <r>
      <rPr>
        <vertAlign val="superscript"/>
        <sz val="12"/>
        <rFont val="Times New Roman"/>
        <family val="1"/>
      </rPr>
      <t>rd</t>
    </r>
    <r>
      <rPr>
        <sz val="12"/>
        <rFont val="Times New Roman"/>
        <family val="1"/>
      </rPr>
      <t xml:space="preserve"> and 12</t>
    </r>
    <r>
      <rPr>
        <vertAlign val="superscript"/>
        <sz val="12"/>
        <rFont val="Times New Roman"/>
        <family val="1"/>
      </rPr>
      <t>th</t>
    </r>
    <r>
      <rPr>
        <sz val="12"/>
        <rFont val="Times New Roman"/>
        <family val="1"/>
      </rPr>
      <t xml:space="preserve"> position, respectively.</t>
    </r>
  </si>
  <si>
    <t>5.4.5</t>
  </si>
  <si>
    <t>Soil erosion results in huge loss of nutrients in suspension or solution, which are removed away from one place to another, thus causing depletion or enrichment of nutrients.  Besides the loss of nutrients from the topsoil, there is also degradation through the creation of gullies and ravines, which makes the land unsuitable for agricultural production.  Subsidence of the land in some areas and landslides in the hilly tracts are problems affecting highways, habitations and irrigation dams.</t>
  </si>
  <si>
    <t>Land degradation is a global problem, largely related to agricultural use. The major causes include:</t>
  </si>
  <si>
    <t>5.3.2</t>
  </si>
  <si>
    <t>.</t>
  </si>
  <si>
    <t>5.5.1 The activity of mining and quarrying covers underground and surface mines, quarries and wells and includes extraction of minerals and also all the supplemental activities such as dressing and benefaction of ores, crushing, screening, washing, cleaning, grading, milling floatation, melting floatation and other preparations carried out at the mine site which are needed to render the material marketable.</t>
  </si>
  <si>
    <t>5.5.2</t>
  </si>
  <si>
    <t>The mining activities in the country are governed by the Mineral Conservation Development Rules (MCDR), 1988.  Every license holder of mining lease shall take all possible precautions for protection of environment and control of pollution while conducting prospecting, mining beneficiation or metallurgical operations in the area.  Specific provisions for proper removal and utilization of top soil, storage of over burden and waste rocks, reclamation and rehabilitation of lands, precautions against air pollution, noise and   ground   vibrations,   restoration  of  flora, discharge of toxic liquid, control of surface subsidence have been provided under the MCDR.  The Indian Bureau of Mines collects the statistics on all these aspects under the above rules.</t>
  </si>
  <si>
    <t>Reporting mine: A mine reporting production or reporting 'Nil' production during a year but engaged in developmental work such as overburden  removal;, underground driving, winzing, sinking work; exploration by pitting, trenching or drilling as evident from the MCDR returns</t>
  </si>
  <si>
    <t xml:space="preserve">The detail of underground mines in India is exhibited in table 5.5.3 below: </t>
  </si>
  <si>
    <t>5.5.6 Environmental issues associated with mining can include erosion, formation of sinkholes, loss of biodiversity, and contamination of soil, groundwater and surface water by chemicals from mining processes. In some cases, additional forest logging is done in the vicinity of mines to increase the available room for the storage of the created debris and soil. Contamination resulting from leakage of chemicals can also affect the health of the local population if not properly controlled. Mining companies in most countries are required to follow stringent environmental and rehabilitation codes in order to minimize environmental impact and avoid impacts on human health. These codes and regulations all require the common steps of Environmental impact assessment, development of Environmental management plans, Mine closure planning (which must be done before the start of mining operations), and Environmental monitoring during operation and after closure. However, in some areas, particularly in the developing world, regulation may not be well enforced by governments.</t>
  </si>
  <si>
    <t xml:space="preserve">TABLE  5.5.3: NUMBER OF UNDERGROUND MINES                                                                                                                                                                             (By Principal Minerals) </t>
  </si>
  <si>
    <t>The data on rehabilitation of mining land and reclamation of abandoned mines in India shown in table 5.5.14 indicates the progress made in these areas.</t>
  </si>
  <si>
    <t>5.6 Natural disasters in India</t>
  </si>
  <si>
    <t>5.6.1 Many of the natural disasters occuring in India are related to the climate of the country.  They cause massive losses of Indian life and property. Droughts, flash floods, cyclones, avalanches, landslides brought on by torrential rains, and snowstorms pose the greatest threats. Other dangers include frequent summer dust storms, which usually track from north to south; they cause extensive property damage in North India and deposit large amounts of dust from arid regions. Hail is also common in parts of India, causing severe damage to standing crops such as rice and wheat.</t>
  </si>
  <si>
    <t>The details of the natural disasters occurred in India as depicted in table 5.6.2.at annexure 5 indicates the frequency and impact of major natural disasters.</t>
  </si>
  <si>
    <t>5.6.3 Landslides are common in the Lower Himalayas. The young age of the region's hills result in labile rock formations, which are susceptible to slippages. Rising population and development pressures, particularly from logging and tourism, cause deforestation. The result is denuded hillsides which exacerbate the severity of landslides; since tree cover impedes the downhill flow of water. Parts of the Western Ghats also suffer from low-intensity landslides. Avalanches occurrences are common in Kashmir, Himachal Pradesh, and Sikkim.</t>
  </si>
  <si>
    <t>TABLE 5.2.1(c) :STATEWISE COVERAGE UNDER RRS,DSS,LDM AND SRM</t>
  </si>
  <si>
    <t>TABLE 5.2.1 (b) :STATEWISE COVERAGE UNDER DETAILED SOIL SURVEY                                 (area in ha)</t>
  </si>
  <si>
    <t>TABLE  5.2.1(a) :STATEWISE COVERAGE UNDER RAPID RECONNAISSANCE SURVEY</t>
  </si>
  <si>
    <t>5.6.4 Floods are the most common natural disaster in India. The heavy southwest monsoon rains cause the Brahmaputra and other rivers to distend their banks, often flooding surrounding areas. Though they provide rice paddy farmers with a largely dependable source of natural irrigation and fertilisation, the floods can kill thousands and displace millions. Excess, erratic, or untimely monsoon rainfall may also wash away or otherwise ruin crops. Almost all of India is flood-prone, and extreme precipitation events, such as flash floods and torrential rains, have become increasingly common in central India over the past several decades, coinciding with rising temperatures. Mean annual precipitation totals have remained steady due to the declining frequency of weather systems that generate moderate amounts of rain.  Table 5.6.4 at annexure 5 presents a record of damages due to floods in India.</t>
  </si>
  <si>
    <r>
      <t>5.6.6</t>
    </r>
    <r>
      <rPr>
        <b/>
        <sz val="12"/>
        <rFont val="Times New Roman"/>
        <family val="1"/>
      </rPr>
      <t xml:space="preserve"> The extent of relief operations done during South West monsoon during 2009 in table 5.6.7 at annexure 5 is an indicator of impact of the calamities occurred during that period.</t>
    </r>
  </si>
  <si>
    <t>Classification</t>
  </si>
  <si>
    <t>1950-51</t>
  </si>
  <si>
    <t>1960-61</t>
  </si>
  <si>
    <t>1970-71</t>
  </si>
  <si>
    <t>1980-81</t>
  </si>
  <si>
    <t>% of reporting area 1992-93</t>
  </si>
  <si>
    <t>Forests</t>
  </si>
  <si>
    <t xml:space="preserve"> </t>
  </si>
  <si>
    <t>Non Agricultural Uses</t>
  </si>
  <si>
    <t>Barren and unculturable land</t>
  </si>
  <si>
    <t>1. Forests</t>
  </si>
  <si>
    <t>Permanent Pastures and other grazing land</t>
  </si>
  <si>
    <t>Miscellaneous tree crops and groves</t>
  </si>
  <si>
    <t xml:space="preserve">     (a) Non Agricultural Uses</t>
  </si>
  <si>
    <t>Culturable Wasteland</t>
  </si>
  <si>
    <t xml:space="preserve">Fallow Land </t>
  </si>
  <si>
    <t>Net area sown</t>
  </si>
  <si>
    <t xml:space="preserve">     (c) Culturable Wasteland</t>
  </si>
  <si>
    <t>4. Fallow Land (a+b)</t>
  </si>
  <si>
    <t xml:space="preserve">     (b) Current Fallows</t>
  </si>
  <si>
    <t>Years</t>
  </si>
  <si>
    <t>State/UT</t>
  </si>
  <si>
    <t>Surveyed Area</t>
  </si>
  <si>
    <t>Andhra Pradesh</t>
  </si>
  <si>
    <t>Arunachal Pradesh</t>
  </si>
  <si>
    <t>Assam</t>
  </si>
  <si>
    <t>Bihar</t>
  </si>
  <si>
    <t>Delhi</t>
  </si>
  <si>
    <t>Gujarat</t>
  </si>
  <si>
    <t>Haryana</t>
  </si>
  <si>
    <t>Himachal Pradesh</t>
  </si>
  <si>
    <t>Jammu &amp; Kashmir</t>
  </si>
  <si>
    <t>Karnataka</t>
  </si>
  <si>
    <t>Kerala</t>
  </si>
  <si>
    <t>Madhya Pradesh</t>
  </si>
  <si>
    <t>Maharashtra</t>
  </si>
  <si>
    <t>Manipur</t>
  </si>
  <si>
    <t>Nagaland</t>
  </si>
  <si>
    <t>Orissa</t>
  </si>
  <si>
    <t>Punjab</t>
  </si>
  <si>
    <t>Rajasthan</t>
  </si>
  <si>
    <t>Sikkim</t>
  </si>
  <si>
    <t>Tamil Nadu</t>
  </si>
  <si>
    <t>Tripura</t>
  </si>
  <si>
    <t>Uttar Pradesh</t>
  </si>
  <si>
    <t>West Bengal</t>
  </si>
  <si>
    <t>Dadra &amp; Nagar Haveli</t>
  </si>
  <si>
    <t>Chandigarh</t>
  </si>
  <si>
    <t>Total</t>
  </si>
  <si>
    <t>Catchment Area</t>
  </si>
  <si>
    <t>Priority Area</t>
  </si>
  <si>
    <t>1990-91</t>
  </si>
  <si>
    <t>Goa</t>
  </si>
  <si>
    <t>2010*</t>
  </si>
  <si>
    <t>2011*</t>
  </si>
  <si>
    <t>12.30             (2005)</t>
  </si>
  <si>
    <t>7298.13     (2000)</t>
  </si>
  <si>
    <t>3508               (1978)</t>
  </si>
  <si>
    <t>10809.80    (2009)</t>
  </si>
  <si>
    <t>618          (1979)</t>
  </si>
  <si>
    <t>17503.70      (2009)</t>
  </si>
  <si>
    <t>32541.38       (2000)</t>
  </si>
  <si>
    <t>neg</t>
  </si>
  <si>
    <t>Meghalaya</t>
  </si>
  <si>
    <t>Mizoram</t>
  </si>
  <si>
    <t>Pondicherry</t>
  </si>
  <si>
    <t xml:space="preserve">TABLE  5.1.2   :  SELECTED CATEGORIES OF LAND USE CLASSIFICATION </t>
  </si>
  <si>
    <t>Gross Sown Area (B)</t>
  </si>
  <si>
    <t>Area Sown More Than Once (B-A)</t>
  </si>
  <si>
    <t>Net Irrigated Area (C)</t>
  </si>
  <si>
    <t>Gross Irrigated Area (D)</t>
  </si>
  <si>
    <t>Sl. No.</t>
  </si>
  <si>
    <t>P          : Provisional</t>
  </si>
  <si>
    <t>--</t>
  </si>
  <si>
    <t>Subwatershed Area On Which Reports Available</t>
  </si>
  <si>
    <t>Source: All India Soil and Land Use Survey, Ministry of Agriculture</t>
  </si>
  <si>
    <t>I. Geographical Area</t>
  </si>
  <si>
    <t xml:space="preserve">     (b) Barren and Unculturable Land</t>
  </si>
  <si>
    <t xml:space="preserve">     (a)Permanent Pastures and Other Grazing Land</t>
  </si>
  <si>
    <t xml:space="preserve">     (b) Land Under Miscellaneous Tree Crops and </t>
  </si>
  <si>
    <t xml:space="preserve">          Groves not Included in Net Area Sown</t>
  </si>
  <si>
    <t xml:space="preserve">     (a) Fallow Land Other Than Current Fallows</t>
  </si>
  <si>
    <t>6. Gross Cropped Area</t>
  </si>
  <si>
    <t>7. Area Sown More Than Once</t>
  </si>
  <si>
    <t>8. Cropping Intensity*</t>
  </si>
  <si>
    <t>III. Net Irrigated Area</t>
  </si>
  <si>
    <t>IV. Gross Irrigated Area</t>
  </si>
  <si>
    <t>2. Not Available for Cultivation (a+b)</t>
  </si>
  <si>
    <t>II. Reporting Area for Land Utilisation Statistics ( 1 to 5)</t>
  </si>
  <si>
    <t>5. Net Area Sown (6-7)</t>
  </si>
  <si>
    <t>LAND USES</t>
  </si>
  <si>
    <t xml:space="preserve"> Net Sown Area (A)</t>
  </si>
  <si>
    <t>Uttaranchal &amp; U. P.</t>
  </si>
  <si>
    <t>Bihar &amp; Jharkhand</t>
  </si>
  <si>
    <t>Uttaranchal</t>
  </si>
  <si>
    <t>Jharkhand</t>
  </si>
  <si>
    <t>Chhattisgarh</t>
  </si>
  <si>
    <t>States</t>
  </si>
  <si>
    <t>1,09</t>
  </si>
  <si>
    <t>District</t>
  </si>
  <si>
    <t>Total Area</t>
  </si>
  <si>
    <t>Total Degraded</t>
  </si>
  <si>
    <t>Kurnool</t>
  </si>
  <si>
    <t>Nellore</t>
  </si>
  <si>
    <t>Banka</t>
  </si>
  <si>
    <t>Bhagalpur</t>
  </si>
  <si>
    <t>Gaya</t>
  </si>
  <si>
    <t>Munger</t>
  </si>
  <si>
    <t>Siwan</t>
  </si>
  <si>
    <t>North Goa</t>
  </si>
  <si>
    <t>South Goa</t>
  </si>
  <si>
    <t>Bharuch</t>
  </si>
  <si>
    <t>Bhavnagar</t>
  </si>
  <si>
    <t>Surat</t>
  </si>
  <si>
    <t>Chamba</t>
  </si>
  <si>
    <t>Kullu</t>
  </si>
  <si>
    <t>Palamau</t>
  </si>
  <si>
    <t>Chickmagalur</t>
  </si>
  <si>
    <t>Bagalkot</t>
  </si>
  <si>
    <t>Bijapur</t>
  </si>
  <si>
    <t>Gulbarga</t>
  </si>
  <si>
    <t>Tumkur</t>
  </si>
  <si>
    <t>KeraIa</t>
  </si>
  <si>
    <t>Palghat</t>
  </si>
  <si>
    <t>Balaghat</t>
  </si>
  <si>
    <t>Gwalior</t>
  </si>
  <si>
    <t>Jhabua</t>
  </si>
  <si>
    <t>Morena</t>
  </si>
  <si>
    <t>Sidhi</t>
  </si>
  <si>
    <t>Bhandara</t>
  </si>
  <si>
    <t>Nasik</t>
  </si>
  <si>
    <t>Wardha</t>
  </si>
  <si>
    <t>East Garohills</t>
  </si>
  <si>
    <t>South Garohills</t>
  </si>
  <si>
    <t>West Garohills</t>
  </si>
  <si>
    <t>Aizawl</t>
  </si>
  <si>
    <t>Champhai</t>
  </si>
  <si>
    <t>Kolasib</t>
  </si>
  <si>
    <t>Mamit</t>
  </si>
  <si>
    <t>Serchhip</t>
  </si>
  <si>
    <t>Ajmer</t>
  </si>
  <si>
    <t>Jhunjhunu</t>
  </si>
  <si>
    <t>Nagaur</t>
  </si>
  <si>
    <t>Tamilnadu</t>
  </si>
  <si>
    <t>Coimbatore</t>
  </si>
  <si>
    <t>Dharmapuri</t>
  </si>
  <si>
    <t>Erode</t>
  </si>
  <si>
    <t>Thirunelveli</t>
  </si>
  <si>
    <t>Tuticorin</t>
  </si>
  <si>
    <t>Agra</t>
  </si>
  <si>
    <t>Lalitpur</t>
  </si>
  <si>
    <t>Mathura</t>
  </si>
  <si>
    <t>Sitapur</t>
  </si>
  <si>
    <t>Puruliya</t>
  </si>
  <si>
    <t>North 24 Pargana</t>
  </si>
  <si>
    <t>South 24 Paragna</t>
  </si>
  <si>
    <t>GRAND TOTAL</t>
  </si>
  <si>
    <t>Lakshadweep</t>
  </si>
  <si>
    <t>Union Territories</t>
  </si>
  <si>
    <t>Daman &amp; Diu</t>
  </si>
  <si>
    <t xml:space="preserve">                            OF RIVER VALLEY PROJECTS/ FLOOD PRONE RIVER CATCHMENTS </t>
  </si>
  <si>
    <t>Andaman &amp; Nicobar Island</t>
  </si>
  <si>
    <t>Chhattisgarh &amp; M. P.</t>
  </si>
  <si>
    <t>% Degraded  Area</t>
  </si>
  <si>
    <t>TABLE 5.1.3 : STATEWISE INFORMATION ON SOILS OF PRIORITY WATERSHEDS</t>
  </si>
  <si>
    <t>3. Other Uncultivated Land excluding fallow land (a+b+c)</t>
  </si>
  <si>
    <t>(million hectare)</t>
  </si>
  <si>
    <t>(area in lakh hectares)</t>
  </si>
  <si>
    <t>(hectare)</t>
  </si>
  <si>
    <t>RVP</t>
  </si>
  <si>
    <t>FPR</t>
  </si>
  <si>
    <t>RVP &amp; FPR</t>
  </si>
  <si>
    <t>Non-RVP/FPR</t>
  </si>
  <si>
    <t>No of Districts Covered</t>
  </si>
  <si>
    <t>Maharasthra</t>
  </si>
  <si>
    <t>Note :       * Unsurveyed area (J&amp;K) 120849.00</t>
  </si>
  <si>
    <t>Total Geographical Area : 3287263.00</t>
  </si>
  <si>
    <t>% of wasteland to total geog. Area</t>
  </si>
  <si>
    <t>Source  :Wastelands Atlas of India-2005</t>
  </si>
  <si>
    <t>2000-01</t>
  </si>
  <si>
    <t>S.No</t>
  </si>
  <si>
    <t>Name of State</t>
  </si>
  <si>
    <t>Alkali Area</t>
  </si>
  <si>
    <t>(Phy. In thousand ha.)</t>
  </si>
  <si>
    <t>1995-96</t>
  </si>
  <si>
    <t>1999-2000</t>
  </si>
  <si>
    <t>Progress during  3 years of X Plan            (2002-05)</t>
  </si>
  <si>
    <t>Source: Ministry of Agriculture</t>
  </si>
  <si>
    <t>TABLE  5.1.1  : LAND USE CLASSIFICATION IN INDIA   (Contd…)</t>
  </si>
  <si>
    <t>TABLE  5.1.1  : LAND USE CLASSIFICATION IN INDIA…. (Concluded)</t>
  </si>
  <si>
    <t>Reclamation  up to IX Plan</t>
  </si>
  <si>
    <t>Reclamation upto           (2004-05)</t>
  </si>
  <si>
    <t>Total Wastelands area in dlstts.covered</t>
  </si>
  <si>
    <t>Jammu &amp; Kashmir*</t>
  </si>
  <si>
    <t>Total Geographic Area of  Covered</t>
  </si>
  <si>
    <t>Sr. No</t>
  </si>
  <si>
    <t>Surveys Area</t>
  </si>
  <si>
    <t>Andhra Pradesh, Karnataka &amp; Maharashtra</t>
  </si>
  <si>
    <t>Andhra Pradesh, Karnataka, Pondicherry &amp; Tamil Nadu</t>
  </si>
  <si>
    <t>Arunachal Pradesh &amp; Assam</t>
  </si>
  <si>
    <t>Bihar &amp; Uttar Pradesh</t>
  </si>
  <si>
    <t>Chhattisgarh &amp; Madhya Pradesh</t>
  </si>
  <si>
    <t>Chhattisgarh &amp; Orissa</t>
  </si>
  <si>
    <t>Dadara &amp; Nagar Haveli</t>
  </si>
  <si>
    <t>Gujarat &amp; Rajasthan</t>
  </si>
  <si>
    <t>Jharkhand &amp; Orissa</t>
  </si>
  <si>
    <t>Jharkhand &amp; West Bengal</t>
  </si>
  <si>
    <t>Madhya Pradesh &amp; Rajasthan</t>
  </si>
  <si>
    <t>Madhya Pradesh &amp; Uttar Pradesh</t>
  </si>
  <si>
    <t>Maharashtra &amp; Gujarat</t>
  </si>
  <si>
    <t>Prossa &amp; West Bengal</t>
  </si>
  <si>
    <t>Rajasthan &amp; Madhya Pradesh</t>
  </si>
  <si>
    <t>Uttar Pradesh &amp; Uttarakhand</t>
  </si>
  <si>
    <t>Uttarakhand</t>
  </si>
  <si>
    <t>(Area in lakh ha)</t>
  </si>
  <si>
    <t>Chittor</t>
  </si>
  <si>
    <t>West Singhbhoom</t>
  </si>
  <si>
    <t>Chattarpur</t>
  </si>
  <si>
    <t>Ratlam</t>
  </si>
  <si>
    <t>Ujjain</t>
  </si>
  <si>
    <t>East Impal</t>
  </si>
  <si>
    <t>West Impal</t>
  </si>
  <si>
    <t>Jaintia Hills</t>
  </si>
  <si>
    <t>Lawngtlai</t>
  </si>
  <si>
    <t>Lunglei</t>
  </si>
  <si>
    <t>Saiha</t>
  </si>
  <si>
    <t>Kohima, Phek, Wokha, Zunheboto, Tuensang,Mokokchung, Mon</t>
  </si>
  <si>
    <t>Rajsamand</t>
  </si>
  <si>
    <t>East</t>
  </si>
  <si>
    <t xml:space="preserve">West </t>
  </si>
  <si>
    <t>North</t>
  </si>
  <si>
    <t>South</t>
  </si>
  <si>
    <t>Dhalai</t>
  </si>
  <si>
    <t>Bijnor</t>
  </si>
  <si>
    <t>Daman -Diu &amp; Gujarat</t>
  </si>
  <si>
    <t>Source :</t>
  </si>
  <si>
    <t>SWS- Sub-Watershed</t>
  </si>
  <si>
    <t>Andaman &amp; Nicobar Islands</t>
  </si>
  <si>
    <t>MWS- Micro -Watershed.</t>
  </si>
  <si>
    <t>No. of SWS/MWS</t>
  </si>
  <si>
    <t>Unit (Million Hectare)</t>
  </si>
  <si>
    <t xml:space="preserve">     (a) Fallow Lands Other Than Current Fallows</t>
  </si>
  <si>
    <t>Source :  Agricultural Statistics At a Glance 2008, Directorate of Economic  &amp; Statistics, Ministry of Agriculture.</t>
  </si>
  <si>
    <t xml:space="preserve">Area Irrigated More Than Once </t>
  </si>
  <si>
    <t>(Area in Sq. Kms)</t>
  </si>
  <si>
    <t xml:space="preserve">*          : Cropping Intensity is obtained by dividing the gross cropped area by the net area sown expressed in percentage. </t>
  </si>
  <si>
    <t xml:space="preserve">All India Soil &amp; Land Use Survey of India, Ministry of Agriculture </t>
  </si>
  <si>
    <t>Source : Department of Agriculture and Cooperation, Directorate of Economic  &amp; Statistics, Ministry of Agriculture.</t>
  </si>
  <si>
    <t>P         : Provisional  (except geographical area)</t>
  </si>
  <si>
    <t xml:space="preserve">2001-02 </t>
  </si>
  <si>
    <t>2002-03</t>
  </si>
  <si>
    <t xml:space="preserve">2003-04 </t>
  </si>
  <si>
    <t>East Singhbhum</t>
  </si>
  <si>
    <t>Sarailela- Kharsawan</t>
  </si>
  <si>
    <t>Sl.No.</t>
  </si>
  <si>
    <t>Total Area (ha)</t>
  </si>
  <si>
    <t>Banaskantha</t>
  </si>
  <si>
    <t>Jamnagar</t>
  </si>
  <si>
    <t>Patan</t>
  </si>
  <si>
    <t>Rajkot</t>
  </si>
  <si>
    <t>Suredernagar</t>
  </si>
  <si>
    <t>Fatehabad</t>
  </si>
  <si>
    <t>Hissar</t>
  </si>
  <si>
    <t>Jhhajjar</t>
  </si>
  <si>
    <t>Sirasa</t>
  </si>
  <si>
    <t>Bilaspur</t>
  </si>
  <si>
    <t>Hamirpur</t>
  </si>
  <si>
    <t>Kangra</t>
  </si>
  <si>
    <t>Mandi</t>
  </si>
  <si>
    <t>Shimla</t>
  </si>
  <si>
    <t>Sirmour</t>
  </si>
  <si>
    <t>Solan</t>
  </si>
  <si>
    <t>Una</t>
  </si>
  <si>
    <t>Barwani</t>
  </si>
  <si>
    <t>Betul</t>
  </si>
  <si>
    <t>Bhind</t>
  </si>
  <si>
    <t>Bhopal</t>
  </si>
  <si>
    <t>Chhatarpur</t>
  </si>
  <si>
    <t>Chhindwara</t>
  </si>
  <si>
    <t>Damoh</t>
  </si>
  <si>
    <t>Datia</t>
  </si>
  <si>
    <t>Dewas</t>
  </si>
  <si>
    <t>Dhar</t>
  </si>
  <si>
    <t>Dindori</t>
  </si>
  <si>
    <t>Nimar East</t>
  </si>
  <si>
    <t>Guna</t>
  </si>
  <si>
    <t>Gwaliar</t>
  </si>
  <si>
    <t>Harda</t>
  </si>
  <si>
    <t>Hoshangabad</t>
  </si>
  <si>
    <t>Indore</t>
  </si>
  <si>
    <t>Jabalpur</t>
  </si>
  <si>
    <t>Kanti</t>
  </si>
  <si>
    <t>Mandla</t>
  </si>
  <si>
    <t>Mandsaur</t>
  </si>
  <si>
    <t>Neemuch</t>
  </si>
  <si>
    <t>Panna</t>
  </si>
  <si>
    <t>Raisen</t>
  </si>
  <si>
    <t>Rajgarh</t>
  </si>
  <si>
    <t>Satna</t>
  </si>
  <si>
    <t>Sehore</t>
  </si>
  <si>
    <t>Seoni</t>
  </si>
  <si>
    <t>Shahdol</t>
  </si>
  <si>
    <t>Shajapur</t>
  </si>
  <si>
    <t>Sheopur</t>
  </si>
  <si>
    <t>Shivpuri</t>
  </si>
  <si>
    <t>Tikamgarh</t>
  </si>
  <si>
    <t>Umaria</t>
  </si>
  <si>
    <t>Vidisha</t>
  </si>
  <si>
    <t>Nimar West</t>
  </si>
  <si>
    <t>Narshimhapur</t>
  </si>
  <si>
    <t>Ambedkar Nagar</t>
  </si>
  <si>
    <t>Azamgarh</t>
  </si>
  <si>
    <t>Baghpat</t>
  </si>
  <si>
    <t>Barabanki</t>
  </si>
  <si>
    <t>Bareilly</t>
  </si>
  <si>
    <t>Basti</t>
  </si>
  <si>
    <t>Fatehpur</t>
  </si>
  <si>
    <t>Gautam Budha Nagar</t>
  </si>
  <si>
    <t>Ghaziabad</t>
  </si>
  <si>
    <t>Gazipur</t>
  </si>
  <si>
    <t>Gonda</t>
  </si>
  <si>
    <t>Jaunpur</t>
  </si>
  <si>
    <t>JP Nagar</t>
  </si>
  <si>
    <t>Kanpur Dehat</t>
  </si>
  <si>
    <t>Kausambi</t>
  </si>
  <si>
    <t>Kushinagar</t>
  </si>
  <si>
    <t>Lakhimpur Kheri</t>
  </si>
  <si>
    <t>Maharajganj</t>
  </si>
  <si>
    <t>Meerut</t>
  </si>
  <si>
    <t>Rai Bareilly</t>
  </si>
  <si>
    <t>Saharanpur</t>
  </si>
  <si>
    <t>Dehradun</t>
  </si>
  <si>
    <t>Sagar</t>
  </si>
  <si>
    <t xml:space="preserve">Rewa </t>
  </si>
  <si>
    <t>Kanpur Nagar</t>
  </si>
  <si>
    <t>Lakshadeep</t>
  </si>
  <si>
    <t>G.Total</t>
  </si>
  <si>
    <t>State</t>
  </si>
  <si>
    <t>Consultancy</t>
  </si>
  <si>
    <t>(Area in ha)</t>
  </si>
  <si>
    <t>Source: All India Soil and Land Use Survey, Department of Agriculture &amp; Coopn.</t>
  </si>
  <si>
    <t>RRS</t>
  </si>
  <si>
    <t>DSS</t>
  </si>
  <si>
    <t>LDM</t>
  </si>
  <si>
    <t>SRM</t>
  </si>
  <si>
    <t>RRS: Rapid Reconnaissance Survey</t>
  </si>
  <si>
    <t>DSS: Detailed Soil Survey</t>
  </si>
  <si>
    <t>LDM : Land Degradation Mapping</t>
  </si>
  <si>
    <t>SRM : Soil Resource Mapping</t>
  </si>
  <si>
    <t>Source: Soil and Land Use Survey of India, Department of Agriculture &amp; Coopn.</t>
  </si>
  <si>
    <t>Puducherry</t>
  </si>
  <si>
    <t>2008-09 (P)</t>
  </si>
  <si>
    <t>2008-09</t>
  </si>
  <si>
    <t>RVP : River Valley Project</t>
  </si>
  <si>
    <t>FPR : Flood Prone Rivers</t>
  </si>
  <si>
    <t>(Contd….)</t>
  </si>
  <si>
    <t>(Concluded)</t>
  </si>
  <si>
    <t>TABLE 5.3.1 : STATE-WISE INFORMATION ON DEGRADED LAND OF THE DISTRICTS</t>
  </si>
  <si>
    <t>TABLE 5.2.4 : STATE-WISE  EXTENT OF ALKALI AREA, PHYSICAL PROGRESS OF  RECLAMATION</t>
  </si>
  <si>
    <t>Total 5.1.3 : STATE -WISE WASTELANDS OF INDIA</t>
  </si>
  <si>
    <t xml:space="preserve">TABLE 5.2.2 :STATEWISE COVERAGE UNDER  SOIL RESOURCE MAPPING                   </t>
  </si>
  <si>
    <t>O</t>
  </si>
  <si>
    <t xml:space="preserve">Consultancy Rehabilited </t>
  </si>
  <si>
    <t>Refuge Rehabilitation</t>
  </si>
  <si>
    <t>Coal Mine Rehabilitation</t>
  </si>
  <si>
    <t>RVP   : Rivers valley Project ,      FPR   Flood Prome Rivers</t>
  </si>
  <si>
    <t>TABLE   5.3.2 :  USE OF AGRICULTURAL INPUTS</t>
  </si>
  <si>
    <r>
      <t xml:space="preserve">5.1.1 In India, on the basis of nine-fold land-use classification, the land use statistics is available for roughly 306 million hectares (mha) of land out of the 329 million hectares of the total geographic area which accounts for 93% of the total land.  </t>
    </r>
    <r>
      <rPr>
        <b/>
        <sz val="12"/>
        <rFont val="Times New Roman"/>
        <family val="1"/>
      </rPr>
      <t>The land use classification of India over the years is presented in table 5.1.1 and pictorial representation (Charts 5.1.1 a-d) of the changes.</t>
    </r>
  </si>
  <si>
    <r>
      <t>5.2.1 Soil survey constitutes a valuable resource inventory linked with the survival of life on the earth. The technological advancements in the field of remote sensing and Geographical Information System have been a boon for such surveys</t>
    </r>
    <r>
      <rPr>
        <sz val="12"/>
        <color indexed="17"/>
        <rFont val="Times New Roman"/>
        <family val="1"/>
      </rPr>
      <t xml:space="preserve">.  </t>
    </r>
    <r>
      <rPr>
        <b/>
        <sz val="12"/>
        <rFont val="Times New Roman"/>
        <family val="1"/>
      </rPr>
      <t>The State wise coverage of detailed soil survey in India is in table 5.2.1, the State wise coverage of soil resource mapping is in table 5.2.2, the reporting under Rapid Reconnaissance Survey in table 5.2.3.</t>
    </r>
  </si>
  <si>
    <r>
      <t xml:space="preserve">5.3.4 The crop yields have increased greatly in India over the past 20-25 years. Most of these increases have been due to the development of crop varieties which respond to fertilizers. The different types of cropping systems practised in traditional agriculture have given way to systems involving only a few crops which are highly nutrient depleting but high yielding.  The legumes, grasses, and millets which were regular components of cropping systems in Indian agriculture have largely been phased out in highly productive areas due to poor economic returns and replaced by high yielding rice, wheat, sugarcane, etc. As a result, the water level is receding at an alarming rate. This has created the problems of soil erosion and the destruction and disturbances to wild life habitats.  </t>
    </r>
    <r>
      <rPr>
        <b/>
        <sz val="12"/>
        <rFont val="Times New Roman"/>
        <family val="1"/>
      </rPr>
      <t>Tables 5.3.3 &amp; 5.3.4  at depicts the changing pattern of crop production in India.</t>
    </r>
  </si>
  <si>
    <r>
      <t xml:space="preserve">5.3.3 The </t>
    </r>
    <r>
      <rPr>
        <b/>
        <sz val="12"/>
        <rFont val="Times New Roman"/>
        <family val="1"/>
      </rPr>
      <t>table 5.3.2 at</t>
    </r>
    <r>
      <rPr>
        <b/>
        <sz val="12"/>
        <rFont val="Times New Roman"/>
        <family val="1"/>
      </rPr>
      <t xml:space="preserve"> exhibits the trends in usage of agricultural inputs in India.</t>
    </r>
  </si>
  <si>
    <t>Consumption of Tonnes  Pesticides(Technical Grade) Area under Major Crops</t>
  </si>
  <si>
    <t>Jowar</t>
  </si>
  <si>
    <t>Bajra</t>
  </si>
  <si>
    <t>Maize</t>
  </si>
  <si>
    <t xml:space="preserve">Year </t>
  </si>
  <si>
    <t>TABLE 5.5.2 : NUMBER OF REPORTING MINES* IN INDIA    (Excluding atomic and minerals, Petroleum (crude)                                 Natural Gas &amp; Minor Minerals)</t>
  </si>
  <si>
    <r>
      <t>5.5.3</t>
    </r>
    <r>
      <rPr>
        <b/>
        <sz val="12"/>
        <rFont val="Times New Roman"/>
        <family val="1"/>
      </rPr>
      <t xml:space="preserve"> The details of machinery and explosives used in Mining Industry is exhibited in tables 5.5.6 &amp; 5.5.7 .</t>
    </r>
  </si>
  <si>
    <t>The number of Mines in various States and production of minerals are presented in tables 5.5.4 &amp; 5.5.5 .</t>
  </si>
  <si>
    <t>5.5.4 The details of production of coal and lignite, consumption of minerals in various industry are elaborated in tables 5.5.8 to 5.5.12 .</t>
  </si>
  <si>
    <t>5.5.5 The condition of reserves and resources for various minerals in the Country is presented in table 5.5.13 .</t>
  </si>
  <si>
    <t>5.5.7 Status of afforestation and trees survived in mining areas in India is presented in table 5.5.15 .</t>
  </si>
  <si>
    <r>
      <t>5.6.5</t>
    </r>
    <r>
      <rPr>
        <b/>
        <sz val="12"/>
        <rFont val="Times New Roman"/>
        <family val="1"/>
      </rPr>
      <t xml:space="preserve"> The State wise details of damage to human lives and property due to heavy rains/ floods, cyclonic storms and landslides during 2005 in India is in table 5.6.5 and the details of extent of damage in various States due to disasters during South –West monsoon- 2009 is in table 5.6.6 .</t>
    </r>
  </si>
  <si>
    <r>
      <t>5.6.7</t>
    </r>
    <r>
      <rPr>
        <b/>
        <sz val="12"/>
        <rFont val="Times New Roman"/>
        <family val="1"/>
      </rPr>
      <t xml:space="preserve"> </t>
    </r>
    <r>
      <rPr>
        <sz val="12"/>
        <rFont val="Times New Roman"/>
        <family val="1"/>
      </rPr>
      <t xml:space="preserve">Drought is a perennial and recurring feature in many parts of India. Drought leads to large-scale migration in search of alternative livelihoods, loss of human life due to stress, suicide, starvation or unhygienic conditions, and increased social conflict.  </t>
    </r>
    <r>
      <rPr>
        <b/>
        <sz val="12"/>
        <rFont val="Times New Roman"/>
        <family val="1"/>
      </rPr>
      <t>Table 5.6.8 at elaborates the details of drought prone areas in India.</t>
    </r>
  </si>
  <si>
    <t>Programme</t>
  </si>
  <si>
    <t>Unit</t>
  </si>
  <si>
    <t>2001-02</t>
  </si>
  <si>
    <t>2003-04</t>
  </si>
  <si>
    <t>2004-05</t>
  </si>
  <si>
    <t>2005-06</t>
  </si>
  <si>
    <t>2006-07</t>
  </si>
  <si>
    <t>2007-08</t>
  </si>
  <si>
    <t>1.</t>
  </si>
  <si>
    <t>Seeds</t>
  </si>
  <si>
    <t>Thousand</t>
  </si>
  <si>
    <t xml:space="preserve">     Breeder Seeds</t>
  </si>
  <si>
    <t>Quintals</t>
  </si>
  <si>
    <t>Lakh</t>
  </si>
  <si>
    <t xml:space="preserve">    Foundation Seeds</t>
  </si>
  <si>
    <t xml:space="preserve">    Certified/Quality</t>
  </si>
  <si>
    <t xml:space="preserve">    Seeds</t>
  </si>
  <si>
    <t>2.</t>
  </si>
  <si>
    <t>Consumption of Chemical Fertilizers (I+II+III)</t>
  </si>
  <si>
    <t>Lakh Tonnes</t>
  </si>
  <si>
    <t>Total (N+P+K)</t>
  </si>
  <si>
    <t>Per Hectare**</t>
  </si>
  <si>
    <t>Kg</t>
  </si>
  <si>
    <t>116.51**</t>
  </si>
  <si>
    <t>128.58**</t>
  </si>
  <si>
    <t>3.</t>
  </si>
  <si>
    <t>Tonnes</t>
  </si>
  <si>
    <t>Million ha</t>
  </si>
  <si>
    <t>NA</t>
  </si>
  <si>
    <t>5.</t>
  </si>
  <si>
    <t>Area covered under</t>
  </si>
  <si>
    <t>Soil Conservation</t>
  </si>
  <si>
    <t>-</t>
  </si>
  <si>
    <t>Source : 1: Department of Fertilizers, New Delhi</t>
  </si>
  <si>
    <t>2. Department of Agriculture &amp; Cooperation, New Delhi</t>
  </si>
  <si>
    <t>3. States/Uts Zonal Conference, Kharif &amp; Rabi</t>
  </si>
  <si>
    <t>4. Directorate of Economics &amp; Statistics</t>
  </si>
  <si>
    <t>N.A.    :  Not available</t>
  </si>
  <si>
    <t xml:space="preserve">  **    Target  irrespective of seeds</t>
  </si>
  <si>
    <t>Based on 2006-07 Provisional Gross Cropped Area.</t>
  </si>
  <si>
    <t>TABLE  5.3.3 : PERFORMANCE OF CROP PRODUCTION</t>
  </si>
  <si>
    <t>Crops</t>
  </si>
  <si>
    <t>AGRICULTURE</t>
  </si>
  <si>
    <t>Rice</t>
  </si>
  <si>
    <t>Wheat</t>
  </si>
  <si>
    <t>Coarse Cereals</t>
  </si>
  <si>
    <t>Total Cereals</t>
  </si>
  <si>
    <t>Total Pulses</t>
  </si>
  <si>
    <t>Total Foodgrains</t>
  </si>
  <si>
    <t>Sugarcane</t>
  </si>
  <si>
    <t>Total Oilseeds</t>
  </si>
  <si>
    <t>Cotton $</t>
  </si>
  <si>
    <t>Jute &amp; Mesta #</t>
  </si>
  <si>
    <t>Source : Directorate of Economics &amp; Statistics</t>
  </si>
  <si>
    <t>#  : Production in million bales of 180 kg. each</t>
  </si>
  <si>
    <t>$ : Production in million bales of 170 kg. each</t>
  </si>
  <si>
    <t>TABLE   5.3.4 : AREA UNDER PRINCIPAL CROPS</t>
  </si>
  <si>
    <t>Pulses</t>
  </si>
  <si>
    <t>Foodgrains</t>
  </si>
  <si>
    <t>Oilseeds</t>
  </si>
  <si>
    <t>Cotton</t>
  </si>
  <si>
    <t xml:space="preserve">Jute </t>
  </si>
  <si>
    <t>Mesta</t>
  </si>
  <si>
    <t>Tobacco</t>
  </si>
  <si>
    <t>(thousand metric tonnes)</t>
  </si>
  <si>
    <t>Products</t>
  </si>
  <si>
    <t>2000-2001</t>
  </si>
  <si>
    <t xml:space="preserve">2005-06 </t>
  </si>
  <si>
    <t xml:space="preserve">2006-07 </t>
  </si>
  <si>
    <t>2009-10</t>
  </si>
  <si>
    <t>2010-11</t>
  </si>
  <si>
    <t>Cap.</t>
  </si>
  <si>
    <t>Pro.</t>
  </si>
  <si>
    <t>Insecticides</t>
  </si>
  <si>
    <t>D.D.T.</t>
  </si>
  <si>
    <t>Malathion</t>
  </si>
  <si>
    <t>Parathion ( Methyl)</t>
  </si>
  <si>
    <t>Dimethoate</t>
  </si>
  <si>
    <t>D.D.V.P.</t>
  </si>
  <si>
    <t>Quinalphos</t>
  </si>
  <si>
    <t>Monocrotophos</t>
  </si>
  <si>
    <t>Phosphamidon</t>
  </si>
  <si>
    <t>Phorate</t>
  </si>
  <si>
    <t>Ethion</t>
  </si>
  <si>
    <t>Endosulphan</t>
  </si>
  <si>
    <t>Fenvalerate</t>
  </si>
  <si>
    <t>Cypermethrin</t>
  </si>
  <si>
    <t>Anilophos</t>
  </si>
  <si>
    <t>Acephate</t>
  </si>
  <si>
    <t>Chlorpyriphos</t>
  </si>
  <si>
    <t>Phosalone</t>
  </si>
  <si>
    <t>Metasystox</t>
  </si>
  <si>
    <t>*</t>
  </si>
  <si>
    <t>Abate</t>
  </si>
  <si>
    <t>Fenthion</t>
  </si>
  <si>
    <t>Triazophos</t>
  </si>
  <si>
    <t>Lindane</t>
  </si>
  <si>
    <t>Temephos</t>
  </si>
  <si>
    <t>Deltamethrin</t>
  </si>
  <si>
    <t>Alphamethrin</t>
  </si>
  <si>
    <t>Source :  Department of Chemicals &amp; Petrochemicals, Ministry of Chemicals &amp; Fertilizers</t>
  </si>
  <si>
    <r>
      <t xml:space="preserve"> </t>
    </r>
    <r>
      <rPr>
        <b/>
        <sz val="12"/>
        <rFont val="Arial"/>
        <family val="2"/>
      </rPr>
      <t xml:space="preserve"> *</t>
    </r>
    <r>
      <rPr>
        <sz val="10"/>
        <rFont val="Arial"/>
        <family val="0"/>
      </rPr>
      <t xml:space="preserve">        :  Not available</t>
    </r>
  </si>
  <si>
    <t>Note :                      Cap.</t>
  </si>
  <si>
    <t>Production</t>
  </si>
  <si>
    <t>Parathion Methyl</t>
  </si>
  <si>
    <t xml:space="preserve">2004-05 </t>
  </si>
  <si>
    <t>Inst. Cap.</t>
  </si>
  <si>
    <t>I</t>
  </si>
  <si>
    <t>Fungicides</t>
  </si>
  <si>
    <t>Captan &amp; Captafol</t>
  </si>
  <si>
    <t>Ziram (Thio Barbamate)</t>
  </si>
  <si>
    <t>Carbendazim  (Bavistin)</t>
  </si>
  <si>
    <t>Calixin</t>
  </si>
  <si>
    <t>Mancozab</t>
  </si>
  <si>
    <t>Copper-Oxychloride</t>
  </si>
  <si>
    <t>II</t>
  </si>
  <si>
    <t>Herbicides</t>
  </si>
  <si>
    <t>2, 4-D</t>
  </si>
  <si>
    <t>Butachlor</t>
  </si>
  <si>
    <t>III</t>
  </si>
  <si>
    <t>Weedicides</t>
  </si>
  <si>
    <t>Isoproturon</t>
  </si>
  <si>
    <t>Glyphoshate</t>
  </si>
  <si>
    <t>Paraquat</t>
  </si>
  <si>
    <t>Diuron</t>
  </si>
  <si>
    <t>Atrazine</t>
  </si>
  <si>
    <t>Fluchloralin</t>
  </si>
  <si>
    <t>IV</t>
  </si>
  <si>
    <t>Rodenticides</t>
  </si>
  <si>
    <t>Zinc Phosphide</t>
  </si>
  <si>
    <t>Aluminium Phosphide</t>
  </si>
  <si>
    <t>V</t>
  </si>
  <si>
    <t>Fumigants</t>
  </si>
  <si>
    <t>Methyl Bromide</t>
  </si>
  <si>
    <t>Dicofol</t>
  </si>
  <si>
    <t>Source : Department of Chemicals &amp; Petrochemicals, Ministry of Chemicals &amp; Fertilizers</t>
  </si>
  <si>
    <t xml:space="preserve">    *      : Not Available</t>
  </si>
  <si>
    <t>0"        :</t>
  </si>
  <si>
    <t>Prodicton is either zero or negligible</t>
  </si>
  <si>
    <t>2001-2010</t>
  </si>
  <si>
    <t xml:space="preserve">Ziram </t>
  </si>
  <si>
    <t>Carbendazim (Bavistin)</t>
  </si>
  <si>
    <t xml:space="preserve"> (MTs technical grade)</t>
  </si>
  <si>
    <t>Name of State/ U.T.s</t>
  </si>
  <si>
    <t>Chhatisgarh</t>
  </si>
  <si>
    <t xml:space="preserve">Andaman &amp; Nicobar Islands </t>
  </si>
  <si>
    <t>Daman and Diu</t>
  </si>
  <si>
    <t>All-India</t>
  </si>
  <si>
    <t>Source : Directorate of Plant Protection Quarentine &amp; Storage, Ministry of Agriculture</t>
  </si>
  <si>
    <t>No cons as organic  State.</t>
  </si>
  <si>
    <t>(States/Uts (Zonal Conferences on Inputs (PP), Kharif/Rabi 2009</t>
  </si>
  <si>
    <t>28*</t>
  </si>
  <si>
    <t>1154**</t>
  </si>
  <si>
    <t>NIL</t>
  </si>
  <si>
    <t>1.  States/Uts</t>
  </si>
  <si>
    <t>Agriculture sector</t>
  </si>
  <si>
    <t>**</t>
  </si>
  <si>
    <t>NIL  : No demand due to organic State.</t>
  </si>
  <si>
    <t>Type</t>
  </si>
  <si>
    <t>Location/ Area</t>
  </si>
  <si>
    <t xml:space="preserve">Affected </t>
  </si>
  <si>
    <t>Population</t>
  </si>
  <si>
    <t>(in Million)</t>
  </si>
  <si>
    <t>Cyclones</t>
  </si>
  <si>
    <t>Entire 5700 km long coastline of Southern, Peninsular India covering 9 States viz Gujarat, Maharashtra,Goa, Karnataka, Kerala, Tamil Nadu, Andhra Pradesh, Orissa and West Bengal and Union Territory of Pondicherry besides Islands of Lakshadweep and Andaman and Nicobar</t>
  </si>
  <si>
    <t>Floods</t>
  </si>
  <si>
    <t>8 major river valleys spread over 40 million hectares of area in the entire country</t>
  </si>
  <si>
    <t>Drought</t>
  </si>
  <si>
    <t>About 68% of total sown area and 16% of total area of the country spread in 14 States of Andhra Pradesh, Bihar, Gujarat, Haryana, Jammu &amp; Kashmir, Karnataka, Madhya Pradesh, Maharashtra, Orissa, Rajasthan, Tamil Nadu, Uttar Pradesh, West Bengal &amp; Himachal Pradesh covering a total of 116 districts and 746 blocks</t>
  </si>
  <si>
    <t>Earthquake</t>
  </si>
  <si>
    <t xml:space="preserve">56% of the total area of the country susceptible to seismic disturbances </t>
  </si>
  <si>
    <t xml:space="preserve">Landslide </t>
  </si>
  <si>
    <t xml:space="preserve">Entire sub Himalayan region and Western Ghats </t>
  </si>
  <si>
    <t>Avalanche</t>
  </si>
  <si>
    <t>Many parts of the Himalaya</t>
  </si>
  <si>
    <t>Fires</t>
  </si>
  <si>
    <t xml:space="preserve">States of Bihar, West Bengal, Orissa and north eastern States </t>
  </si>
  <si>
    <t>Source : India: State of the Environment, 2001, Ministrry of Environment  &amp; Forests</t>
  </si>
  <si>
    <t>Date</t>
  </si>
  <si>
    <t>Lattitude</t>
  </si>
  <si>
    <t>Longitude</t>
  </si>
  <si>
    <t>Magnitude</t>
  </si>
  <si>
    <t>Region</t>
  </si>
  <si>
    <t>Remarks</t>
  </si>
  <si>
    <t>(Degree N)</t>
  </si>
  <si>
    <t xml:space="preserve">  (Degree E)</t>
  </si>
  <si>
    <t>16.06.1819</t>
  </si>
  <si>
    <t>Kutch</t>
  </si>
  <si>
    <t>About 2000 people killed</t>
  </si>
  <si>
    <t>12.06.1897</t>
  </si>
  <si>
    <t>One of the greatest earthquake of historical time</t>
  </si>
  <si>
    <t>Shillong city was razed to the ground 1542 killed.</t>
  </si>
  <si>
    <t>04.04.1905</t>
  </si>
  <si>
    <t>20000 lives lost</t>
  </si>
  <si>
    <t>15.01.1934</t>
  </si>
  <si>
    <t>India-Nepal Border</t>
  </si>
  <si>
    <t>Most severe in Indian history,</t>
  </si>
  <si>
    <t>More than 10000 killed</t>
  </si>
  <si>
    <t>26.06.1941</t>
  </si>
  <si>
    <t>Andaman Islands</t>
  </si>
  <si>
    <t>Flooding in port Blair</t>
  </si>
  <si>
    <t>15.08.1950</t>
  </si>
  <si>
    <t>532  people killed</t>
  </si>
  <si>
    <t>06.08.1988</t>
  </si>
  <si>
    <t>Burma-India Border</t>
  </si>
  <si>
    <t>3 killed 11 injured</t>
  </si>
  <si>
    <t>20.08.1988</t>
  </si>
  <si>
    <t>Nepal-India Border</t>
  </si>
  <si>
    <t>1000 people killed, 1000 injured</t>
  </si>
  <si>
    <t>Extensive damage in Northern Bihar</t>
  </si>
  <si>
    <t>19.10.1991</t>
  </si>
  <si>
    <t>West UP Hills(Uttarkashi)</t>
  </si>
  <si>
    <t>768 people killed</t>
  </si>
  <si>
    <t>30.09.1993</t>
  </si>
  <si>
    <t>Latur, Osmanabad</t>
  </si>
  <si>
    <t>7601 people killed</t>
  </si>
  <si>
    <t>22.05.1997</t>
  </si>
  <si>
    <t>38 People killed</t>
  </si>
  <si>
    <t>29.03.1999</t>
  </si>
  <si>
    <t>there  1000 dead</t>
  </si>
  <si>
    <t>26.01.2001</t>
  </si>
  <si>
    <t xml:space="preserve">Over 20000 people killed, 150000 injured </t>
  </si>
  <si>
    <t>8.10.2005</t>
  </si>
  <si>
    <t>Pakistan &amp; Kashmir</t>
  </si>
  <si>
    <t>Over 87,000    in Pakistan &amp; Kashmir dead</t>
  </si>
  <si>
    <t>13.12.2005</t>
  </si>
  <si>
    <t>Damage houses but no casuality</t>
  </si>
  <si>
    <t>Source : Ministry of Environment &amp; Forests and  web-site of Ministry of Home Affairs (for the year 2005)</t>
  </si>
  <si>
    <t>NATURAL DISASTERS</t>
  </si>
  <si>
    <t>SI.No.</t>
  </si>
  <si>
    <t>State/District</t>
  </si>
  <si>
    <t>No. of Blocks</t>
  </si>
  <si>
    <t>Area of Blocks               (Sq. Km)</t>
  </si>
  <si>
    <t>Adilabad</t>
  </si>
  <si>
    <t>Chittoor</t>
  </si>
  <si>
    <t>Cuddapah</t>
  </si>
  <si>
    <t>Khammam</t>
  </si>
  <si>
    <t>Mahabubnagar</t>
  </si>
  <si>
    <t>Modak</t>
  </si>
  <si>
    <t>Nalgonda</t>
  </si>
  <si>
    <t>Prakasam</t>
  </si>
  <si>
    <t>Ranareddy</t>
  </si>
  <si>
    <t>Srikakulam</t>
  </si>
  <si>
    <t>Kaimur ( Bhabhua )</t>
  </si>
  <si>
    <t>Jamul</t>
  </si>
  <si>
    <t>Madhubani</t>
  </si>
  <si>
    <t>Nawadah</t>
  </si>
  <si>
    <t>Rohtas</t>
  </si>
  <si>
    <t>Sitamarhi</t>
  </si>
  <si>
    <t>Chattisgarh</t>
  </si>
  <si>
    <t>Bastar</t>
  </si>
  <si>
    <t>Dantewada</t>
  </si>
  <si>
    <t>Durg</t>
  </si>
  <si>
    <t>Janjgir</t>
  </si>
  <si>
    <t>Kavardha</t>
  </si>
  <si>
    <t>Korba</t>
  </si>
  <si>
    <t>Rajnandgaon</t>
  </si>
  <si>
    <t>Ahmedabad</t>
  </si>
  <si>
    <t>Amreli</t>
  </si>
  <si>
    <t>Dahod</t>
  </si>
  <si>
    <t>Junagarh</t>
  </si>
  <si>
    <t>Narmada</t>
  </si>
  <si>
    <t>Navsari (Valsad)</t>
  </si>
  <si>
    <t>Panchmahals</t>
  </si>
  <si>
    <t>Porbandar</t>
  </si>
  <si>
    <t>Sabarkantha</t>
  </si>
  <si>
    <t>The Dangs</t>
  </si>
  <si>
    <t>Vadodara</t>
  </si>
  <si>
    <t>Valsad</t>
  </si>
  <si>
    <t>Contd…</t>
  </si>
  <si>
    <t>Doda</t>
  </si>
  <si>
    <t>Ramban</t>
  </si>
  <si>
    <t>Kishtwar</t>
  </si>
  <si>
    <t>Udhampur</t>
  </si>
  <si>
    <t>Reasi</t>
  </si>
  <si>
    <t>Bokaro</t>
  </si>
  <si>
    <t>Chatra</t>
  </si>
  <si>
    <t>Deoghar</t>
  </si>
  <si>
    <t>Dhanbad</t>
  </si>
  <si>
    <t>Dumka</t>
  </si>
  <si>
    <t>Garhwa</t>
  </si>
  <si>
    <t>Godda</t>
  </si>
  <si>
    <t>Hazaribagh</t>
  </si>
  <si>
    <t>Ramgarh</t>
  </si>
  <si>
    <t>Jamtara</t>
  </si>
  <si>
    <t>Kodarma</t>
  </si>
  <si>
    <t>Latehar</t>
  </si>
  <si>
    <t>Pakur</t>
  </si>
  <si>
    <t>Sahebganj</t>
  </si>
  <si>
    <t xml:space="preserve">Bangalore </t>
  </si>
  <si>
    <t>Ramnagara</t>
  </si>
  <si>
    <t>Belgaum</t>
  </si>
  <si>
    <t>Bidar</t>
  </si>
  <si>
    <t>Chamarajanagar</t>
  </si>
  <si>
    <t>Chickmangalur</t>
  </si>
  <si>
    <t>Chitradurga</t>
  </si>
  <si>
    <t>Davangere</t>
  </si>
  <si>
    <t>Dharwad</t>
  </si>
  <si>
    <t>Gadag</t>
  </si>
  <si>
    <t>Hassan</t>
  </si>
  <si>
    <t>Haveri</t>
  </si>
  <si>
    <t>Kolar</t>
  </si>
  <si>
    <t>Chikkaballapura</t>
  </si>
  <si>
    <t>Mysore</t>
  </si>
  <si>
    <t>Badwani</t>
  </si>
  <si>
    <t>Chindwada</t>
  </si>
  <si>
    <t>Ashok Nagar</t>
  </si>
  <si>
    <t>Alirajpur</t>
  </si>
  <si>
    <t>Khandwa</t>
  </si>
  <si>
    <t>Khargone</t>
  </si>
  <si>
    <t>Rewa</t>
  </si>
  <si>
    <t>Annuppur</t>
  </si>
  <si>
    <t>Shahjapur</t>
  </si>
  <si>
    <t>Singroli</t>
  </si>
  <si>
    <t>Ahmednagar</t>
  </si>
  <si>
    <t>Akola</t>
  </si>
  <si>
    <t>Washim</t>
  </si>
  <si>
    <t>Amravati</t>
  </si>
  <si>
    <t>Aurangabad</t>
  </si>
  <si>
    <t>Beed</t>
  </si>
  <si>
    <t>Buldhana</t>
  </si>
  <si>
    <t>Chandrapur</t>
  </si>
  <si>
    <t>Dhule</t>
  </si>
  <si>
    <t>Nandurbar</t>
  </si>
  <si>
    <t>Gadchiroli</t>
  </si>
  <si>
    <t>Jalgaon</t>
  </si>
  <si>
    <t>Jalna</t>
  </si>
  <si>
    <t>Latur</t>
  </si>
  <si>
    <t>Nagpur</t>
  </si>
  <si>
    <t>Nanded</t>
  </si>
  <si>
    <t>Osmanabad</t>
  </si>
  <si>
    <t>Parbhani</t>
  </si>
  <si>
    <t>Hingoli</t>
  </si>
  <si>
    <t>Pune</t>
  </si>
  <si>
    <t>Sangli</t>
  </si>
  <si>
    <t>Satara</t>
  </si>
  <si>
    <t>Sholapur</t>
  </si>
  <si>
    <t>Yeotmal</t>
  </si>
  <si>
    <t>Bargarh</t>
  </si>
  <si>
    <t>Bolangir</t>
  </si>
  <si>
    <t>Boudh</t>
  </si>
  <si>
    <t>Dhenkanal</t>
  </si>
  <si>
    <t>Kalahandi</t>
  </si>
  <si>
    <t>Naupada</t>
  </si>
  <si>
    <t>Phulbani ( Kandhamal)</t>
  </si>
  <si>
    <t>Sonepur</t>
  </si>
  <si>
    <t>Banswara</t>
  </si>
  <si>
    <t>Baran</t>
  </si>
  <si>
    <t>Bharatpur</t>
  </si>
  <si>
    <t>Dungarpur</t>
  </si>
  <si>
    <t>Jhalawar</t>
  </si>
  <si>
    <t>Karouli</t>
  </si>
  <si>
    <t>Kota</t>
  </si>
  <si>
    <t>Swai Madhopur</t>
  </si>
  <si>
    <t>Tonk</t>
  </si>
  <si>
    <t>Udaipur</t>
  </si>
  <si>
    <t>Krishnagiri</t>
  </si>
  <si>
    <t>Dindigul</t>
  </si>
  <si>
    <t>Karur</t>
  </si>
  <si>
    <t>Perambalur</t>
  </si>
  <si>
    <t>Ariyalur</t>
  </si>
  <si>
    <t>Pudukottai</t>
  </si>
  <si>
    <t>Ramanathapuram</t>
  </si>
  <si>
    <t>Salem</t>
  </si>
  <si>
    <t>Namakkal</t>
  </si>
  <si>
    <t>Sivaganga</t>
  </si>
  <si>
    <t>Thiruvannamalai</t>
  </si>
  <si>
    <t>Thothukudi</t>
  </si>
  <si>
    <t>Tiruchirapalli</t>
  </si>
  <si>
    <t>Tirunelveli</t>
  </si>
  <si>
    <t>Vellore</t>
  </si>
  <si>
    <t>Virudhunagar</t>
  </si>
  <si>
    <t>Allahabad</t>
  </si>
  <si>
    <t>Bharaich</t>
  </si>
  <si>
    <t>Sravasthi</t>
  </si>
  <si>
    <t>Balrampur (Gonda)</t>
  </si>
  <si>
    <t>Banda</t>
  </si>
  <si>
    <t>Chitrakoot</t>
  </si>
  <si>
    <t>Jalaun</t>
  </si>
  <si>
    <t>Jhansi</t>
  </si>
  <si>
    <t>Mahoba</t>
  </si>
  <si>
    <t>Mirzapur</t>
  </si>
  <si>
    <t>Sonebhadra</t>
  </si>
  <si>
    <t xml:space="preserve">Almora &amp; </t>
  </si>
  <si>
    <t>Bageswar</t>
  </si>
  <si>
    <t>Chamoli</t>
  </si>
  <si>
    <t>Garhwal ( Pauri)</t>
  </si>
  <si>
    <t>Pithoragarh &amp;</t>
  </si>
  <si>
    <t>Champavath</t>
  </si>
  <si>
    <t>Tehri Garhwal</t>
  </si>
  <si>
    <t>Bankura</t>
  </si>
  <si>
    <t>Birbhum</t>
  </si>
  <si>
    <t>Midnapur</t>
  </si>
  <si>
    <t>Purulia</t>
  </si>
  <si>
    <t>DPAP Total: 195 Districts</t>
  </si>
  <si>
    <t>Source : Central Water Commission,</t>
  </si>
  <si>
    <t xml:space="preserve"> (Information System Organisation, Water Resources Information  Systems Directorate )</t>
  </si>
  <si>
    <t>Department of Land Resources, Ministry of Rural Development</t>
  </si>
  <si>
    <t>Year</t>
  </si>
  <si>
    <t>Area Affected</t>
  </si>
  <si>
    <t>Population Affected</t>
  </si>
  <si>
    <t>Damage to Crops</t>
  </si>
  <si>
    <t>Damage to House</t>
  </si>
  <si>
    <t>Cattle Lost Nos.</t>
  </si>
  <si>
    <t>Human Lives Lost</t>
  </si>
  <si>
    <t>Damage to Public Utilities</t>
  </si>
  <si>
    <t xml:space="preserve">Total Damages Crops  Houses  &amp; Public Utilities </t>
  </si>
  <si>
    <t>Area</t>
  </si>
  <si>
    <t>Value</t>
  </si>
  <si>
    <t>Nos.</t>
  </si>
  <si>
    <t>(M.Ha)</t>
  </si>
  <si>
    <t>(Million)</t>
  </si>
  <si>
    <t>(Rs. Crore)</t>
  </si>
  <si>
    <t>('000)</t>
  </si>
  <si>
    <t>(No.)</t>
  </si>
  <si>
    <t>2003*</t>
  </si>
  <si>
    <t>2004*</t>
  </si>
  <si>
    <t>2005*</t>
  </si>
  <si>
    <t>2006*</t>
  </si>
  <si>
    <t>2007*</t>
  </si>
  <si>
    <t>2008*</t>
  </si>
  <si>
    <t>2009*</t>
  </si>
  <si>
    <t>Average</t>
  </si>
  <si>
    <t>Maximum (Year)</t>
  </si>
  <si>
    <t>17.50       (1978)</t>
  </si>
  <si>
    <t>70.45      (1978)</t>
  </si>
  <si>
    <t>11316    (1977)</t>
  </si>
  <si>
    <t>Source: Centre Water Commission (FMP Directorate)  (as per the report received from State Revenue Authorities.)</t>
  </si>
  <si>
    <t>*: Figure are Tentative</t>
  </si>
  <si>
    <t>Nil:0</t>
  </si>
  <si>
    <t>Name of  the State/Uts.</t>
  </si>
  <si>
    <t xml:space="preserve">Cattle Lost </t>
  </si>
  <si>
    <t xml:space="preserve">Total Damages to Crops,  Houses  &amp; Public Utilities </t>
  </si>
  <si>
    <t>(Nos)</t>
  </si>
  <si>
    <t>J &amp; K</t>
  </si>
  <si>
    <t xml:space="preserve">Maharashtra </t>
  </si>
  <si>
    <t>Andaman &amp; Nicobar</t>
  </si>
  <si>
    <t>Sources: Central Water Commission  (FMP Directorate) (as per the report received from Stare Revenue Authorities and MHA )</t>
  </si>
  <si>
    <t>Note: Neg: Negliable</t>
  </si>
  <si>
    <t>NR : 0</t>
  </si>
  <si>
    <t>Nill: 0.000</t>
  </si>
  <si>
    <t>Name of States/ Uts</t>
  </si>
  <si>
    <t xml:space="preserve">Date when updated </t>
  </si>
  <si>
    <t xml:space="preserve">Population affected </t>
  </si>
  <si>
    <t>No. of human lives lost</t>
  </si>
  <si>
    <t>No. of districts affected</t>
  </si>
  <si>
    <t>No. of villages affected</t>
  </si>
  <si>
    <t>No. of cattle/Live- stock lost</t>
  </si>
  <si>
    <t>Cropped area affected (in ha)</t>
  </si>
  <si>
    <t>No. of houses damaged</t>
  </si>
  <si>
    <t>Estimated value of damage (Rs. in Lakh)</t>
  </si>
  <si>
    <t>Total      (Rs.in lakh)</t>
  </si>
  <si>
    <t>Fully</t>
  </si>
  <si>
    <t>partially</t>
  </si>
  <si>
    <t>24.09.09</t>
  </si>
  <si>
    <t>i) 80.50 (crop area damaged)</t>
  </si>
  <si>
    <t xml:space="preserve">ii) 20.05 (fully damaged houses) </t>
  </si>
  <si>
    <t>iii) 22.69 (partially damaged houses)</t>
  </si>
  <si>
    <t>iv) 5.15 (damage to public property)</t>
  </si>
  <si>
    <t>NR</t>
  </si>
  <si>
    <t>Nil</t>
  </si>
  <si>
    <t>23.09.09</t>
  </si>
  <si>
    <t>i) 1703.99 (crop area damage)</t>
  </si>
  <si>
    <t>i) 387.74 (damaged houses)</t>
  </si>
  <si>
    <t>ii) 321.10 (damaged to public property)</t>
  </si>
  <si>
    <t>24.07.09</t>
  </si>
  <si>
    <t>i) 50.25 (damaged houses)</t>
  </si>
  <si>
    <t>ii) 3.5 (damaged to public property)</t>
  </si>
  <si>
    <t>30.09.09</t>
  </si>
  <si>
    <t>i) 4.99 (fully damaged houses)</t>
  </si>
  <si>
    <t>ii) 141.42 (partially damaged houses)</t>
  </si>
  <si>
    <t>iii) 1.46 (damage to public property)</t>
  </si>
  <si>
    <t>28.09.09</t>
  </si>
  <si>
    <t>i) 6895.30 (crop area damaged)</t>
  </si>
  <si>
    <t>i) 30.34 (fully damaged houses)</t>
  </si>
  <si>
    <t>ii) 231.95 (partially damaged houses)</t>
  </si>
  <si>
    <t>iii) 3361.83 (damage to public property)</t>
  </si>
  <si>
    <t>25.08.09</t>
  </si>
  <si>
    <t>i) 14957.31(damaged crop area)</t>
  </si>
  <si>
    <t>i) 310.50 (houses fully damaged)</t>
  </si>
  <si>
    <t>ii) 8821.50 (houses partially damaged)</t>
  </si>
  <si>
    <t>iii) 27750.83 (damage to public property)</t>
  </si>
  <si>
    <t>i) 15806.285 (damaged crop area)</t>
  </si>
  <si>
    <t>ii) 409.16 (fully damaged houses)</t>
  </si>
  <si>
    <t>iii) 1253.18 (partially damaged houses)</t>
  </si>
  <si>
    <t>iv) 43264.55 (Damage to public property)</t>
  </si>
  <si>
    <t>ii) 136.80 (fully damaged houses)</t>
  </si>
  <si>
    <t>iii) 411.09 (partially damaged houses)</t>
  </si>
  <si>
    <t>iv) 100.00(damaged to public property)</t>
  </si>
  <si>
    <t>15.09.09</t>
  </si>
  <si>
    <t>16.09.09</t>
  </si>
  <si>
    <t>20.08.09</t>
  </si>
  <si>
    <t>i) 4.63 (houses fully damaged)</t>
  </si>
  <si>
    <t>ii) 10.00 (houses partially damaged)</t>
  </si>
  <si>
    <t>22.08.09</t>
  </si>
  <si>
    <t>25.09.09</t>
  </si>
  <si>
    <t>i) 4210.16 (damaged crop area)</t>
  </si>
  <si>
    <t>ii) 257.43 (fully damaged houses)</t>
  </si>
  <si>
    <t>iii) 170.25 (partially damaged houses)</t>
  </si>
  <si>
    <t>iv) 6372.21 (damage to public properties)</t>
  </si>
  <si>
    <t>i) 339.27 (houses damaged)</t>
  </si>
  <si>
    <t>ii) 179.15 (damage crop area)</t>
  </si>
  <si>
    <t xml:space="preserve">iii) 265.00 (damage to public property) </t>
  </si>
  <si>
    <t>04.09.09</t>
  </si>
  <si>
    <t>23.08.09</t>
  </si>
  <si>
    <t>i) 1.367 (Damage crop area)</t>
  </si>
  <si>
    <t>ii)1.51 (houses partially damaged)</t>
  </si>
  <si>
    <t>iii) 1739.92 (Damage to public property)</t>
  </si>
  <si>
    <t>Name of States/ UTs</t>
  </si>
  <si>
    <t>Date when updated</t>
  </si>
  <si>
    <t>No. of persons evacuated</t>
  </si>
  <si>
    <t>No. of relief camps opened</t>
  </si>
  <si>
    <t>No. of persons accommodated in the relief camps</t>
  </si>
  <si>
    <t>GR paid, if any, specify the item and amount</t>
  </si>
  <si>
    <t>No. of medical teams deployed</t>
  </si>
  <si>
    <t>No. of cattle in cattle camps</t>
  </si>
  <si>
    <t>Rs. 2.58 lakh</t>
  </si>
  <si>
    <t xml:space="preserve">13761.69 Qtls rice, HTW-760 nos, Dal- 2331.96 Qtls, Salt-495.86 Qtls, Rice Bran-4400.00 Qtls, Tarpolin-4408, Gur-06 qtls, Cattle Feed-4750 qtls, Helogen Tab-13150, Rice Flak-15 qtls, Baby Food-2500 pkts, M.Oil-192.94 ltrs, W/Bran-200 qtls. </t>
  </si>
  <si>
    <t>Wheat-25970.50 Qtl, Rice-6507.25 Qtl, Chura–511.74 qtls, Gur-70.23 qtl, Khichari-31.60 qtl, polythene-9165 sheets, Match Box-4948, Candle-5186,  K. Oil-6968 ltr and Cash distribution – 35.00 lakh</t>
  </si>
  <si>
    <t>Rs. 1.21 Lakh</t>
  </si>
  <si>
    <t>Rs. 10.82 lakh distributed</t>
  </si>
  <si>
    <t xml:space="preserve">Nil </t>
  </si>
  <si>
    <t>Rice-13660.94 Q, Wheat/Ata-31717.12 Q, Salt-2769.27 Q &amp; Kerosene Oil-558477 ltr, GR -676.69 lakh distributed</t>
  </si>
  <si>
    <t>Mobile teams of doctors along with medicines are on the job</t>
  </si>
  <si>
    <t>30.06.09</t>
  </si>
  <si>
    <t>Affected Population Location/Area</t>
  </si>
  <si>
    <t>Life</t>
  </si>
  <si>
    <t>Loss to Crops and Property</t>
  </si>
  <si>
    <t>Rs. 2.0 Billion</t>
  </si>
  <si>
    <t>1.5 Million hectares of cropped area affected</t>
  </si>
  <si>
    <t>3 Million hectares of agricultural land affected. Loss estimated to run into thousands of millions of Rupees</t>
  </si>
  <si>
    <t>Cyclone</t>
  </si>
  <si>
    <t>Saurashtra</t>
  </si>
  <si>
    <t xml:space="preserve">Livestock death toll nearly 0.15 million.Loss to crops estimated at about Rs. 1.27 Billion </t>
  </si>
  <si>
    <t>Livestock death toll-42800. Damage to crops estimated at Rs. 0.34 Billion</t>
  </si>
  <si>
    <t>Andhra Pradesh and Tamil Nadu</t>
  </si>
  <si>
    <t>Livestock death toll-90650. Damage to crops estimated at Rs. 2.32 Billion</t>
  </si>
  <si>
    <t>Haryana, Punjab and Uttar Pradesh</t>
  </si>
  <si>
    <t>Heavy Toll</t>
  </si>
  <si>
    <t>Large area of standing Kharif crop affected heavily</t>
  </si>
  <si>
    <t>Andhra Pradesh, Bihar and Uttar Pradesh</t>
  </si>
  <si>
    <t>Assam, Bihr and West Bengal</t>
  </si>
  <si>
    <t>Over 1400</t>
  </si>
  <si>
    <t>Livestock death toll-57604</t>
  </si>
  <si>
    <t>Andhra Pradesh, Assam, Gujarat, Himachal Pradesh, Jammu and Kashmir, Karnataka, Maharashtra, Orissa, Uttar Pradesh and West Bengal</t>
  </si>
  <si>
    <t>Rs. 22.470 Billion</t>
  </si>
  <si>
    <t>Uttarkashi, Uttar Pradesh</t>
  </si>
  <si>
    <t>Rs. 0.890 Billion</t>
  </si>
  <si>
    <t>Rs. 28.23 Billion</t>
  </si>
  <si>
    <t>Arunachal Pradesh, Assam, Bihar, Gujarat, Haryana, Himachal Pradesh, J &amp; K, Mizoram, Punjab, Rajasthan, Tripura and Uttar Pradesh</t>
  </si>
  <si>
    <t>Rs. 21.060 Billion</t>
  </si>
  <si>
    <t>Loss to propertty estimated at Rs. 6.12 Billion in Tamil Nadu and 444194 Hectares of land in Andhra Pradesh</t>
  </si>
  <si>
    <t>Large parts of the country</t>
  </si>
  <si>
    <t>Property worth Rs. 17.7 Billion and crop in 2.35 Million Hectares dameaged</t>
  </si>
  <si>
    <t>Property worth Rs. 22.0 Billion and crop in 20.0 Million Hectares dameaged</t>
  </si>
  <si>
    <t>0.3 Million houses fully and a similar number partially damaged. 0.1 Million Hectares of crop damaged. Loss to property worth Rs. 61.26 Billion.</t>
  </si>
  <si>
    <t>1.8 Million Hectares of crop area and 1.6 Houses damaged</t>
  </si>
  <si>
    <t>Over 20,000 people killed, 1,50,000 injured and 1,59,00,000 affected, 12.54 lakhs house damaged</t>
  </si>
  <si>
    <t>Tsunami/Tide waves</t>
  </si>
  <si>
    <t>A &amp; N Island, Andhra Pradesh, Tamil Nadu, Pondicherry</t>
  </si>
  <si>
    <t>over 10,749 persons were killed. 5640 person were eperted missing. About 6.5 Lakhs person moved to refer place</t>
  </si>
  <si>
    <t>over 87,000 people in Pakistan  &amp; Kashmir dead.</t>
  </si>
  <si>
    <t>Source : India: State of Environment Report 2001 &amp;  Website of Ministry  of Home Affairs</t>
  </si>
  <si>
    <t xml:space="preserve">    *      : State of the Environment: India 1995, Ministry of Environment and Forests, Government of India</t>
  </si>
  <si>
    <t xml:space="preserve">    **     : Ministry of Agriculture</t>
  </si>
  <si>
    <t>2009-10(P)</t>
  </si>
  <si>
    <t xml:space="preserve">  </t>
  </si>
  <si>
    <t>Source  :  Indian Bureau of Mines</t>
  </si>
  <si>
    <t>P:</t>
  </si>
  <si>
    <t>Provisional</t>
  </si>
  <si>
    <t>TABLE 5.5.5: PRODUCTION OF MINERALS</t>
  </si>
  <si>
    <t>(Excluding Atomic and Minor Minerals)</t>
  </si>
  <si>
    <t>Minerals</t>
  </si>
  <si>
    <t xml:space="preserve">2007-08 </t>
  </si>
  <si>
    <t>Fuel Minerals</t>
  </si>
  <si>
    <t>Coal</t>
  </si>
  <si>
    <t>000 t</t>
  </si>
  <si>
    <t>Lignite</t>
  </si>
  <si>
    <t>Natural Gas (Ut.)</t>
  </si>
  <si>
    <t>M.C.M.</t>
  </si>
  <si>
    <t>Petroleum (Crude)</t>
  </si>
  <si>
    <t>Metallic Minerals</t>
  </si>
  <si>
    <t>Bauxite</t>
  </si>
  <si>
    <t>Tonne</t>
  </si>
  <si>
    <t>Chromite</t>
  </si>
  <si>
    <t>Copper  Ore</t>
  </si>
  <si>
    <t>Copper Conc.</t>
  </si>
  <si>
    <t>Gold Ore</t>
  </si>
  <si>
    <t>Gold  (Primary)</t>
  </si>
  <si>
    <t>Kg.</t>
  </si>
  <si>
    <t>Gold (by product)</t>
  </si>
  <si>
    <t>Iron Ore (Total)</t>
  </si>
  <si>
    <t>Lead &amp; Zinc Ore</t>
  </si>
  <si>
    <t>Lead Conc.</t>
  </si>
  <si>
    <t>Zinc Conc.</t>
  </si>
  <si>
    <t>Manganese Ore</t>
  </si>
  <si>
    <t>Tin Conc.</t>
  </si>
  <si>
    <t>Silver</t>
  </si>
  <si>
    <t>Non-Metallic Minerals</t>
  </si>
  <si>
    <t>Agate</t>
  </si>
  <si>
    <t>Apatite</t>
  </si>
  <si>
    <t>Phosphorite</t>
  </si>
  <si>
    <t>Asbestos</t>
  </si>
  <si>
    <t>Ball Clay</t>
  </si>
  <si>
    <t>Barytes</t>
  </si>
  <si>
    <t>Calcite</t>
  </si>
  <si>
    <t>Chalk</t>
  </si>
  <si>
    <t>Clay (Others)</t>
  </si>
  <si>
    <t>Corundum</t>
  </si>
  <si>
    <t>Diamond</t>
  </si>
  <si>
    <t>Carat</t>
  </si>
  <si>
    <t>Diaspore</t>
  </si>
  <si>
    <t>Dolomite</t>
  </si>
  <si>
    <t>Dunite</t>
  </si>
  <si>
    <t>Felsite</t>
  </si>
  <si>
    <t>Felspar</t>
  </si>
  <si>
    <t>Fireclay</t>
  </si>
  <si>
    <t>Fluorite (Graded)</t>
  </si>
  <si>
    <t>Fluorite (Conc.)</t>
  </si>
  <si>
    <t>Garnet (Abrasive)</t>
  </si>
  <si>
    <t>Garnet (Gem)</t>
  </si>
  <si>
    <t>Graphite (R.O.M.)</t>
  </si>
  <si>
    <t>Gypsum</t>
  </si>
  <si>
    <t>Jasper</t>
  </si>
  <si>
    <t>Kaolin</t>
  </si>
  <si>
    <t>Kyanite</t>
  </si>
  <si>
    <t>Laterite</t>
  </si>
  <si>
    <t>Lime Kankar</t>
  </si>
  <si>
    <t>Limeshell</t>
  </si>
  <si>
    <t>Limestone</t>
  </si>
  <si>
    <t>Magnesite</t>
  </si>
  <si>
    <t>Marl</t>
  </si>
  <si>
    <t>Mica (Crude)</t>
  </si>
  <si>
    <r>
      <t>Mica (Waste &amp; Scrap)</t>
    </r>
    <r>
      <rPr>
        <vertAlign val="superscript"/>
        <sz val="10"/>
        <rFont val="Arial"/>
        <family val="2"/>
      </rPr>
      <t>(1)</t>
    </r>
  </si>
  <si>
    <t>Ochre</t>
  </si>
  <si>
    <t>Perlite</t>
  </si>
  <si>
    <t>Pyrites</t>
  </si>
  <si>
    <t>Pyrophyllite</t>
  </si>
  <si>
    <t>Pyroxenite</t>
  </si>
  <si>
    <t>Quartz</t>
  </si>
  <si>
    <t>Quartzite</t>
  </si>
  <si>
    <t>Salt (Rock)</t>
  </si>
  <si>
    <t>Sand (Others)</t>
  </si>
  <si>
    <t>Selenite</t>
  </si>
  <si>
    <t>Shale</t>
  </si>
  <si>
    <t>Silica Sand</t>
  </si>
  <si>
    <t>Sillimanite</t>
  </si>
  <si>
    <t>Slate</t>
  </si>
  <si>
    <t>Steatite</t>
  </si>
  <si>
    <t>Vermiculite</t>
  </si>
  <si>
    <t>Wollastonite</t>
  </si>
  <si>
    <t>Source  :  Indian Bureau of Mines,( Ministry of Petroleum &amp; natural Gas, New Delhi, O/o Coal Controller, Kolkata and MCDR Retums.</t>
  </si>
  <si>
    <t xml:space="preserve">(2)        :  Includes the mine waste and waste obtained while dressing of crude mica at the mine site   </t>
  </si>
  <si>
    <t>(3)        :  Obtained as by-product from fertilizer plants and oil refineries.</t>
  </si>
  <si>
    <t>TABLE 5.5.15 : STATUS OF AFFORESTATION AND TREES SURVIVED UPTO 2009-10</t>
  </si>
  <si>
    <t>Mines</t>
  </si>
  <si>
    <t>Trees</t>
  </si>
  <si>
    <t>Survival</t>
  </si>
  <si>
    <t>Covered</t>
  </si>
  <si>
    <t>Planted</t>
  </si>
  <si>
    <t>Survived</t>
  </si>
  <si>
    <t xml:space="preserve"> (%)</t>
  </si>
  <si>
    <t>(in Hects.)</t>
  </si>
  <si>
    <t>(in Nos.)</t>
  </si>
  <si>
    <t>Iron Ore</t>
  </si>
  <si>
    <t xml:space="preserve">Manganese </t>
  </si>
  <si>
    <t xml:space="preserve">Lead &amp; Zinc </t>
  </si>
  <si>
    <t>Gold</t>
  </si>
  <si>
    <t xml:space="preserve">Copper </t>
  </si>
  <si>
    <t>Iron &amp; Manganese</t>
  </si>
  <si>
    <t>Pyrite</t>
  </si>
  <si>
    <t xml:space="preserve">Others </t>
  </si>
  <si>
    <t xml:space="preserve">      </t>
  </si>
  <si>
    <t xml:space="preserve">TABLE  5.5.14  : INFORMATION ON REHABILITATION OF MINING LAND/RECLAIMATION OF ABANDONED MINES </t>
  </si>
  <si>
    <t xml:space="preserve">                                                            </t>
  </si>
  <si>
    <t>Item</t>
  </si>
  <si>
    <t xml:space="preserve">For the Year         </t>
  </si>
  <si>
    <t>Cumulative</t>
  </si>
  <si>
    <t>No. of abandoned mines</t>
  </si>
  <si>
    <t>No. of abandoned mines reclaimed</t>
  </si>
  <si>
    <t>Total area reclaimed in abandoned mines (in hect.)</t>
  </si>
  <si>
    <t>No. of mines (working) where reclamation / rehabilitation is carried out</t>
  </si>
  <si>
    <t>Area of such reclaimed / rehabilitation in working mines(in hect.)</t>
  </si>
  <si>
    <t>Machinery</t>
  </si>
  <si>
    <t>In Use</t>
  </si>
  <si>
    <t>In Reserve</t>
  </si>
  <si>
    <t>Hauler/Dumper</t>
  </si>
  <si>
    <t>Drills/Blast Holes</t>
  </si>
  <si>
    <t>Air Compressor</t>
  </si>
  <si>
    <t>Front end loader</t>
  </si>
  <si>
    <t>Dipper Shovels (Hydrl)</t>
  </si>
  <si>
    <t>Bulldozer</t>
  </si>
  <si>
    <t>Back Hoe</t>
  </si>
  <si>
    <t>Crusher</t>
  </si>
  <si>
    <t>Crane</t>
  </si>
  <si>
    <t>Dipper Shovels (Mechl)</t>
  </si>
  <si>
    <t>Motor Grader</t>
  </si>
  <si>
    <t>Locomotives</t>
  </si>
  <si>
    <t>Drag  Lines</t>
  </si>
  <si>
    <t>Surface Miners</t>
  </si>
  <si>
    <t>Source : Indian Bureau of Mines</t>
  </si>
  <si>
    <t>Mineral</t>
  </si>
  <si>
    <t xml:space="preserve">Gun Powder </t>
  </si>
  <si>
    <t>High Explosives</t>
  </si>
  <si>
    <t>Detonators                                              (in thousand )</t>
  </si>
  <si>
    <t>Fuses (Meters)                                ( in thousands)</t>
  </si>
  <si>
    <t>(in Tonnes)</t>
  </si>
  <si>
    <t>Ordinary*</t>
  </si>
  <si>
    <t>Electric</t>
  </si>
  <si>
    <t>Safety</t>
  </si>
  <si>
    <t>Cordtex</t>
  </si>
  <si>
    <t>Copper Ore</t>
  </si>
  <si>
    <t>Graphite</t>
  </si>
  <si>
    <t>P :</t>
  </si>
  <si>
    <t>Provisonal</t>
  </si>
  <si>
    <t>Includes ordinary and other detonators</t>
  </si>
  <si>
    <t xml:space="preserve">TABLE 5.5.1 :  MINING LEASES  (By Principal States ) </t>
  </si>
  <si>
    <t>Percentage to Total Leases</t>
  </si>
  <si>
    <t>Area ('000 Hect.)</t>
  </si>
  <si>
    <t>Percentage of Total Area</t>
  </si>
  <si>
    <t>Others</t>
  </si>
  <si>
    <t>All States</t>
  </si>
  <si>
    <t>Source : Indian Bureau of Mines (IBM), Nagpur</t>
  </si>
  <si>
    <t>* :</t>
  </si>
  <si>
    <t>Excuding fuel, atomic and minor minerals.</t>
  </si>
  <si>
    <t>TABLE 5.5.8 :  Production of Coal</t>
  </si>
  <si>
    <t>Quantity                           (Lakh tonnes)</t>
  </si>
  <si>
    <t>Value (Rs. Crores)</t>
  </si>
  <si>
    <t>No of Mines</t>
  </si>
  <si>
    <t>Labour * Employed (Av. Daily)**</t>
  </si>
  <si>
    <t>*   :</t>
  </si>
  <si>
    <t xml:space="preserve"> Excluding Meghalaya</t>
  </si>
  <si>
    <t>**   :</t>
  </si>
  <si>
    <t xml:space="preserve">Including Lignite. </t>
  </si>
  <si>
    <t xml:space="preserve">P : </t>
  </si>
  <si>
    <t>Quantity                                                     (Lakh tonnes)</t>
  </si>
  <si>
    <t>Value                                             (Rs. Crores)</t>
  </si>
  <si>
    <t>No. of Mines</t>
  </si>
  <si>
    <t>Iron Ore*</t>
  </si>
  <si>
    <t xml:space="preserve">TABLE 5.3.7(a) : STATE-WISE CONSUMPTION OF PESTICIDES </t>
  </si>
  <si>
    <t>Coal*</t>
  </si>
  <si>
    <t>Limestone*</t>
  </si>
  <si>
    <t>Dolomite                                                           **</t>
  </si>
  <si>
    <t>Manganese Ore **</t>
  </si>
  <si>
    <t>Ferro-Allyos**</t>
  </si>
  <si>
    <t>Bauxite**</t>
  </si>
  <si>
    <t>218#</t>
  </si>
  <si>
    <t>2007-08 ( R)</t>
  </si>
  <si>
    <t>180#</t>
  </si>
  <si>
    <t>2008-09(R)</t>
  </si>
  <si>
    <t>178#</t>
  </si>
  <si>
    <t xml:space="preserve">*   </t>
  </si>
  <si>
    <t xml:space="preserve">                 ** :</t>
  </si>
  <si>
    <t>Thousand Tonnes</t>
  </si>
  <si>
    <t>R : Revised</t>
  </si>
  <si>
    <t>All  the figures in these tables are based on non-statutory returms and estimates.</t>
  </si>
  <si>
    <t>#</t>
  </si>
  <si>
    <t>Dispatches of Coal, since consumption data is not available.</t>
  </si>
  <si>
    <t>('000 tonnes)</t>
  </si>
  <si>
    <t>Gypsum*</t>
  </si>
  <si>
    <t>Quartz **</t>
  </si>
  <si>
    <t>Bauxite  **</t>
  </si>
  <si>
    <t>Iron Ore **</t>
  </si>
  <si>
    <t>Kaolin/1**</t>
  </si>
  <si>
    <t>Fireclay  **</t>
  </si>
  <si>
    <t>153#</t>
  </si>
  <si>
    <t>131#</t>
  </si>
  <si>
    <t>Lakh tonnes</t>
  </si>
  <si>
    <t xml:space="preserve">P: </t>
  </si>
  <si>
    <t>Pertains to raw/unprocessed china clay.</t>
  </si>
  <si>
    <t xml:space="preserve">**  Thousand Tonnes </t>
  </si>
  <si>
    <t>NA : Not  Applicable</t>
  </si>
  <si>
    <t>Magnesite*</t>
  </si>
  <si>
    <t>Quartz &amp; Quartzite</t>
  </si>
  <si>
    <t>Bauxite &amp; Diaspore</t>
  </si>
  <si>
    <t>Chromite *</t>
  </si>
  <si>
    <t>Kyanite &amp; Sillimanite</t>
  </si>
  <si>
    <t>Includes iron &amp; steel</t>
  </si>
  <si>
    <t>P  : Provisional</t>
  </si>
  <si>
    <t>Total*</t>
  </si>
  <si>
    <t>Coal &amp; Lignite</t>
  </si>
  <si>
    <t>Metalic Minerals</t>
  </si>
  <si>
    <t>*  :   Includes iron &amp; steel</t>
  </si>
  <si>
    <t>Reporting mine: A mine reporting production or reporting 'Nil' production during a year but engaged in developmental work such as overburden  removal;, underground driving, winzing, sinking work;exploration by pitting, trenching or drilling as evident from the MCDR returns.</t>
  </si>
  <si>
    <t xml:space="preserve">Table  5.5.13: Mineral Reserves and Resources  </t>
  </si>
  <si>
    <t>Mineral/ Grades</t>
  </si>
  <si>
    <t>As on 1.4.2010</t>
  </si>
  <si>
    <t>Reserves  (A)</t>
  </si>
  <si>
    <t>Remaining Resources (B)</t>
  </si>
  <si>
    <t>Total  (A+B)</t>
  </si>
  <si>
    <t>Andalusite</t>
  </si>
  <si>
    <t>Th. Tonnes</t>
  </si>
  <si>
    <t>Antimony</t>
  </si>
  <si>
    <t>Ore</t>
  </si>
  <si>
    <t>Metal</t>
  </si>
  <si>
    <t>Ball Clay*</t>
  </si>
  <si>
    <t>Bentonite</t>
  </si>
  <si>
    <t>Borex</t>
  </si>
  <si>
    <t>China clay</t>
  </si>
  <si>
    <t>Cobalt</t>
  </si>
  <si>
    <t>Mill.Tonnes</t>
  </si>
  <si>
    <t>Carats</t>
  </si>
  <si>
    <t>`</t>
  </si>
  <si>
    <t>Diatomite</t>
  </si>
  <si>
    <t>Th.Tonnes</t>
  </si>
  <si>
    <t>Emarald</t>
  </si>
  <si>
    <t>Fuller's Earth</t>
  </si>
  <si>
    <t>Gold*</t>
  </si>
  <si>
    <t>Ore (Primary)</t>
  </si>
  <si>
    <t>Metal (Primary)</t>
  </si>
  <si>
    <t>Ore (Placer)</t>
  </si>
  <si>
    <t>Metal (Placer)</t>
  </si>
  <si>
    <t>2011-12</t>
  </si>
  <si>
    <t>Source: Ministry of  Environment and Forests.</t>
  </si>
  <si>
    <t>2010-11#</t>
  </si>
  <si>
    <t>Bentinite</t>
  </si>
  <si>
    <t>th. cum</t>
  </si>
  <si>
    <t>Phosphorite/Rock Phosphate</t>
  </si>
  <si>
    <t>Talc-Steatite -Soapstone</t>
  </si>
  <si>
    <t>Mica</t>
  </si>
  <si>
    <t>Copper</t>
  </si>
  <si>
    <t>Feldsper</t>
  </si>
  <si>
    <t>Fire Clay</t>
  </si>
  <si>
    <t>Garnet</t>
  </si>
  <si>
    <t>Iron Ore &amp; Conc (Heamatite)</t>
  </si>
  <si>
    <t xml:space="preserve">Source : Indian Bureau of Mines (IBM), Nagpur </t>
  </si>
  <si>
    <t>186#</t>
  </si>
  <si>
    <t xml:space="preserve">        352 #</t>
  </si>
  <si>
    <t xml:space="preserve">      Source : Indian Bureau of Mines (IBM), Nagpur  </t>
  </si>
  <si>
    <t>147#</t>
  </si>
  <si>
    <t xml:space="preserve">Source : Indian Bureau of Mines (IBM), Nagpur  </t>
  </si>
  <si>
    <t>TABLE 5.5.12  Consumption of Minerals in Refractory  Industry                                                                                                                 (2000-01 to 2010-11)</t>
  </si>
  <si>
    <t>TABLE 5.5.11  Consumption of Minerals in Cement Industry                                                               (2000-01 to 2010-11)</t>
  </si>
  <si>
    <t>TABLE 5.5.10 :  Consumption of Minerals in Iron &amp; Steel Industry                                                                                                                              ( 2000-01 to 2010-11 )</t>
  </si>
  <si>
    <t xml:space="preserve">TABLE 5.5.9 :  Production of Lignite 2000-01 to 2010-11 </t>
  </si>
  <si>
    <t>2010-11(P)</t>
  </si>
  <si>
    <t xml:space="preserve">2008-09 </t>
  </si>
  <si>
    <t xml:space="preserve">2009-10 </t>
  </si>
  <si>
    <r>
      <t>Sulphur</t>
    </r>
    <r>
      <rPr>
        <vertAlign val="superscript"/>
        <sz val="10"/>
        <rFont val="Arial"/>
        <family val="2"/>
      </rPr>
      <t xml:space="preserve"> **</t>
    </r>
  </si>
  <si>
    <t>not availble</t>
  </si>
  <si>
    <t>*     Obtained as by-product from fertilizer plants and oil refineries</t>
  </si>
  <si>
    <t xml:space="preserve">The industry wise mines reported (2005- 2011)  in India is presented below in table 5.5.2. </t>
  </si>
  <si>
    <t>TABLE 5.5.7: CONSUMPTION OF EXPLOSIVES FOR MINING, 2010-11                                                                                              (Excluding Fuel, Atomic &amp; Minor Minerals)</t>
  </si>
  <si>
    <r>
      <t xml:space="preserve">Land is degraded when it suffers a loss of intrinsic qualities, decline in its capabilities or loss in its productive capacity. Land degradation may be due to natural causes or human causes or it may be due to combination of both. </t>
    </r>
    <r>
      <rPr>
        <b/>
        <sz val="12"/>
        <rFont val="Times New Roman"/>
        <family val="1"/>
      </rPr>
      <t xml:space="preserve">The State wise information of degraded land of the Districts is in table 5.3.1 </t>
    </r>
  </si>
  <si>
    <r>
      <t xml:space="preserve">5.3.5 The pesticides and insecticides used in agriculture have a negative impact on the productivity conditions of the soil.  </t>
    </r>
    <r>
      <rPr>
        <b/>
        <sz val="12"/>
        <rFont val="Times New Roman"/>
        <family val="1"/>
      </rPr>
      <t>Tables 5.3.5 and Table 5.3.6 at  shows the capacity and production of chemical industry for insecticides, fungicides, herbicides, weedicides, roddenticides and fumigents.  The table 5.3.7 in  shows the details of the consumption of pesticides in India.</t>
    </r>
  </si>
  <si>
    <r>
      <t>5.3.7 Among fertilizers, the conversion of fertilizer-N to gaseous forms-ammonia (NH</t>
    </r>
    <r>
      <rPr>
        <vertAlign val="subscript"/>
        <sz val="12"/>
        <rFont val="Times New Roman"/>
        <family val="1"/>
      </rPr>
      <t>3</t>
    </r>
    <r>
      <rPr>
        <sz val="12"/>
        <rFont val="Times New Roman"/>
        <family val="1"/>
      </rPr>
      <t>) and various oxides of Nitrogen lead to atmospheric pollution.  Escape of fertilizer-N as ammonia gas is called ammonia volatilization. The presence of ammonia and sulphur dioxide may lead to acid rains which ultimately degrade the soil. Atmospheric ammonia contaminates water bodies, impairs visibility and causes corrosion.  Nitrous oxide also contributes to global warming.</t>
    </r>
  </si>
  <si>
    <t xml:space="preserve">2006-07             </t>
  </si>
  <si>
    <t>Cap. 2010-11</t>
  </si>
  <si>
    <t>data up to 2008-09 Updated on 19.04.2010</t>
  </si>
  <si>
    <t>Table 5.5.6 :MINING  MACHINERY IN METALLIFERROUS OPEN MECHANISED CAST MINES DURING  2010-11</t>
  </si>
  <si>
    <t xml:space="preserve">2000-01 to 2010-11 </t>
  </si>
  <si>
    <t xml:space="preserve">2010-11 </t>
  </si>
  <si>
    <t>No. of Mining Leases Granted/ Executed</t>
  </si>
  <si>
    <t>No. of Mining Leases Granted/  Executed</t>
  </si>
  <si>
    <t>TABLE  5.5.4 :Number of Reporting Mines (2000-2001 to 2010-11)</t>
  </si>
  <si>
    <t>Table 5.6.5 : STATE -WISE DETAILS OF DAMAGE DUE TO  FLOOD/HEAVY RAINS  DURING 2011 IN INDIA</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</si>
</sst>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000"/>
    <numFmt numFmtId="175" formatCode="&quot;$&quot;#,##0.00"/>
    <numFmt numFmtId="176" formatCode="0.00000"/>
    <numFmt numFmtId="177" formatCode="#,##0.000"/>
    <numFmt numFmtId="178" formatCode="#,##0.0"/>
    <numFmt numFmtId="179" formatCode="0.000000000"/>
    <numFmt numFmtId="180" formatCode="0.00000000"/>
    <numFmt numFmtId="181" formatCode="0.0000000"/>
    <numFmt numFmtId="182" formatCode="0.000000"/>
    <numFmt numFmtId="183" formatCode="0.000000E+00"/>
    <numFmt numFmtId="184" formatCode="0.00000E+00"/>
    <numFmt numFmtId="185" formatCode="0.0000E+00"/>
    <numFmt numFmtId="186" formatCode="0.000E+00"/>
    <numFmt numFmtId="187" formatCode="0.0E+00"/>
    <numFmt numFmtId="188" formatCode="0E+00"/>
    <numFmt numFmtId="189" formatCode="&quot;Yes&quot;;&quot;Yes&quot;;&quot;No&quot;"/>
    <numFmt numFmtId="190" formatCode="&quot;True&quot;;&quot;True&quot;;&quot;False&quot;"/>
    <numFmt numFmtId="191" formatCode="&quot;On&quot;;&quot;On&quot;;&quot;Off&quot;"/>
    <numFmt numFmtId="192" formatCode="[$€-2]\ #,##0.00_);[Red]\([$€-2]\ #,##0.00\)"/>
  </numFmts>
  <fonts count="84">
    <font>
      <sz val="10"/>
      <name val="Arial"/>
      <family val="0"/>
    </font>
    <font>
      <b/>
      <sz val="12"/>
      <name val="Arial"/>
      <family val="2"/>
    </font>
    <font>
      <sz val="11"/>
      <name val="Arial"/>
      <family val="2"/>
    </font>
    <font>
      <b/>
      <sz val="10"/>
      <name val="Arial"/>
      <family val="2"/>
    </font>
    <font>
      <sz val="12"/>
      <name val="Arial"/>
      <family val="2"/>
    </font>
    <font>
      <b/>
      <i/>
      <sz val="10"/>
      <name val="Arial"/>
      <family val="2"/>
    </font>
    <font>
      <b/>
      <i/>
      <sz val="11"/>
      <name val="Arial"/>
      <family val="2"/>
    </font>
    <font>
      <b/>
      <sz val="9"/>
      <name val="Arial"/>
      <family val="2"/>
    </font>
    <font>
      <b/>
      <sz val="11"/>
      <color indexed="16"/>
      <name val="Arial"/>
      <family val="2"/>
    </font>
    <font>
      <b/>
      <sz val="12"/>
      <color indexed="16"/>
      <name val="Arial"/>
      <family val="2"/>
    </font>
    <font>
      <u val="single"/>
      <sz val="10"/>
      <color indexed="12"/>
      <name val="Arial"/>
      <family val="2"/>
    </font>
    <font>
      <u val="single"/>
      <sz val="10"/>
      <color indexed="36"/>
      <name val="Arial"/>
      <family val="2"/>
    </font>
    <font>
      <sz val="8"/>
      <name val="Arial"/>
      <family val="2"/>
    </font>
    <font>
      <b/>
      <sz val="11"/>
      <name val="Arial"/>
      <family val="2"/>
    </font>
    <font>
      <b/>
      <i/>
      <sz val="12"/>
      <name val="Arial"/>
      <family val="2"/>
    </font>
    <font>
      <sz val="10"/>
      <color indexed="10"/>
      <name val="Arial"/>
      <family val="2"/>
    </font>
    <font>
      <b/>
      <sz val="9"/>
      <color indexed="16"/>
      <name val="Arial"/>
      <family val="2"/>
    </font>
    <font>
      <b/>
      <vertAlign val="superscript"/>
      <sz val="9"/>
      <color indexed="16"/>
      <name val="Arial"/>
      <family val="2"/>
    </font>
    <font>
      <b/>
      <sz val="10"/>
      <color indexed="16"/>
      <name val="Arial"/>
      <family val="2"/>
    </font>
    <font>
      <sz val="10"/>
      <name val="Times New Roman"/>
      <family val="1"/>
    </font>
    <font>
      <b/>
      <sz val="10"/>
      <name val="Times New Roman"/>
      <family val="1"/>
    </font>
    <font>
      <i/>
      <sz val="10"/>
      <name val="Arial"/>
      <family val="2"/>
    </font>
    <font>
      <b/>
      <sz val="10"/>
      <name val="Verdana"/>
      <family val="2"/>
    </font>
    <font>
      <sz val="10"/>
      <name val="Verdana"/>
      <family val="2"/>
    </font>
    <font>
      <sz val="10"/>
      <color indexed="8"/>
      <name val="Verdana"/>
      <family val="2"/>
    </font>
    <font>
      <b/>
      <sz val="11"/>
      <name val="Verdana"/>
      <family val="2"/>
    </font>
    <font>
      <vertAlign val="superscript"/>
      <sz val="10"/>
      <name val="Arial"/>
      <family val="2"/>
    </font>
    <font>
      <b/>
      <u val="single"/>
      <sz val="10"/>
      <name val="Arial"/>
      <family val="2"/>
    </font>
    <font>
      <vertAlign val="subscript"/>
      <sz val="10"/>
      <name val="Arial"/>
      <family val="2"/>
    </font>
    <font>
      <b/>
      <sz val="12"/>
      <color indexed="10"/>
      <name val="Times New Roman"/>
      <family val="1"/>
    </font>
    <font>
      <sz val="12"/>
      <name val="Times New Roman"/>
      <family val="1"/>
    </font>
    <font>
      <b/>
      <sz val="12"/>
      <color indexed="18"/>
      <name val="Times New Roman"/>
      <family val="1"/>
    </font>
    <font>
      <b/>
      <sz val="12"/>
      <color indexed="16"/>
      <name val="Times New Roman"/>
      <family val="1"/>
    </font>
    <font>
      <b/>
      <sz val="12"/>
      <name val="Times New Roman"/>
      <family val="1"/>
    </font>
    <font>
      <sz val="12"/>
      <color indexed="17"/>
      <name val="Times New Roman"/>
      <family val="1"/>
    </font>
    <font>
      <sz val="7"/>
      <name val="Times New Roman"/>
      <family val="1"/>
    </font>
    <font>
      <i/>
      <sz val="12"/>
      <name val="Times New Roman"/>
      <family val="1"/>
    </font>
    <font>
      <vertAlign val="subscript"/>
      <sz val="12"/>
      <name val="Times New Roman"/>
      <family val="1"/>
    </font>
    <font>
      <vertAlign val="superscript"/>
      <sz val="12"/>
      <name val="Times New Roman"/>
      <family val="1"/>
    </font>
    <font>
      <sz val="14.75"/>
      <color indexed="8"/>
      <name val="Arial"/>
      <family val="0"/>
    </font>
    <font>
      <sz val="8"/>
      <color indexed="8"/>
      <name val="Arial"/>
      <family val="0"/>
    </font>
    <font>
      <sz val="6.2"/>
      <color indexed="8"/>
      <name val="Arial"/>
      <family val="0"/>
    </font>
    <font>
      <sz val="9.25"/>
      <color indexed="8"/>
      <name val="Arial"/>
      <family val="0"/>
    </font>
    <font>
      <sz val="14.5"/>
      <color indexed="8"/>
      <name val="Arial"/>
      <family val="0"/>
    </font>
    <font>
      <sz val="8"/>
      <color indexed="13"/>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b/>
      <sz val="8.75"/>
      <color indexed="8"/>
      <name val="Arial"/>
      <family val="0"/>
    </font>
    <font>
      <b/>
      <sz val="9.25"/>
      <color indexed="8"/>
      <name val="Arial"/>
      <family val="0"/>
    </font>
    <font>
      <b/>
      <sz val="11"/>
      <color indexed="13"/>
      <name val="Arial"/>
      <family val="0"/>
    </font>
    <font>
      <b/>
      <sz val="9.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0"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3" fillId="28"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0" fillId="0" borderId="0" applyNumberFormat="0" applyFill="0" applyBorder="0" applyAlignment="0" applyProtection="0"/>
    <xf numFmtId="0" fontId="77" fillId="29" borderId="1" applyNumberFormat="0" applyAlignment="0" applyProtection="0"/>
    <xf numFmtId="0" fontId="78" fillId="0" borderId="6" applyNumberFormat="0" applyFill="0" applyAlignment="0" applyProtection="0"/>
    <xf numFmtId="0" fontId="79" fillId="30" borderId="0" applyNumberFormat="0" applyBorder="0" applyAlignment="0" applyProtection="0"/>
    <xf numFmtId="0" fontId="0" fillId="31" borderId="7" applyNumberFormat="0" applyFont="0" applyAlignment="0" applyProtection="0"/>
    <xf numFmtId="0" fontId="80" fillId="26"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105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10" xfId="0" applyFont="1" applyBorder="1" applyAlignment="1">
      <alignment/>
    </xf>
    <xf numFmtId="0" fontId="3" fillId="0" borderId="0" xfId="0" applyFont="1" applyAlignment="1">
      <alignment/>
    </xf>
    <xf numFmtId="0" fontId="3" fillId="0" borderId="11" xfId="0" applyFont="1" applyBorder="1" applyAlignment="1">
      <alignment/>
    </xf>
    <xf numFmtId="0" fontId="3" fillId="0" borderId="0" xfId="0" applyFont="1" applyBorder="1" applyAlignment="1">
      <alignment/>
    </xf>
    <xf numFmtId="172" fontId="3" fillId="0" borderId="12" xfId="0" applyNumberFormat="1" applyFont="1" applyBorder="1" applyAlignment="1">
      <alignment/>
    </xf>
    <xf numFmtId="0" fontId="0" fillId="0" borderId="11" xfId="0" applyBorder="1" applyAlignment="1">
      <alignment/>
    </xf>
    <xf numFmtId="2" fontId="0" fillId="0" borderId="0" xfId="0" applyNumberFormat="1" applyBorder="1" applyAlignment="1">
      <alignment/>
    </xf>
    <xf numFmtId="2" fontId="0" fillId="0" borderId="11" xfId="0" applyNumberFormat="1" applyBorder="1" applyAlignment="1">
      <alignment/>
    </xf>
    <xf numFmtId="2" fontId="0" fillId="0" borderId="0" xfId="0" applyNumberFormat="1" applyAlignment="1">
      <alignment/>
    </xf>
    <xf numFmtId="172" fontId="0" fillId="0" borderId="0" xfId="0" applyNumberFormat="1" applyAlignment="1">
      <alignment/>
    </xf>
    <xf numFmtId="2" fontId="0" fillId="0" borderId="0" xfId="0" applyNumberFormat="1" applyAlignment="1">
      <alignment horizontal="justify" vertical="justify" wrapText="1"/>
    </xf>
    <xf numFmtId="0" fontId="4" fillId="0" borderId="0" xfId="0" applyFont="1" applyAlignment="1">
      <alignment/>
    </xf>
    <xf numFmtId="0" fontId="0" fillId="0" borderId="0" xfId="0" applyBorder="1" applyAlignment="1">
      <alignment/>
    </xf>
    <xf numFmtId="0" fontId="0" fillId="0" borderId="11" xfId="0" applyBorder="1" applyAlignment="1">
      <alignment vertical="top" wrapText="1"/>
    </xf>
    <xf numFmtId="2" fontId="0" fillId="0" borderId="0" xfId="0" applyNumberFormat="1" applyBorder="1" applyAlignment="1">
      <alignment vertical="top" wrapText="1"/>
    </xf>
    <xf numFmtId="2" fontId="0" fillId="0" borderId="11" xfId="0" applyNumberForma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11" xfId="0" applyBorder="1" applyAlignment="1" quotePrefix="1">
      <alignment/>
    </xf>
    <xf numFmtId="2" fontId="0" fillId="0" borderId="11" xfId="0" applyNumberFormat="1" applyBorder="1" applyAlignment="1">
      <alignment vertical="top"/>
    </xf>
    <xf numFmtId="0" fontId="0" fillId="0" borderId="0" xfId="0" applyAlignment="1">
      <alignment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0" fillId="0" borderId="0" xfId="0" applyAlignment="1">
      <alignment horizontal="center"/>
    </xf>
    <xf numFmtId="0" fontId="7" fillId="0" borderId="10" xfId="0" applyFont="1" applyBorder="1" applyAlignment="1">
      <alignment horizontal="center" vertical="center"/>
    </xf>
    <xf numFmtId="0" fontId="3" fillId="0" borderId="0" xfId="0" applyFont="1" applyBorder="1" applyAlignment="1">
      <alignment horizontal="center"/>
    </xf>
    <xf numFmtId="0" fontId="3" fillId="0" borderId="0" xfId="0" applyFont="1" applyAlignment="1">
      <alignment horizontal="center"/>
    </xf>
    <xf numFmtId="0" fontId="0" fillId="0" borderId="0" xfId="0" applyAlignment="1">
      <alignment horizontal="center" wrapText="1"/>
    </xf>
    <xf numFmtId="0" fontId="4" fillId="0" borderId="0" xfId="0" applyFont="1" applyAlignment="1">
      <alignment horizontal="center"/>
    </xf>
    <xf numFmtId="2" fontId="3" fillId="0" borderId="0" xfId="0" applyNumberFormat="1" applyFont="1" applyBorder="1" applyAlignment="1">
      <alignment/>
    </xf>
    <xf numFmtId="2" fontId="3" fillId="0" borderId="11" xfId="0" applyNumberFormat="1" applyFont="1" applyBorder="1" applyAlignment="1">
      <alignment/>
    </xf>
    <xf numFmtId="0" fontId="3" fillId="0" borderId="13" xfId="0" applyFont="1" applyBorder="1" applyAlignment="1">
      <alignment vertical="top"/>
    </xf>
    <xf numFmtId="2" fontId="3" fillId="0" borderId="13" xfId="0" applyNumberFormat="1" applyFont="1" applyBorder="1" applyAlignment="1">
      <alignment vertical="top"/>
    </xf>
    <xf numFmtId="0" fontId="3" fillId="0" borderId="0" xfId="0" applyFont="1" applyBorder="1" applyAlignment="1">
      <alignment vertical="top"/>
    </xf>
    <xf numFmtId="0" fontId="3" fillId="0" borderId="0" xfId="0" applyFont="1" applyAlignment="1">
      <alignment vertical="top"/>
    </xf>
    <xf numFmtId="0" fontId="3" fillId="0" borderId="11" xfId="0" applyFont="1" applyBorder="1" applyAlignment="1">
      <alignment horizontal="left"/>
    </xf>
    <xf numFmtId="0" fontId="3" fillId="0" borderId="0" xfId="0" applyFont="1" applyBorder="1" applyAlignment="1">
      <alignment horizontal="right"/>
    </xf>
    <xf numFmtId="0" fontId="3" fillId="0" borderId="0" xfId="0" applyFont="1" applyAlignment="1">
      <alignment horizontal="right"/>
    </xf>
    <xf numFmtId="0" fontId="3" fillId="0" borderId="0" xfId="0" applyFont="1" applyAlignment="1">
      <alignment horizontal="left"/>
    </xf>
    <xf numFmtId="0" fontId="0" fillId="0" borderId="11" xfId="0" applyBorder="1" applyAlignment="1">
      <alignment vertical="top"/>
    </xf>
    <xf numFmtId="0" fontId="3" fillId="0" borderId="14" xfId="0" applyFont="1" applyBorder="1" applyAlignment="1">
      <alignment horizontal="center" vertical="top" wrapText="1"/>
    </xf>
    <xf numFmtId="0" fontId="8" fillId="0" borderId="0" xfId="0" applyFont="1" applyAlignment="1">
      <alignment/>
    </xf>
    <xf numFmtId="0" fontId="9" fillId="0" borderId="0" xfId="0" applyFont="1" applyAlignment="1">
      <alignment/>
    </xf>
    <xf numFmtId="0" fontId="3" fillId="0" borderId="15" xfId="0" applyFont="1" applyBorder="1" applyAlignment="1">
      <alignment horizontal="center" vertical="top" wrapText="1"/>
    </xf>
    <xf numFmtId="0" fontId="6" fillId="0" borderId="0" xfId="0" applyFont="1" applyBorder="1" applyAlignment="1">
      <alignment horizontal="right"/>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0" fillId="0" borderId="17" xfId="0" applyNumberFormat="1" applyFont="1" applyFill="1" applyBorder="1" applyAlignment="1" applyProtection="1">
      <alignment vertical="top"/>
      <protection/>
    </xf>
    <xf numFmtId="0" fontId="3" fillId="0" borderId="11"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wrapText="1"/>
      <protection/>
    </xf>
    <xf numFmtId="0" fontId="0" fillId="0" borderId="16" xfId="0" applyNumberFormat="1" applyFont="1" applyFill="1" applyBorder="1" applyAlignment="1" applyProtection="1">
      <alignment vertical="top"/>
      <protection/>
    </xf>
    <xf numFmtId="0" fontId="0" fillId="0" borderId="17" xfId="0" applyNumberFormat="1" applyFont="1" applyFill="1" applyBorder="1" applyAlignment="1" applyProtection="1">
      <alignment vertical="top"/>
      <protection/>
    </xf>
    <xf numFmtId="0" fontId="0" fillId="0" borderId="11"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0" fillId="0" borderId="17" xfId="0" applyBorder="1" applyAlignment="1" quotePrefix="1">
      <alignment horizontal="center"/>
    </xf>
    <xf numFmtId="0" fontId="0" fillId="0" borderId="17" xfId="0" applyBorder="1" applyAlignment="1" quotePrefix="1">
      <alignment/>
    </xf>
    <xf numFmtId="0" fontId="3" fillId="0" borderId="11" xfId="0" applyFont="1" applyBorder="1" applyAlignment="1">
      <alignment/>
    </xf>
    <xf numFmtId="0" fontId="3" fillId="0" borderId="18" xfId="0" applyFont="1" applyBorder="1" applyAlignment="1">
      <alignment horizontal="center" vertical="top" wrapText="1"/>
    </xf>
    <xf numFmtId="0" fontId="0" fillId="0" borderId="13"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left" vertical="top"/>
      <protection/>
    </xf>
    <xf numFmtId="0" fontId="0" fillId="0" borderId="15" xfId="0" applyNumberFormat="1" applyFont="1" applyFill="1" applyBorder="1" applyAlignment="1" applyProtection="1">
      <alignment horizontal="left" vertical="top"/>
      <protection/>
    </xf>
    <xf numFmtId="0" fontId="0" fillId="0" borderId="12" xfId="0" applyNumberFormat="1" applyFont="1" applyFill="1" applyBorder="1" applyAlignment="1" applyProtection="1">
      <alignment horizontal="left" vertical="top"/>
      <protection/>
    </xf>
    <xf numFmtId="0" fontId="0" fillId="0" borderId="19" xfId="0" applyNumberFormat="1" applyFont="1" applyFill="1" applyBorder="1" applyAlignment="1" applyProtection="1">
      <alignment horizontal="left" vertical="top"/>
      <protection/>
    </xf>
    <xf numFmtId="2" fontId="0" fillId="0" borderId="12" xfId="0" applyNumberFormat="1" applyBorder="1" applyAlignment="1">
      <alignment vertical="top"/>
    </xf>
    <xf numFmtId="2" fontId="0" fillId="0" borderId="12" xfId="0" applyNumberFormat="1" applyBorder="1" applyAlignment="1">
      <alignment/>
    </xf>
    <xf numFmtId="2" fontId="3" fillId="0" borderId="12" xfId="0" applyNumberFormat="1" applyFont="1" applyBorder="1" applyAlignment="1">
      <alignment/>
    </xf>
    <xf numFmtId="2" fontId="0" fillId="0" borderId="12" xfId="0" applyNumberFormat="1" applyBorder="1" applyAlignment="1">
      <alignment vertical="top" wrapText="1"/>
    </xf>
    <xf numFmtId="2" fontId="3" fillId="0" borderId="19" xfId="0" applyNumberFormat="1" applyFont="1" applyBorder="1" applyAlignment="1">
      <alignment vertical="top"/>
    </xf>
    <xf numFmtId="0" fontId="4" fillId="0" borderId="0" xfId="0" applyFont="1" applyBorder="1" applyAlignment="1">
      <alignment vertical="top"/>
    </xf>
    <xf numFmtId="2" fontId="0" fillId="0" borderId="0" xfId="0" applyNumberFormat="1" applyFill="1" applyBorder="1" applyAlignment="1">
      <alignment/>
    </xf>
    <xf numFmtId="0" fontId="4" fillId="0" borderId="0" xfId="0" applyFont="1" applyBorder="1" applyAlignment="1">
      <alignment horizontal="center" vertical="top"/>
    </xf>
    <xf numFmtId="2" fontId="0" fillId="0" borderId="17" xfId="0" applyNumberFormat="1" applyFont="1" applyFill="1" applyBorder="1" applyAlignment="1" applyProtection="1">
      <alignment horizontal="center" vertical="top"/>
      <protection/>
    </xf>
    <xf numFmtId="2" fontId="0" fillId="0" borderId="11" xfId="0" applyNumberFormat="1" applyFont="1" applyFill="1" applyBorder="1" applyAlignment="1" applyProtection="1">
      <alignment horizontal="center" vertical="top"/>
      <protection/>
    </xf>
    <xf numFmtId="2" fontId="0" fillId="0" borderId="17" xfId="0" applyNumberFormat="1" applyFont="1" applyFill="1" applyBorder="1" applyAlignment="1" applyProtection="1" quotePrefix="1">
      <alignment horizontal="center" vertical="top"/>
      <protection/>
    </xf>
    <xf numFmtId="2" fontId="0" fillId="0" borderId="11" xfId="0" applyNumberFormat="1" applyFont="1" applyFill="1" applyBorder="1" applyAlignment="1" applyProtection="1" quotePrefix="1">
      <alignment horizontal="center" vertical="top"/>
      <protection/>
    </xf>
    <xf numFmtId="2" fontId="0" fillId="0" borderId="0" xfId="0" applyNumberFormat="1" applyFont="1" applyFill="1" applyBorder="1" applyAlignment="1" applyProtection="1">
      <alignment horizontal="center" vertical="top"/>
      <protection/>
    </xf>
    <xf numFmtId="2" fontId="0" fillId="0" borderId="11" xfId="0" applyNumberFormat="1" applyBorder="1" applyAlignment="1" quotePrefix="1">
      <alignment horizontal="center"/>
    </xf>
    <xf numFmtId="2" fontId="0" fillId="0" borderId="0" xfId="0" applyNumberFormat="1" applyBorder="1" applyAlignment="1" quotePrefix="1">
      <alignment horizontal="center"/>
    </xf>
    <xf numFmtId="2" fontId="0" fillId="0" borderId="13" xfId="0" applyNumberFormat="1" applyBorder="1" applyAlignment="1" quotePrefix="1">
      <alignment horizontal="center"/>
    </xf>
    <xf numFmtId="2" fontId="3" fillId="0" borderId="10" xfId="0" applyNumberFormat="1" applyFont="1" applyBorder="1" applyAlignment="1">
      <alignment horizontal="center"/>
    </xf>
    <xf numFmtId="2" fontId="0" fillId="0" borderId="0" xfId="0" applyNumberFormat="1" applyAlignment="1">
      <alignment horizontal="center"/>
    </xf>
    <xf numFmtId="0" fontId="0" fillId="0" borderId="0" xfId="0" applyNumberFormat="1" applyFont="1" applyFill="1" applyBorder="1" applyAlignment="1" applyProtection="1">
      <alignment horizontal="center" vertical="top"/>
      <protection/>
    </xf>
    <xf numFmtId="0" fontId="0" fillId="0" borderId="12" xfId="0" applyNumberFormat="1" applyFont="1" applyFill="1" applyBorder="1" applyAlignment="1" applyProtection="1" quotePrefix="1">
      <alignment horizontal="center" vertical="top"/>
      <protection/>
    </xf>
    <xf numFmtId="0" fontId="0" fillId="0" borderId="11" xfId="0" applyNumberFormat="1" applyFont="1" applyFill="1" applyBorder="1" applyAlignment="1" applyProtection="1" quotePrefix="1">
      <alignment horizontal="center" vertical="top"/>
      <protection/>
    </xf>
    <xf numFmtId="0" fontId="0" fillId="0" borderId="11" xfId="0" applyNumberFormat="1" applyFont="1" applyFill="1" applyBorder="1" applyAlignment="1" applyProtection="1">
      <alignment horizontal="center" vertical="top"/>
      <protection/>
    </xf>
    <xf numFmtId="0" fontId="0" fillId="0" borderId="0" xfId="0" applyNumberFormat="1" applyFont="1" applyFill="1" applyBorder="1" applyAlignment="1" applyProtection="1" quotePrefix="1">
      <alignment horizontal="center" vertical="top"/>
      <protection/>
    </xf>
    <xf numFmtId="0" fontId="0" fillId="0" borderId="2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horizontal="center" vertical="top"/>
      <protection/>
    </xf>
    <xf numFmtId="0" fontId="0" fillId="0" borderId="17" xfId="0" applyNumberFormat="1" applyFont="1" applyFill="1" applyBorder="1" applyAlignment="1" applyProtection="1">
      <alignment horizontal="center" vertical="top"/>
      <protection/>
    </xf>
    <xf numFmtId="0" fontId="0" fillId="0" borderId="21" xfId="0" applyNumberFormat="1" applyFont="1" applyFill="1" applyBorder="1" applyAlignment="1" applyProtection="1">
      <alignment horizontal="center" vertical="top"/>
      <protection/>
    </xf>
    <xf numFmtId="0" fontId="0" fillId="0" borderId="22" xfId="0" applyNumberFormat="1" applyFont="1" applyFill="1" applyBorder="1" applyAlignment="1" applyProtection="1">
      <alignment horizontal="center" vertical="top"/>
      <protection/>
    </xf>
    <xf numFmtId="0" fontId="3" fillId="0" borderId="10" xfId="0" applyFont="1" applyBorder="1" applyAlignment="1">
      <alignment horizontal="center" vertical="top"/>
    </xf>
    <xf numFmtId="0" fontId="3" fillId="0" borderId="18" xfId="0" applyFont="1" applyBorder="1" applyAlignment="1">
      <alignment horizontal="center" vertical="top"/>
    </xf>
    <xf numFmtId="0" fontId="0" fillId="0" borderId="12" xfId="0" applyBorder="1" applyAlignment="1">
      <alignment/>
    </xf>
    <xf numFmtId="0" fontId="3" fillId="0" borderId="18" xfId="0" applyFont="1" applyBorder="1" applyAlignment="1">
      <alignment/>
    </xf>
    <xf numFmtId="0" fontId="3" fillId="0" borderId="10" xfId="0" applyFont="1" applyBorder="1" applyAlignment="1">
      <alignment vertical="top" wrapText="1"/>
    </xf>
    <xf numFmtId="0" fontId="3" fillId="0" borderId="18" xfId="0" applyFont="1" applyBorder="1" applyAlignment="1">
      <alignment vertical="top" wrapText="1"/>
    </xf>
    <xf numFmtId="0" fontId="0" fillId="0" borderId="11" xfId="0" applyNumberFormat="1" applyFont="1" applyFill="1" applyBorder="1" applyAlignment="1" applyProtection="1">
      <alignment horizontal="center" vertical="top"/>
      <protection/>
    </xf>
    <xf numFmtId="0" fontId="0" fillId="0" borderId="12" xfId="0" applyNumberFormat="1" applyFont="1" applyFill="1" applyBorder="1" applyAlignment="1" applyProtection="1">
      <alignment vertical="top"/>
      <protection/>
    </xf>
    <xf numFmtId="0" fontId="0" fillId="0" borderId="0" xfId="0" applyAlignment="1">
      <alignment/>
    </xf>
    <xf numFmtId="0" fontId="3" fillId="0" borderId="10" xfId="0" applyNumberFormat="1" applyFont="1" applyFill="1" applyBorder="1" applyAlignment="1" applyProtection="1">
      <alignment vertical="top"/>
      <protection/>
    </xf>
    <xf numFmtId="2" fontId="3" fillId="0" borderId="0" xfId="0" applyNumberFormat="1" applyFont="1" applyBorder="1" applyAlignment="1">
      <alignment vertical="top"/>
    </xf>
    <xf numFmtId="0" fontId="3" fillId="0" borderId="12" xfId="0" applyFont="1" applyBorder="1" applyAlignment="1">
      <alignment/>
    </xf>
    <xf numFmtId="2" fontId="0" fillId="0" borderId="12" xfId="0" applyNumberFormat="1" applyFill="1" applyBorder="1" applyAlignment="1">
      <alignment/>
    </xf>
    <xf numFmtId="2" fontId="0" fillId="0" borderId="12" xfId="0" applyNumberFormat="1" applyFill="1" applyBorder="1" applyAlignment="1">
      <alignment vertical="top"/>
    </xf>
    <xf numFmtId="0" fontId="7" fillId="0" borderId="18" xfId="0" applyFont="1" applyBorder="1" applyAlignment="1">
      <alignment horizontal="center" vertical="center"/>
    </xf>
    <xf numFmtId="0" fontId="9" fillId="0" borderId="0" xfId="0" applyFont="1" applyAlignment="1">
      <alignment horizontal="center"/>
    </xf>
    <xf numFmtId="0" fontId="3" fillId="0" borderId="11" xfId="0" applyFont="1" applyBorder="1" applyAlignment="1">
      <alignment horizontal="right"/>
    </xf>
    <xf numFmtId="172" fontId="0" fillId="0" borderId="11" xfId="0" applyNumberFormat="1" applyBorder="1" applyAlignment="1">
      <alignment/>
    </xf>
    <xf numFmtId="0" fontId="3" fillId="0" borderId="12" xfId="0" applyFont="1" applyBorder="1" applyAlignment="1">
      <alignment horizontal="right"/>
    </xf>
    <xf numFmtId="172" fontId="7" fillId="0" borderId="18" xfId="0" applyNumberFormat="1" applyFont="1" applyBorder="1" applyAlignment="1">
      <alignment horizontal="center" vertical="center"/>
    </xf>
    <xf numFmtId="0" fontId="0" fillId="0" borderId="12" xfId="0" applyBorder="1" applyAlignment="1">
      <alignment vertical="top" wrapText="1"/>
    </xf>
    <xf numFmtId="0" fontId="3" fillId="0" borderId="19" xfId="0" applyFont="1" applyBorder="1" applyAlignment="1">
      <alignment vertical="top"/>
    </xf>
    <xf numFmtId="2" fontId="3" fillId="0" borderId="18" xfId="0" applyNumberFormat="1" applyFont="1" applyBorder="1" applyAlignment="1">
      <alignment/>
    </xf>
    <xf numFmtId="2" fontId="4" fillId="0" borderId="0" xfId="0" applyNumberFormat="1" applyFont="1" applyBorder="1" applyAlignment="1">
      <alignment horizontal="center" vertical="top"/>
    </xf>
    <xf numFmtId="2" fontId="4" fillId="0" borderId="12" xfId="0" applyNumberFormat="1" applyFont="1" applyBorder="1" applyAlignment="1">
      <alignment horizontal="center"/>
    </xf>
    <xf numFmtId="0" fontId="0" fillId="0" borderId="10" xfId="0" applyBorder="1" applyAlignment="1">
      <alignment horizontal="center"/>
    </xf>
    <xf numFmtId="0" fontId="0" fillId="0" borderId="14" xfId="0" applyBorder="1" applyAlignment="1">
      <alignment/>
    </xf>
    <xf numFmtId="0" fontId="0" fillId="0" borderId="21" xfId="0" applyBorder="1" applyAlignment="1">
      <alignment horizontal="center"/>
    </xf>
    <xf numFmtId="2" fontId="0" fillId="0" borderId="15" xfId="0" applyNumberFormat="1" applyBorder="1" applyAlignment="1">
      <alignment/>
    </xf>
    <xf numFmtId="0" fontId="0" fillId="0" borderId="17" xfId="0" applyBorder="1" applyAlignment="1">
      <alignment horizontal="center"/>
    </xf>
    <xf numFmtId="0" fontId="0" fillId="0" borderId="0" xfId="0" applyNumberFormat="1" applyFont="1" applyFill="1" applyBorder="1" applyAlignment="1" applyProtection="1">
      <alignment vertical="top"/>
      <protection/>
    </xf>
    <xf numFmtId="0" fontId="3" fillId="0" borderId="16" xfId="0" applyFont="1" applyBorder="1" applyAlignment="1">
      <alignment vertical="top"/>
    </xf>
    <xf numFmtId="0" fontId="4" fillId="0" borderId="11" xfId="0" applyFont="1" applyBorder="1" applyAlignment="1">
      <alignment horizontal="center"/>
    </xf>
    <xf numFmtId="0" fontId="4" fillId="0" borderId="12" xfId="0" applyFont="1" applyBorder="1" applyAlignment="1">
      <alignment/>
    </xf>
    <xf numFmtId="0" fontId="4" fillId="0" borderId="12" xfId="0" applyFont="1" applyFill="1" applyBorder="1" applyAlignment="1">
      <alignment/>
    </xf>
    <xf numFmtId="0" fontId="4" fillId="0" borderId="12" xfId="0" applyFont="1" applyBorder="1" applyAlignment="1">
      <alignment horizontal="left"/>
    </xf>
    <xf numFmtId="0" fontId="4" fillId="0" borderId="19" xfId="0" applyFont="1" applyBorder="1" applyAlignment="1">
      <alignment horizontal="left"/>
    </xf>
    <xf numFmtId="2" fontId="4" fillId="0" borderId="19" xfId="0" applyNumberFormat="1" applyFont="1" applyBorder="1" applyAlignment="1">
      <alignment horizontal="center"/>
    </xf>
    <xf numFmtId="0" fontId="1" fillId="0" borderId="10" xfId="0" applyFont="1" applyBorder="1" applyAlignment="1">
      <alignment horizontal="center" vertical="top" wrapText="1"/>
    </xf>
    <xf numFmtId="0" fontId="1" fillId="0" borderId="15" xfId="0" applyFont="1" applyBorder="1" applyAlignment="1">
      <alignment horizontal="center" vertical="top" wrapText="1"/>
    </xf>
    <xf numFmtId="0" fontId="1" fillId="0" borderId="15" xfId="0" applyFont="1" applyFill="1" applyBorder="1" applyAlignment="1">
      <alignment horizontal="center" vertical="top" wrapText="1"/>
    </xf>
    <xf numFmtId="0" fontId="4" fillId="0" borderId="16" xfId="0" applyFont="1" applyBorder="1" applyAlignment="1">
      <alignment horizontal="center"/>
    </xf>
    <xf numFmtId="0" fontId="4" fillId="0" borderId="15" xfId="0" applyFont="1" applyBorder="1" applyAlignment="1">
      <alignment horizontal="center"/>
    </xf>
    <xf numFmtId="0" fontId="4" fillId="0" borderId="15" xfId="0" applyFont="1" applyBorder="1" applyAlignment="1">
      <alignment horizontal="right"/>
    </xf>
    <xf numFmtId="0" fontId="4" fillId="0" borderId="15" xfId="0" applyFont="1" applyBorder="1" applyAlignment="1">
      <alignment/>
    </xf>
    <xf numFmtId="0" fontId="4" fillId="0" borderId="0" xfId="0" applyFont="1" applyBorder="1" applyAlignment="1">
      <alignment horizontal="left" vertical="top" textRotation="180"/>
    </xf>
    <xf numFmtId="0" fontId="4" fillId="0" borderId="0" xfId="0" applyFont="1" applyAlignment="1">
      <alignment vertical="top"/>
    </xf>
    <xf numFmtId="0" fontId="4" fillId="0" borderId="0" xfId="0" applyFont="1" applyAlignment="1">
      <alignment vertical="top" textRotation="180"/>
    </xf>
    <xf numFmtId="0" fontId="4" fillId="0" borderId="0" xfId="0" applyFont="1" applyAlignment="1">
      <alignment horizontal="justify"/>
    </xf>
    <xf numFmtId="0" fontId="4" fillId="0" borderId="0" xfId="0" applyFont="1" applyAlignment="1">
      <alignment textRotation="255"/>
    </xf>
    <xf numFmtId="0" fontId="4" fillId="0" borderId="0" xfId="0" applyFont="1" applyAlignment="1">
      <alignment horizontal="justify" textRotation="255"/>
    </xf>
    <xf numFmtId="0" fontId="4" fillId="0" borderId="0" xfId="0" applyFont="1" applyAlignment="1">
      <alignment textRotation="81"/>
    </xf>
    <xf numFmtId="0" fontId="4" fillId="0" borderId="0" xfId="0" applyFont="1" applyBorder="1" applyAlignment="1">
      <alignment horizontal="justify"/>
    </xf>
    <xf numFmtId="0" fontId="4" fillId="0" borderId="0" xfId="0" applyFont="1" applyBorder="1" applyAlignment="1">
      <alignment/>
    </xf>
    <xf numFmtId="0" fontId="2" fillId="0" borderId="0" xfId="0" applyFont="1" applyAlignment="1">
      <alignment vertical="top"/>
    </xf>
    <xf numFmtId="0" fontId="8" fillId="0" borderId="0" xfId="0" applyFont="1" applyAlignment="1">
      <alignment horizontal="center"/>
    </xf>
    <xf numFmtId="0" fontId="3" fillId="0" borderId="10" xfId="0" applyFont="1" applyBorder="1" applyAlignment="1">
      <alignment vertical="center"/>
    </xf>
    <xf numFmtId="0" fontId="0" fillId="0" borderId="0" xfId="0" applyAlignment="1">
      <alignment vertical="center"/>
    </xf>
    <xf numFmtId="0" fontId="3" fillId="0" borderId="10" xfId="0" applyFont="1" applyBorder="1" applyAlignment="1">
      <alignment horizontal="center" vertical="center"/>
    </xf>
    <xf numFmtId="0" fontId="0" fillId="0" borderId="15" xfId="0" applyBorder="1" applyAlignment="1">
      <alignment/>
    </xf>
    <xf numFmtId="0" fontId="0" fillId="0" borderId="16"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16" xfId="0" applyNumberFormat="1" applyFont="1" applyFill="1" applyBorder="1" applyAlignment="1" applyProtection="1">
      <alignment horizontal="center" vertical="top"/>
      <protection/>
    </xf>
    <xf numFmtId="0" fontId="3" fillId="0" borderId="14" xfId="0" applyNumberFormat="1" applyFont="1" applyFill="1" applyBorder="1" applyAlignment="1" applyProtection="1">
      <alignment horizontal="center" vertical="top" wrapText="1"/>
      <protection/>
    </xf>
    <xf numFmtId="2" fontId="0" fillId="0" borderId="0" xfId="0" applyNumberFormat="1" applyFont="1" applyFill="1" applyBorder="1" applyAlignment="1" applyProtection="1">
      <alignment vertical="top"/>
      <protection/>
    </xf>
    <xf numFmtId="184" fontId="0" fillId="0" borderId="0" xfId="0" applyNumberFormat="1" applyFont="1" applyFill="1" applyBorder="1" applyAlignment="1" applyProtection="1">
      <alignment vertical="top"/>
      <protection/>
    </xf>
    <xf numFmtId="0" fontId="0" fillId="0" borderId="23" xfId="0" applyNumberFormat="1" applyFont="1" applyFill="1" applyBorder="1" applyAlignment="1" applyProtection="1">
      <alignment vertical="top"/>
      <protection/>
    </xf>
    <xf numFmtId="0" fontId="0" fillId="0" borderId="23" xfId="0" applyNumberFormat="1" applyFont="1" applyFill="1" applyBorder="1" applyAlignment="1" applyProtection="1">
      <alignment horizontal="left" vertical="top"/>
      <protection/>
    </xf>
    <xf numFmtId="0" fontId="0" fillId="0" borderId="20" xfId="0" applyNumberFormat="1" applyFont="1" applyFill="1" applyBorder="1" applyAlignment="1" applyProtection="1">
      <alignment horizontal="left" vertical="top"/>
      <protection/>
    </xf>
    <xf numFmtId="0" fontId="0" fillId="0" borderId="23" xfId="0" applyNumberFormat="1" applyFont="1" applyFill="1" applyBorder="1" applyAlignment="1" applyProtection="1" quotePrefix="1">
      <alignment horizontal="center" vertical="top"/>
      <protection/>
    </xf>
    <xf numFmtId="0" fontId="0" fillId="0" borderId="20" xfId="0" applyNumberFormat="1" applyFont="1" applyFill="1" applyBorder="1" applyAlignment="1" applyProtection="1">
      <alignment vertical="top"/>
      <protection/>
    </xf>
    <xf numFmtId="0" fontId="0" fillId="0" borderId="10" xfId="0" applyNumberFormat="1" applyFont="1" applyFill="1" applyBorder="1" applyAlignment="1" applyProtection="1">
      <alignment horizontal="center" vertical="top"/>
      <protection/>
    </xf>
    <xf numFmtId="0" fontId="0" fillId="0" borderId="20" xfId="0" applyNumberFormat="1" applyFont="1" applyFill="1" applyBorder="1" applyAlignment="1" applyProtection="1" quotePrefix="1">
      <alignment horizontal="center" vertical="top"/>
      <protection/>
    </xf>
    <xf numFmtId="0" fontId="0" fillId="0" borderId="19" xfId="0" applyNumberFormat="1" applyFont="1" applyFill="1" applyBorder="1" applyAlignment="1" applyProtection="1">
      <alignment vertical="top"/>
      <protection/>
    </xf>
    <xf numFmtId="0" fontId="0" fillId="0" borderId="16" xfId="0" applyNumberFormat="1" applyFont="1" applyFill="1" applyBorder="1" applyAlignment="1" applyProtection="1">
      <alignment horizontal="left" vertical="top"/>
      <protection/>
    </xf>
    <xf numFmtId="0" fontId="0" fillId="0" borderId="11" xfId="0" applyNumberFormat="1" applyFont="1" applyFill="1" applyBorder="1" applyAlignment="1" applyProtection="1">
      <alignment horizontal="left" vertical="top"/>
      <protection/>
    </xf>
    <xf numFmtId="0" fontId="0" fillId="0" borderId="13" xfId="0" applyNumberFormat="1" applyFont="1" applyFill="1" applyBorder="1" applyAlignment="1" applyProtection="1">
      <alignment horizontal="left" vertical="top"/>
      <protection/>
    </xf>
    <xf numFmtId="0" fontId="0" fillId="0" borderId="16" xfId="0" applyNumberFormat="1" applyFont="1" applyFill="1" applyBorder="1" applyAlignment="1" applyProtection="1" quotePrefix="1">
      <alignment horizontal="center" vertical="top"/>
      <protection/>
    </xf>
    <xf numFmtId="0" fontId="0" fillId="0" borderId="0" xfId="0" applyBorder="1" applyAlignment="1">
      <alignment horizontal="center"/>
    </xf>
    <xf numFmtId="0" fontId="0" fillId="0" borderId="0" xfId="0" applyFill="1" applyBorder="1" applyAlignment="1">
      <alignment/>
    </xf>
    <xf numFmtId="0" fontId="0" fillId="0" borderId="13" xfId="0" applyNumberFormat="1" applyFont="1" applyFill="1" applyBorder="1" applyAlignment="1" applyProtection="1" quotePrefix="1">
      <alignment horizontal="center" vertical="top"/>
      <protection/>
    </xf>
    <xf numFmtId="0" fontId="3" fillId="0" borderId="13" xfId="0" applyNumberFormat="1" applyFont="1" applyFill="1" applyBorder="1" applyAlignment="1" applyProtection="1">
      <alignment horizontal="center" vertical="top"/>
      <protection/>
    </xf>
    <xf numFmtId="0" fontId="0" fillId="0" borderId="10" xfId="0" applyNumberFormat="1" applyFont="1" applyFill="1" applyBorder="1" applyAlignment="1" applyProtection="1" quotePrefix="1">
      <alignment horizontal="center" vertical="top"/>
      <protection/>
    </xf>
    <xf numFmtId="0" fontId="0" fillId="0" borderId="10" xfId="0" applyNumberFormat="1" applyFont="1" applyFill="1" applyBorder="1" applyAlignment="1" applyProtection="1">
      <alignment vertical="top"/>
      <protection/>
    </xf>
    <xf numFmtId="0" fontId="0" fillId="0" borderId="18" xfId="0" applyNumberFormat="1" applyFont="1" applyFill="1" applyBorder="1" applyAlignment="1" applyProtection="1">
      <alignment horizontal="left" vertical="top" wrapText="1"/>
      <protection/>
    </xf>
    <xf numFmtId="0" fontId="0" fillId="0" borderId="18" xfId="0" applyNumberFormat="1" applyFont="1" applyFill="1" applyBorder="1" applyAlignment="1" applyProtection="1" quotePrefix="1">
      <alignment horizontal="center" vertical="top"/>
      <protection/>
    </xf>
    <xf numFmtId="0" fontId="0" fillId="0" borderId="23" xfId="0" applyNumberFormat="1" applyFont="1" applyFill="1" applyBorder="1" applyAlignment="1" applyProtection="1">
      <alignment horizontal="center" vertical="top"/>
      <protection/>
    </xf>
    <xf numFmtId="2" fontId="0" fillId="0" borderId="15" xfId="0" applyNumberFormat="1" applyFont="1" applyFill="1" applyBorder="1" applyAlignment="1" applyProtection="1">
      <alignment vertical="top"/>
      <protection/>
    </xf>
    <xf numFmtId="2" fontId="0" fillId="0" borderId="12" xfId="0" applyNumberFormat="1" applyFont="1" applyFill="1" applyBorder="1" applyAlignment="1" applyProtection="1">
      <alignment vertical="top"/>
      <protection/>
    </xf>
    <xf numFmtId="2" fontId="0" fillId="0" borderId="19" xfId="0" applyNumberFormat="1" applyFont="1" applyFill="1" applyBorder="1" applyAlignment="1" applyProtection="1">
      <alignment vertical="top"/>
      <protection/>
    </xf>
    <xf numFmtId="2" fontId="0" fillId="0" borderId="18" xfId="0" applyNumberFormat="1" applyFont="1" applyFill="1" applyBorder="1" applyAlignment="1" applyProtection="1">
      <alignment vertical="top"/>
      <protection/>
    </xf>
    <xf numFmtId="0" fontId="8" fillId="0" borderId="0" xfId="0" applyFont="1" applyAlignment="1">
      <alignment horizontal="center" vertical="top"/>
    </xf>
    <xf numFmtId="2" fontId="0" fillId="0" borderId="11" xfId="0" applyNumberFormat="1" applyFill="1" applyBorder="1" applyAlignment="1">
      <alignment/>
    </xf>
    <xf numFmtId="2" fontId="3" fillId="0" borderId="11" xfId="0" applyNumberFormat="1" applyFont="1" applyFill="1" applyBorder="1" applyAlignment="1">
      <alignment/>
    </xf>
    <xf numFmtId="0" fontId="4" fillId="0" borderId="13" xfId="0" applyFont="1" applyBorder="1" applyAlignment="1">
      <alignment horizontal="center"/>
    </xf>
    <xf numFmtId="0" fontId="0" fillId="0" borderId="0" xfId="0" applyFont="1" applyFill="1" applyBorder="1" applyAlignment="1">
      <alignment/>
    </xf>
    <xf numFmtId="2" fontId="0" fillId="0" borderId="16" xfId="0" applyNumberFormat="1" applyFont="1" applyFill="1" applyBorder="1" applyAlignment="1" applyProtection="1">
      <alignment vertical="top"/>
      <protection/>
    </xf>
    <xf numFmtId="2" fontId="0" fillId="0" borderId="11" xfId="0" applyNumberFormat="1" applyFont="1" applyFill="1" applyBorder="1" applyAlignment="1" applyProtection="1">
      <alignment vertical="top"/>
      <protection/>
    </xf>
    <xf numFmtId="2" fontId="0" fillId="0" borderId="13" xfId="0" applyNumberFormat="1" applyFont="1" applyFill="1" applyBorder="1" applyAlignment="1" applyProtection="1">
      <alignment vertical="top"/>
      <protection/>
    </xf>
    <xf numFmtId="1" fontId="0" fillId="0" borderId="0" xfId="0" applyNumberFormat="1" applyBorder="1" applyAlignment="1">
      <alignment textRotation="180"/>
    </xf>
    <xf numFmtId="0" fontId="0" fillId="0" borderId="0" xfId="0" applyNumberFormat="1" applyFont="1" applyFill="1" applyBorder="1" applyAlignment="1" applyProtection="1">
      <alignment horizontal="right" vertical="top"/>
      <protection/>
    </xf>
    <xf numFmtId="0" fontId="7" fillId="0" borderId="18" xfId="0" applyFont="1" applyBorder="1" applyAlignment="1">
      <alignment horizontal="center" vertical="center" wrapText="1"/>
    </xf>
    <xf numFmtId="0" fontId="7" fillId="0" borderId="10" xfId="0" applyFont="1" applyBorder="1" applyAlignment="1">
      <alignment horizontal="center" vertical="center" wrapText="1"/>
    </xf>
    <xf numFmtId="2" fontId="4" fillId="0" borderId="0" xfId="0" applyNumberFormat="1" applyFont="1" applyAlignment="1">
      <alignment/>
    </xf>
    <xf numFmtId="2" fontId="4" fillId="0" borderId="0" xfId="0" applyNumberFormat="1" applyFont="1" applyAlignment="1">
      <alignment vertical="top"/>
    </xf>
    <xf numFmtId="2" fontId="3" fillId="0" borderId="19" xfId="0" applyNumberFormat="1" applyFont="1" applyFill="1" applyBorder="1" applyAlignment="1" applyProtection="1">
      <alignment vertical="top"/>
      <protection/>
    </xf>
    <xf numFmtId="0" fontId="3" fillId="0" borderId="21" xfId="0" applyFont="1" applyBorder="1" applyAlignment="1">
      <alignment/>
    </xf>
    <xf numFmtId="0" fontId="3" fillId="0" borderId="15" xfId="0" applyFont="1" applyBorder="1" applyAlignment="1">
      <alignment/>
    </xf>
    <xf numFmtId="0" fontId="3" fillId="0" borderId="17" xfId="0" applyFont="1" applyBorder="1" applyAlignment="1">
      <alignment/>
    </xf>
    <xf numFmtId="0" fontId="3" fillId="0" borderId="22" xfId="0" applyFont="1" applyBorder="1" applyAlignment="1">
      <alignment/>
    </xf>
    <xf numFmtId="0" fontId="3" fillId="0" borderId="19" xfId="0" applyFont="1" applyBorder="1" applyAlignment="1">
      <alignment/>
    </xf>
    <xf numFmtId="0" fontId="3" fillId="0" borderId="23" xfId="0" applyFont="1" applyBorder="1" applyAlignment="1">
      <alignment/>
    </xf>
    <xf numFmtId="0" fontId="0" fillId="0" borderId="22" xfId="0" applyBorder="1" applyAlignment="1">
      <alignment/>
    </xf>
    <xf numFmtId="0" fontId="0" fillId="0" borderId="20" xfId="0" applyBorder="1" applyAlignment="1">
      <alignment/>
    </xf>
    <xf numFmtId="0" fontId="0" fillId="0" borderId="19" xfId="0" applyBorder="1" applyAlignment="1">
      <alignment/>
    </xf>
    <xf numFmtId="0" fontId="0" fillId="0" borderId="10" xfId="0" applyBorder="1" applyAlignment="1">
      <alignment/>
    </xf>
    <xf numFmtId="0" fontId="3" fillId="0" borderId="21" xfId="0" applyFont="1" applyBorder="1" applyAlignment="1">
      <alignment horizontal="center"/>
    </xf>
    <xf numFmtId="0" fontId="3" fillId="0" borderId="22" xfId="0" applyFont="1" applyBorder="1" applyAlignment="1">
      <alignment horizontal="center"/>
    </xf>
    <xf numFmtId="0" fontId="3" fillId="0" borderId="17" xfId="0" applyFont="1" applyBorder="1" applyAlignment="1">
      <alignment horizontal="center"/>
    </xf>
    <xf numFmtId="0" fontId="3" fillId="0" borderId="16"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xf>
    <xf numFmtId="0" fontId="0" fillId="0" borderId="0" xfId="0" applyFont="1" applyAlignment="1">
      <alignment horizontal="center"/>
    </xf>
    <xf numFmtId="0" fontId="0" fillId="0" borderId="17" xfId="0" applyFont="1" applyBorder="1" applyAlignment="1">
      <alignment horizontal="center"/>
    </xf>
    <xf numFmtId="0" fontId="0" fillId="0" borderId="22" xfId="0" applyFont="1" applyBorder="1" applyAlignment="1">
      <alignment horizontal="center"/>
    </xf>
    <xf numFmtId="0" fontId="3" fillId="0" borderId="13" xfId="0" applyNumberFormat="1" applyFont="1" applyFill="1" applyBorder="1" applyAlignment="1" applyProtection="1">
      <alignment vertical="top"/>
      <protection/>
    </xf>
    <xf numFmtId="0" fontId="0" fillId="0" borderId="17" xfId="0" applyBorder="1" applyAlignment="1">
      <alignment/>
    </xf>
    <xf numFmtId="0" fontId="0" fillId="0" borderId="23" xfId="0" applyBorder="1" applyAlignment="1">
      <alignment/>
    </xf>
    <xf numFmtId="0" fontId="0" fillId="0" borderId="0" xfId="0" applyAlignment="1">
      <alignment horizontal="left"/>
    </xf>
    <xf numFmtId="0" fontId="0" fillId="0" borderId="10" xfId="0" applyFont="1" applyBorder="1" applyAlignment="1">
      <alignment horizontal="center"/>
    </xf>
    <xf numFmtId="0" fontId="0" fillId="0" borderId="10" xfId="0" applyBorder="1" applyAlignment="1">
      <alignment vertical="top"/>
    </xf>
    <xf numFmtId="0" fontId="3" fillId="0" borderId="10" xfId="0" applyFont="1" applyBorder="1" applyAlignment="1">
      <alignment vertical="top"/>
    </xf>
    <xf numFmtId="0" fontId="0" fillId="0" borderId="20" xfId="0" applyBorder="1" applyAlignment="1">
      <alignment vertical="top"/>
    </xf>
    <xf numFmtId="0" fontId="0" fillId="0" borderId="0" xfId="0" applyAlignment="1">
      <alignment vertical="top"/>
    </xf>
    <xf numFmtId="0" fontId="0" fillId="0" borderId="21" xfId="0" applyBorder="1" applyAlignment="1">
      <alignment horizontal="left"/>
    </xf>
    <xf numFmtId="0" fontId="0" fillId="0" borderId="23" xfId="0" applyBorder="1" applyAlignment="1">
      <alignment horizontal="left"/>
    </xf>
    <xf numFmtId="0" fontId="0" fillId="0" borderId="15" xfId="0" applyBorder="1" applyAlignment="1">
      <alignment horizontal="left"/>
    </xf>
    <xf numFmtId="0" fontId="0" fillId="0" borderId="11" xfId="0" applyFill="1" applyBorder="1" applyAlignment="1">
      <alignment/>
    </xf>
    <xf numFmtId="0" fontId="7" fillId="0" borderId="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Border="1" applyAlignment="1">
      <alignment horizontal="center" vertical="center"/>
    </xf>
    <xf numFmtId="2" fontId="3" fillId="0" borderId="0" xfId="0" applyNumberFormat="1" applyFont="1" applyFill="1" applyBorder="1" applyAlignment="1">
      <alignment/>
    </xf>
    <xf numFmtId="0" fontId="3" fillId="0" borderId="0" xfId="0" applyFont="1" applyBorder="1" applyAlignment="1">
      <alignment horizontal="left"/>
    </xf>
    <xf numFmtId="0" fontId="15" fillId="0" borderId="0" xfId="0" applyFont="1" applyFill="1" applyBorder="1" applyAlignment="1">
      <alignment/>
    </xf>
    <xf numFmtId="0" fontId="15" fillId="0" borderId="0" xfId="0" applyFont="1" applyBorder="1" applyAlignment="1">
      <alignment/>
    </xf>
    <xf numFmtId="0" fontId="15" fillId="0" borderId="0" xfId="0" applyFont="1" applyBorder="1" applyAlignment="1">
      <alignment vertical="top" wrapText="1"/>
    </xf>
    <xf numFmtId="0" fontId="15" fillId="0" borderId="0" xfId="0" applyFont="1" applyBorder="1" applyAlignment="1">
      <alignment vertical="top"/>
    </xf>
    <xf numFmtId="2" fontId="0" fillId="0" borderId="0" xfId="0" applyNumberFormat="1" applyFill="1" applyBorder="1" applyAlignment="1">
      <alignment vertical="top"/>
    </xf>
    <xf numFmtId="0" fontId="1" fillId="0" borderId="0" xfId="0" applyFont="1" applyBorder="1" applyAlignment="1">
      <alignment/>
    </xf>
    <xf numFmtId="0" fontId="2" fillId="0" borderId="0" xfId="0" applyFont="1" applyBorder="1" applyAlignment="1">
      <alignment/>
    </xf>
    <xf numFmtId="2" fontId="0" fillId="0" borderId="13" xfId="0" applyNumberFormat="1" applyFill="1" applyBorder="1" applyAlignment="1">
      <alignment/>
    </xf>
    <xf numFmtId="0" fontId="0" fillId="0" borderId="13" xfId="0" applyBorder="1" applyAlignment="1">
      <alignment/>
    </xf>
    <xf numFmtId="2" fontId="0" fillId="0" borderId="19" xfId="0" applyNumberFormat="1" applyBorder="1" applyAlignment="1">
      <alignment vertical="top"/>
    </xf>
    <xf numFmtId="2" fontId="0" fillId="0" borderId="19" xfId="0" applyNumberFormat="1" applyFill="1" applyBorder="1" applyAlignment="1">
      <alignment vertical="top"/>
    </xf>
    <xf numFmtId="0" fontId="3" fillId="0" borderId="14" xfId="0" applyFont="1" applyBorder="1" applyAlignment="1">
      <alignment vertical="top" wrapText="1"/>
    </xf>
    <xf numFmtId="0" fontId="3" fillId="0" borderId="18" xfId="0" applyFont="1" applyBorder="1" applyAlignment="1">
      <alignment horizontal="center"/>
    </xf>
    <xf numFmtId="0" fontId="3" fillId="0" borderId="14" xfId="0" applyFont="1" applyBorder="1" applyAlignment="1">
      <alignment/>
    </xf>
    <xf numFmtId="0" fontId="0" fillId="0" borderId="17" xfId="0" applyBorder="1" applyAlignment="1">
      <alignment wrapText="1"/>
    </xf>
    <xf numFmtId="0" fontId="0" fillId="0" borderId="0" xfId="0" applyFont="1" applyBorder="1" applyAlignment="1">
      <alignment horizontal="right"/>
    </xf>
    <xf numFmtId="0" fontId="0" fillId="0" borderId="0" xfId="0" applyBorder="1" applyAlignment="1">
      <alignment horizontal="right"/>
    </xf>
    <xf numFmtId="0" fontId="3" fillId="0" borderId="14" xfId="0" applyNumberFormat="1" applyFont="1" applyFill="1" applyBorder="1" applyAlignment="1" applyProtection="1">
      <alignment horizontal="center" vertical="top"/>
      <protection/>
    </xf>
    <xf numFmtId="0" fontId="3" fillId="0" borderId="18" xfId="0" applyNumberFormat="1" applyFont="1" applyFill="1" applyBorder="1" applyAlignment="1" applyProtection="1">
      <alignment horizontal="center" vertical="top"/>
      <protection/>
    </xf>
    <xf numFmtId="0" fontId="3" fillId="0" borderId="14" xfId="0" applyFont="1" applyBorder="1" applyAlignment="1">
      <alignment horizontal="center"/>
    </xf>
    <xf numFmtId="0" fontId="5" fillId="0" borderId="20" xfId="0" applyFont="1" applyBorder="1" applyAlignment="1">
      <alignment horizontal="right"/>
    </xf>
    <xf numFmtId="0" fontId="3" fillId="0" borderId="24" xfId="0" applyFont="1" applyBorder="1" applyAlignment="1">
      <alignment horizontal="center"/>
    </xf>
    <xf numFmtId="0" fontId="3" fillId="0" borderId="13" xfId="0" applyFont="1" applyBorder="1" applyAlignment="1">
      <alignment horizontal="center" vertical="top" wrapText="1"/>
    </xf>
    <xf numFmtId="0" fontId="3" fillId="0" borderId="20" xfId="0" applyFont="1" applyBorder="1" applyAlignment="1">
      <alignment horizontal="right"/>
    </xf>
    <xf numFmtId="0" fontId="1" fillId="0" borderId="16" xfId="0" applyFont="1" applyBorder="1" applyAlignment="1">
      <alignment horizontal="center" vertical="top" wrapText="1"/>
    </xf>
    <xf numFmtId="0" fontId="3" fillId="0" borderId="10" xfId="0" applyFont="1" applyBorder="1" applyAlignment="1">
      <alignment horizontal="center"/>
    </xf>
    <xf numFmtId="0" fontId="0" fillId="0" borderId="0" xfId="0" applyAlignment="1">
      <alignment horizontal="right" textRotation="180"/>
    </xf>
    <xf numFmtId="0" fontId="0" fillId="0" borderId="17" xfId="0" applyNumberFormat="1" applyFont="1" applyFill="1" applyBorder="1" applyAlignment="1" applyProtection="1">
      <alignment horizontal="center" vertical="top"/>
      <protection/>
    </xf>
    <xf numFmtId="0" fontId="0" fillId="0" borderId="12" xfId="0" applyBorder="1" applyAlignment="1">
      <alignment horizontal="center"/>
    </xf>
    <xf numFmtId="0" fontId="23" fillId="0" borderId="10" xfId="0" applyFont="1" applyBorder="1" applyAlignment="1">
      <alignment vertical="top" wrapText="1"/>
    </xf>
    <xf numFmtId="0" fontId="0" fillId="0" borderId="10" xfId="0" applyFont="1" applyBorder="1" applyAlignment="1">
      <alignment vertical="top" wrapText="1"/>
    </xf>
    <xf numFmtId="0" fontId="0" fillId="0" borderId="24" xfId="0" applyBorder="1" applyAlignment="1">
      <alignment/>
    </xf>
    <xf numFmtId="0" fontId="0" fillId="0" borderId="18" xfId="0" applyBorder="1" applyAlignment="1">
      <alignment/>
    </xf>
    <xf numFmtId="0" fontId="0" fillId="0" borderId="20" xfId="0" applyBorder="1" applyAlignment="1">
      <alignment horizontal="right"/>
    </xf>
    <xf numFmtId="0" fontId="33" fillId="0" borderId="0" xfId="0" applyFont="1" applyAlignment="1">
      <alignment vertical="top"/>
    </xf>
    <xf numFmtId="0" fontId="0" fillId="0" borderId="18" xfId="0" applyBorder="1" applyAlignment="1">
      <alignment horizontal="center"/>
    </xf>
    <xf numFmtId="0" fontId="33" fillId="0" borderId="0" xfId="0" applyFont="1" applyAlignment="1">
      <alignment horizontal="justify" vertical="top"/>
    </xf>
    <xf numFmtId="0" fontId="33" fillId="0" borderId="0" xfId="0" applyFont="1" applyAlignment="1">
      <alignment horizontal="justify"/>
    </xf>
    <xf numFmtId="0" fontId="23" fillId="0" borderId="10" xfId="0" applyFont="1" applyBorder="1" applyAlignment="1">
      <alignment horizontal="center" vertical="top" wrapText="1"/>
    </xf>
    <xf numFmtId="0" fontId="22" fillId="0" borderId="10" xfId="0" applyFont="1" applyBorder="1" applyAlignment="1">
      <alignment vertical="top" wrapText="1"/>
    </xf>
    <xf numFmtId="0" fontId="3" fillId="0" borderId="19" xfId="0" applyFont="1" applyFill="1" applyBorder="1" applyAlignment="1">
      <alignment horizontal="center"/>
    </xf>
    <xf numFmtId="0" fontId="3" fillId="0" borderId="12" xfId="0" applyFont="1" applyFill="1" applyBorder="1" applyAlignment="1">
      <alignment horizontal="center"/>
    </xf>
    <xf numFmtId="0" fontId="0" fillId="0" borderId="0" xfId="0" applyBorder="1" applyAlignment="1">
      <alignment horizontal="right" textRotation="180"/>
    </xf>
    <xf numFmtId="2" fontId="0" fillId="0" borderId="11" xfId="0" applyNumberFormat="1" applyBorder="1" applyAlignment="1">
      <alignment horizontal="right"/>
    </xf>
    <xf numFmtId="0" fontId="0" fillId="0" borderId="0" xfId="0" applyAlignment="1">
      <alignment horizontal="left" vertical="top" textRotation="180"/>
    </xf>
    <xf numFmtId="2" fontId="0" fillId="0" borderId="12" xfId="0" applyNumberFormat="1" applyBorder="1" applyAlignment="1">
      <alignment horizontal="right"/>
    </xf>
    <xf numFmtId="2" fontId="0" fillId="0" borderId="13" xfId="0" applyNumberFormat="1" applyBorder="1" applyAlignment="1">
      <alignment/>
    </xf>
    <xf numFmtId="2" fontId="0" fillId="0" borderId="19" xfId="0" applyNumberFormat="1" applyFill="1" applyBorder="1" applyAlignment="1">
      <alignment/>
    </xf>
    <xf numFmtId="0" fontId="0" fillId="0" borderId="0" xfId="0" applyFont="1" applyAlignment="1">
      <alignment/>
    </xf>
    <xf numFmtId="0" fontId="3" fillId="0" borderId="20" xfId="0" applyFont="1" applyBorder="1" applyAlignment="1">
      <alignment wrapText="1"/>
    </xf>
    <xf numFmtId="0" fontId="3" fillId="0" borderId="10" xfId="0" applyFont="1" applyBorder="1" applyAlignment="1">
      <alignment horizontal="right"/>
    </xf>
    <xf numFmtId="0" fontId="3" fillId="0" borderId="10" xfId="0" applyFont="1" applyFill="1" applyBorder="1" applyAlignment="1">
      <alignment horizontal="right"/>
    </xf>
    <xf numFmtId="0" fontId="0" fillId="0" borderId="16" xfId="0" applyBorder="1" applyAlignment="1">
      <alignment/>
    </xf>
    <xf numFmtId="0" fontId="0" fillId="0" borderId="21" xfId="0" applyBorder="1" applyAlignment="1">
      <alignment/>
    </xf>
    <xf numFmtId="172" fontId="0" fillId="0" borderId="11" xfId="0" applyNumberFormat="1" applyFill="1" applyBorder="1" applyAlignment="1">
      <alignment/>
    </xf>
    <xf numFmtId="0" fontId="3" fillId="0" borderId="18" xfId="0" applyNumberFormat="1" applyFont="1" applyFill="1" applyBorder="1" applyAlignment="1" applyProtection="1">
      <alignment horizontal="center" vertical="top" wrapText="1"/>
      <protection/>
    </xf>
    <xf numFmtId="0" fontId="0" fillId="0" borderId="0" xfId="0" applyAlignment="1">
      <alignment textRotation="180"/>
    </xf>
    <xf numFmtId="172" fontId="0" fillId="0" borderId="11" xfId="0" applyNumberFormat="1" applyBorder="1" applyAlignment="1">
      <alignment horizontal="right"/>
    </xf>
    <xf numFmtId="0" fontId="0" fillId="0" borderId="0"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1" xfId="0" applyFont="1" applyBorder="1" applyAlignment="1">
      <alignment wrapText="1"/>
    </xf>
    <xf numFmtId="0" fontId="0" fillId="0" borderId="16" xfId="0" applyBorder="1" applyAlignment="1">
      <alignment/>
    </xf>
    <xf numFmtId="0" fontId="0" fillId="0" borderId="11" xfId="0" applyBorder="1" applyAlignment="1">
      <alignment/>
    </xf>
    <xf numFmtId="0" fontId="0" fillId="0" borderId="12" xfId="0" applyBorder="1" applyAlignment="1">
      <alignment/>
    </xf>
    <xf numFmtId="0" fontId="0" fillId="0" borderId="17" xfId="0" applyBorder="1" applyAlignment="1">
      <alignment horizontal="center" vertical="top" wrapText="1"/>
    </xf>
    <xf numFmtId="172" fontId="0" fillId="0" borderId="0" xfId="0" applyNumberFormat="1" applyBorder="1" applyAlignment="1">
      <alignment/>
    </xf>
    <xf numFmtId="172" fontId="0" fillId="0" borderId="11" xfId="0" applyNumberFormat="1" applyFont="1" applyFill="1" applyBorder="1" applyAlignment="1" applyProtection="1">
      <alignment horizontal="right" vertical="top"/>
      <protection/>
    </xf>
    <xf numFmtId="172" fontId="0" fillId="0" borderId="11" xfId="0" applyNumberFormat="1" applyFont="1" applyFill="1" applyBorder="1" applyAlignment="1" applyProtection="1">
      <alignment vertical="top"/>
      <protection/>
    </xf>
    <xf numFmtId="172" fontId="0" fillId="0" borderId="12" xfId="0" applyNumberFormat="1" applyFont="1" applyFill="1" applyBorder="1" applyAlignment="1" applyProtection="1">
      <alignment vertical="top"/>
      <protection/>
    </xf>
    <xf numFmtId="172" fontId="0" fillId="0" borderId="12" xfId="0" applyNumberFormat="1" applyBorder="1" applyAlignment="1">
      <alignment/>
    </xf>
    <xf numFmtId="172" fontId="0" fillId="0" borderId="17" xfId="0" applyNumberFormat="1" applyFont="1" applyFill="1" applyBorder="1" applyAlignment="1" applyProtection="1">
      <alignment horizontal="right" vertical="top"/>
      <protection/>
    </xf>
    <xf numFmtId="172" fontId="0" fillId="0" borderId="12" xfId="0" applyNumberFormat="1" applyFont="1" applyFill="1" applyBorder="1" applyAlignment="1" applyProtection="1">
      <alignment horizontal="right" vertical="top"/>
      <protection/>
    </xf>
    <xf numFmtId="0" fontId="0" fillId="0" borderId="0" xfId="0" applyFont="1" applyBorder="1" applyAlignment="1">
      <alignment horizontal="left" textRotation="180"/>
    </xf>
    <xf numFmtId="2" fontId="0" fillId="0" borderId="0" xfId="0" applyNumberFormat="1" applyFill="1" applyAlignment="1">
      <alignment/>
    </xf>
    <xf numFmtId="172" fontId="0" fillId="0" borderId="12" xfId="0" applyNumberFormat="1" applyBorder="1" applyAlignment="1">
      <alignment horizontal="right"/>
    </xf>
    <xf numFmtId="2" fontId="0" fillId="0" borderId="11" xfId="0" applyNumberFormat="1" applyFill="1" applyBorder="1" applyAlignment="1" quotePrefix="1">
      <alignment horizontal="right"/>
    </xf>
    <xf numFmtId="2" fontId="0" fillId="0" borderId="11" xfId="0" applyNumberFormat="1" applyFill="1" applyBorder="1" applyAlignment="1">
      <alignment horizontal="right"/>
    </xf>
    <xf numFmtId="2" fontId="0" fillId="0" borderId="12" xfId="0" applyNumberFormat="1" applyFill="1" applyBorder="1" applyAlignment="1">
      <alignment horizontal="right"/>
    </xf>
    <xf numFmtId="2" fontId="0" fillId="0" borderId="0" xfId="0" applyNumberFormat="1" applyFill="1" applyAlignment="1">
      <alignment horizontal="right"/>
    </xf>
    <xf numFmtId="2" fontId="0" fillId="0" borderId="11" xfId="0" applyNumberFormat="1" applyBorder="1" applyAlignment="1" quotePrefix="1">
      <alignment horizontal="right"/>
    </xf>
    <xf numFmtId="172" fontId="0" fillId="0" borderId="11" xfId="0" applyNumberFormat="1" applyBorder="1" applyAlignment="1">
      <alignment/>
    </xf>
    <xf numFmtId="172" fontId="0" fillId="0" borderId="12" xfId="0" applyNumberFormat="1" applyBorder="1" applyAlignment="1">
      <alignment/>
    </xf>
    <xf numFmtId="0" fontId="0" fillId="0" borderId="13" xfId="0" applyBorder="1" applyAlignment="1">
      <alignment vertical="top"/>
    </xf>
    <xf numFmtId="172" fontId="0" fillId="0" borderId="11" xfId="0" applyNumberFormat="1" applyBorder="1" applyAlignment="1">
      <alignment vertical="top"/>
    </xf>
    <xf numFmtId="172" fontId="0" fillId="0" borderId="12" xfId="0" applyNumberFormat="1" applyBorder="1" applyAlignment="1">
      <alignment vertical="top"/>
    </xf>
    <xf numFmtId="2" fontId="0" fillId="0" borderId="13" xfId="0" applyNumberFormat="1" applyBorder="1" applyAlignment="1">
      <alignment vertical="top"/>
    </xf>
    <xf numFmtId="172" fontId="3" fillId="0" borderId="10" xfId="0" applyNumberFormat="1" applyFont="1" applyBorder="1" applyAlignment="1">
      <alignment/>
    </xf>
    <xf numFmtId="172" fontId="3" fillId="0" borderId="14" xfId="0" applyNumberFormat="1" applyFont="1" applyBorder="1" applyAlignment="1">
      <alignment/>
    </xf>
    <xf numFmtId="172" fontId="3" fillId="0" borderId="10" xfId="0" applyNumberFormat="1" applyFont="1" applyBorder="1" applyAlignment="1">
      <alignment/>
    </xf>
    <xf numFmtId="172" fontId="3" fillId="0" borderId="18" xfId="0" applyNumberFormat="1" applyFont="1" applyBorder="1" applyAlignment="1">
      <alignment/>
    </xf>
    <xf numFmtId="2" fontId="3" fillId="0" borderId="10" xfId="0" applyNumberFormat="1" applyFont="1" applyBorder="1" applyAlignment="1">
      <alignment/>
    </xf>
    <xf numFmtId="172" fontId="0" fillId="0" borderId="0" xfId="0" applyNumberFormat="1" applyAlignment="1">
      <alignment/>
    </xf>
    <xf numFmtId="0" fontId="0" fillId="32" borderId="0" xfId="0" applyFill="1" applyAlignment="1">
      <alignment/>
    </xf>
    <xf numFmtId="0" fontId="0" fillId="32" borderId="17" xfId="0" applyFill="1" applyBorder="1" applyAlignment="1">
      <alignment horizontal="center" vertical="top" wrapText="1"/>
    </xf>
    <xf numFmtId="0" fontId="0" fillId="32" borderId="11" xfId="0" applyFill="1" applyBorder="1" applyAlignment="1">
      <alignment vertical="top" wrapText="1"/>
    </xf>
    <xf numFmtId="0" fontId="0" fillId="33" borderId="0" xfId="0" applyFill="1" applyAlignment="1">
      <alignment/>
    </xf>
    <xf numFmtId="0" fontId="0" fillId="33" borderId="17" xfId="0" applyFill="1" applyBorder="1" applyAlignment="1">
      <alignment horizontal="center" vertical="top" wrapText="1"/>
    </xf>
    <xf numFmtId="0" fontId="0" fillId="33" borderId="11" xfId="0" applyFill="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horizontal="center" vertical="top"/>
    </xf>
    <xf numFmtId="0" fontId="3" fillId="0" borderId="13" xfId="0" applyFont="1" applyBorder="1" applyAlignment="1">
      <alignment/>
    </xf>
    <xf numFmtId="0" fontId="3" fillId="0" borderId="18" xfId="0" applyFont="1" applyBorder="1" applyAlignment="1">
      <alignment horizontal="left"/>
    </xf>
    <xf numFmtId="0" fontId="3" fillId="0" borderId="18" xfId="0" applyFont="1" applyBorder="1" applyAlignment="1">
      <alignment wrapText="1"/>
    </xf>
    <xf numFmtId="0" fontId="3" fillId="0" borderId="10" xfId="0" applyFont="1" applyBorder="1" applyAlignment="1">
      <alignment wrapText="1"/>
    </xf>
    <xf numFmtId="0" fontId="0" fillId="0" borderId="0" xfId="0" applyAlignment="1">
      <alignment horizontal="right"/>
    </xf>
    <xf numFmtId="0" fontId="3" fillId="0" borderId="16" xfId="0" applyFont="1" applyBorder="1" applyAlignment="1">
      <alignment horizontal="left" wrapText="1"/>
    </xf>
    <xf numFmtId="0" fontId="3" fillId="0" borderId="12" xfId="0" applyFont="1" applyBorder="1" applyAlignment="1">
      <alignment wrapText="1"/>
    </xf>
    <xf numFmtId="2" fontId="3" fillId="0" borderId="0" xfId="0" applyNumberFormat="1" applyFont="1" applyBorder="1" applyAlignment="1">
      <alignment wrapText="1"/>
    </xf>
    <xf numFmtId="2" fontId="3" fillId="0" borderId="16" xfId="0" applyNumberFormat="1" applyFont="1" applyBorder="1" applyAlignment="1">
      <alignment wrapText="1"/>
    </xf>
    <xf numFmtId="172" fontId="3" fillId="0" borderId="16" xfId="0" applyNumberFormat="1" applyFont="1" applyBorder="1" applyAlignment="1">
      <alignment wrapText="1"/>
    </xf>
    <xf numFmtId="172" fontId="3" fillId="0" borderId="17" xfId="0" applyNumberFormat="1" applyFont="1" applyBorder="1" applyAlignment="1">
      <alignment/>
    </xf>
    <xf numFmtId="172" fontId="3" fillId="0" borderId="11" xfId="0" applyNumberFormat="1" applyFont="1" applyBorder="1" applyAlignment="1">
      <alignment/>
    </xf>
    <xf numFmtId="172" fontId="3" fillId="0" borderId="11" xfId="0" applyNumberFormat="1" applyFont="1" applyFill="1" applyBorder="1" applyAlignment="1">
      <alignment wrapText="1"/>
    </xf>
    <xf numFmtId="172" fontId="3" fillId="0" borderId="12" xfId="0" applyNumberFormat="1" applyFont="1" applyFill="1" applyBorder="1" applyAlignment="1">
      <alignment wrapText="1"/>
    </xf>
    <xf numFmtId="2" fontId="3" fillId="0" borderId="0" xfId="0" applyNumberFormat="1" applyFont="1" applyAlignment="1">
      <alignment/>
    </xf>
    <xf numFmtId="2" fontId="3" fillId="0" borderId="11" xfId="0" applyNumberFormat="1" applyFont="1" applyBorder="1" applyAlignment="1">
      <alignment/>
    </xf>
    <xf numFmtId="2" fontId="3" fillId="0" borderId="16" xfId="0" applyNumberFormat="1" applyFont="1" applyBorder="1" applyAlignment="1">
      <alignment/>
    </xf>
    <xf numFmtId="2" fontId="3" fillId="0" borderId="17" xfId="0" applyNumberFormat="1" applyFont="1" applyBorder="1" applyAlignment="1">
      <alignment/>
    </xf>
    <xf numFmtId="0" fontId="0" fillId="0" borderId="11" xfId="0" applyBorder="1" applyAlignment="1">
      <alignment horizontal="right" vertical="top" wrapText="1"/>
    </xf>
    <xf numFmtId="0" fontId="0" fillId="0" borderId="12" xfId="0" applyFont="1" applyBorder="1" applyAlignment="1">
      <alignment vertical="top" wrapText="1"/>
    </xf>
    <xf numFmtId="2" fontId="0" fillId="0" borderId="0" xfId="0" applyNumberFormat="1" applyBorder="1" applyAlignment="1" quotePrefix="1">
      <alignment horizontal="right" vertical="top" wrapText="1"/>
    </xf>
    <xf numFmtId="2" fontId="0" fillId="0" borderId="11" xfId="0" applyNumberFormat="1" applyBorder="1" applyAlignment="1" quotePrefix="1">
      <alignment horizontal="right" vertical="top" wrapText="1"/>
    </xf>
    <xf numFmtId="172" fontId="0" fillId="0" borderId="0" xfId="0" applyNumberFormat="1" applyBorder="1" applyAlignment="1" quotePrefix="1">
      <alignment horizontal="right" vertical="top" wrapText="1"/>
    </xf>
    <xf numFmtId="172" fontId="0" fillId="0" borderId="17" xfId="0" applyNumberFormat="1" applyBorder="1" applyAlignment="1">
      <alignment/>
    </xf>
    <xf numFmtId="1" fontId="0" fillId="0" borderId="11" xfId="0" applyNumberFormat="1" applyFill="1" applyBorder="1" applyAlignment="1">
      <alignment horizontal="right" vertical="top" wrapText="1"/>
    </xf>
    <xf numFmtId="0" fontId="3" fillId="0" borderId="10" xfId="0" applyFont="1" applyBorder="1" applyAlignment="1">
      <alignment horizontal="center" wrapText="1"/>
    </xf>
    <xf numFmtId="2" fontId="0" fillId="0" borderId="17" xfId="0" applyNumberFormat="1" applyBorder="1" applyAlignment="1" quotePrefix="1">
      <alignment horizontal="right" vertical="top" wrapText="1"/>
    </xf>
    <xf numFmtId="2" fontId="0" fillId="0" borderId="11" xfId="0" applyNumberFormat="1" applyBorder="1" applyAlignment="1">
      <alignment horizontal="right" vertical="top" wrapText="1"/>
    </xf>
    <xf numFmtId="172" fontId="0" fillId="0" borderId="0" xfId="0" applyNumberFormat="1" applyBorder="1" applyAlignment="1">
      <alignment vertical="top" wrapText="1"/>
    </xf>
    <xf numFmtId="172" fontId="0" fillId="0" borderId="17" xfId="0" applyNumberFormat="1" applyBorder="1" applyAlignment="1">
      <alignment vertical="top" wrapText="1"/>
    </xf>
    <xf numFmtId="172" fontId="0" fillId="0" borderId="0" xfId="0" applyNumberFormat="1" applyBorder="1" applyAlignment="1">
      <alignment horizontal="right"/>
    </xf>
    <xf numFmtId="172" fontId="0" fillId="0" borderId="17" xfId="0" applyNumberFormat="1" applyFill="1" applyBorder="1" applyAlignment="1">
      <alignment horizontal="right"/>
    </xf>
    <xf numFmtId="172" fontId="0" fillId="0" borderId="11" xfId="0" applyNumberFormat="1" applyFill="1" applyBorder="1" applyAlignment="1">
      <alignment horizontal="right"/>
    </xf>
    <xf numFmtId="172" fontId="0" fillId="0" borderId="12" xfId="0" applyNumberFormat="1" applyFill="1" applyBorder="1" applyAlignment="1">
      <alignment horizontal="right"/>
    </xf>
    <xf numFmtId="2" fontId="0" fillId="0" borderId="17" xfId="0" applyNumberFormat="1" applyBorder="1" applyAlignment="1">
      <alignment/>
    </xf>
    <xf numFmtId="0" fontId="0" fillId="0" borderId="0" xfId="0" applyBorder="1" applyAlignment="1">
      <alignment vertical="top"/>
    </xf>
    <xf numFmtId="2" fontId="0" fillId="0" borderId="17" xfId="0" applyNumberFormat="1" applyFill="1" applyBorder="1" applyAlignment="1">
      <alignment vertical="top" wrapText="1"/>
    </xf>
    <xf numFmtId="1" fontId="0" fillId="0" borderId="11" xfId="0" applyNumberFormat="1" applyFill="1" applyBorder="1" applyAlignment="1">
      <alignment vertical="top" wrapText="1"/>
    </xf>
    <xf numFmtId="2" fontId="0" fillId="0" borderId="0" xfId="0" applyNumberFormat="1" applyFill="1" applyBorder="1" applyAlignment="1">
      <alignment vertical="top" wrapText="1"/>
    </xf>
    <xf numFmtId="2" fontId="0" fillId="0" borderId="11" xfId="0" applyNumberFormat="1" applyFill="1" applyBorder="1" applyAlignment="1">
      <alignment vertical="top" wrapText="1"/>
    </xf>
    <xf numFmtId="2" fontId="0" fillId="0" borderId="17" xfId="0" applyNumberFormat="1" applyFill="1" applyBorder="1" applyAlignment="1">
      <alignment horizontal="right" vertical="top" wrapText="1"/>
    </xf>
    <xf numFmtId="2" fontId="0" fillId="0" borderId="0" xfId="0" applyNumberFormat="1" applyFill="1" applyBorder="1" applyAlignment="1">
      <alignment horizontal="right" vertical="top" wrapText="1"/>
    </xf>
    <xf numFmtId="2" fontId="0" fillId="0" borderId="11" xfId="0" applyNumberFormat="1" applyFill="1" applyBorder="1" applyAlignment="1">
      <alignment horizontal="right" vertical="top" wrapText="1"/>
    </xf>
    <xf numFmtId="2" fontId="0" fillId="0" borderId="0" xfId="0" applyNumberFormat="1" applyBorder="1" applyAlignment="1">
      <alignment horizontal="right" vertical="top" wrapText="1"/>
    </xf>
    <xf numFmtId="172" fontId="0" fillId="0" borderId="0" xfId="0" applyNumberFormat="1" applyBorder="1" applyAlignment="1">
      <alignment horizontal="right" vertical="top" wrapText="1"/>
    </xf>
    <xf numFmtId="2" fontId="0" fillId="0" borderId="17" xfId="0" applyNumberFormat="1" applyBorder="1" applyAlignment="1">
      <alignment horizontal="right" vertical="top" wrapText="1"/>
    </xf>
    <xf numFmtId="0" fontId="0" fillId="0" borderId="11" xfId="0" applyBorder="1" applyAlignment="1">
      <alignment horizontal="center" vertical="top" wrapText="1"/>
    </xf>
    <xf numFmtId="1" fontId="0" fillId="0" borderId="11" xfId="0" applyNumberFormat="1" applyBorder="1" applyAlignment="1">
      <alignment/>
    </xf>
    <xf numFmtId="2" fontId="0" fillId="0" borderId="17" xfId="0" applyNumberFormat="1" applyBorder="1" applyAlignment="1">
      <alignment vertical="top" wrapText="1"/>
    </xf>
    <xf numFmtId="0" fontId="3" fillId="0" borderId="11" xfId="0" applyFont="1" applyBorder="1" applyAlignment="1">
      <alignment horizontal="left" vertical="top" wrapText="1"/>
    </xf>
    <xf numFmtId="0" fontId="3" fillId="0" borderId="12" xfId="0" applyFont="1" applyBorder="1" applyAlignment="1">
      <alignment vertical="top" wrapText="1"/>
    </xf>
    <xf numFmtId="2" fontId="3" fillId="0" borderId="0" xfId="0" applyNumberFormat="1" applyFont="1" applyBorder="1" applyAlignment="1">
      <alignment vertical="top" wrapText="1"/>
    </xf>
    <xf numFmtId="2" fontId="3" fillId="0" borderId="11" xfId="0" applyNumberFormat="1" applyFont="1" applyBorder="1" applyAlignment="1">
      <alignment vertical="top" wrapText="1"/>
    </xf>
    <xf numFmtId="172" fontId="3" fillId="0" borderId="17" xfId="0" applyNumberFormat="1" applyFont="1" applyFill="1" applyBorder="1" applyAlignment="1" applyProtection="1">
      <alignment horizontal="right" vertical="top"/>
      <protection/>
    </xf>
    <xf numFmtId="172" fontId="3" fillId="0" borderId="11" xfId="0" applyNumberFormat="1" applyFont="1" applyFill="1" applyBorder="1" applyAlignment="1" applyProtection="1">
      <alignment horizontal="right" vertical="top"/>
      <protection/>
    </xf>
    <xf numFmtId="2" fontId="3" fillId="0" borderId="17" xfId="0" applyNumberFormat="1" applyFont="1" applyBorder="1" applyAlignment="1">
      <alignment vertical="top" wrapText="1"/>
    </xf>
    <xf numFmtId="0" fontId="0" fillId="0" borderId="12" xfId="0" applyBorder="1" applyAlignment="1" quotePrefix="1">
      <alignment vertical="top" wrapText="1"/>
    </xf>
    <xf numFmtId="172" fontId="0" fillId="0" borderId="11" xfId="0" applyNumberFormat="1" applyBorder="1" applyAlignment="1">
      <alignment vertical="top" wrapText="1"/>
    </xf>
    <xf numFmtId="172" fontId="0" fillId="0" borderId="11" xfId="0" applyNumberFormat="1" applyFill="1" applyBorder="1" applyAlignment="1">
      <alignment vertical="top" wrapText="1"/>
    </xf>
    <xf numFmtId="172" fontId="3" fillId="0" borderId="17" xfId="0" applyNumberFormat="1" applyFont="1" applyBorder="1" applyAlignment="1">
      <alignment vertical="top" wrapText="1"/>
    </xf>
    <xf numFmtId="1" fontId="0" fillId="0" borderId="11" xfId="0" applyNumberFormat="1" applyFill="1" applyBorder="1" applyAlignment="1">
      <alignment/>
    </xf>
    <xf numFmtId="2" fontId="0" fillId="0" borderId="0" xfId="0" applyNumberFormat="1" applyBorder="1" applyAlignment="1">
      <alignment horizontal="right"/>
    </xf>
    <xf numFmtId="2" fontId="0" fillId="0" borderId="17" xfId="0" applyNumberFormat="1" applyBorder="1" applyAlignment="1">
      <alignment horizontal="right"/>
    </xf>
    <xf numFmtId="0" fontId="0" fillId="0" borderId="12" xfId="0" applyBorder="1" applyAlignment="1">
      <alignment horizontal="left" vertical="top" wrapText="1"/>
    </xf>
    <xf numFmtId="0" fontId="0" fillId="0" borderId="12" xfId="0" applyBorder="1" applyAlignment="1">
      <alignment horizontal="center" vertical="top" wrapText="1"/>
    </xf>
    <xf numFmtId="0" fontId="3" fillId="0" borderId="12" xfId="0" applyFont="1" applyBorder="1" applyAlignment="1">
      <alignment horizontal="left" vertical="top" wrapText="1"/>
    </xf>
    <xf numFmtId="172" fontId="3" fillId="0" borderId="0" xfId="0" applyNumberFormat="1" applyFont="1" applyBorder="1" applyAlignment="1">
      <alignment/>
    </xf>
    <xf numFmtId="172" fontId="3" fillId="0" borderId="17" xfId="0" applyNumberFormat="1" applyFont="1" applyBorder="1" applyAlignment="1">
      <alignment/>
    </xf>
    <xf numFmtId="172" fontId="0" fillId="0" borderId="17" xfId="0" applyNumberFormat="1" applyBorder="1" applyAlignment="1">
      <alignment horizontal="right" vertical="top" wrapText="1"/>
    </xf>
    <xf numFmtId="172" fontId="0" fillId="0" borderId="20" xfId="0" applyNumberFormat="1" applyBorder="1" applyAlignment="1">
      <alignment/>
    </xf>
    <xf numFmtId="172" fontId="0" fillId="0" borderId="13" xfId="0" applyNumberFormat="1" applyBorder="1" applyAlignment="1">
      <alignment/>
    </xf>
    <xf numFmtId="172" fontId="0" fillId="0" borderId="22" xfId="0" applyNumberFormat="1" applyBorder="1" applyAlignment="1">
      <alignment/>
    </xf>
    <xf numFmtId="172" fontId="0" fillId="0" borderId="19" xfId="0" applyNumberFormat="1" applyBorder="1" applyAlignment="1">
      <alignment/>
    </xf>
    <xf numFmtId="172" fontId="3" fillId="0" borderId="24" xfId="0" applyNumberFormat="1" applyFont="1" applyFill="1" applyBorder="1" applyAlignment="1">
      <alignment vertical="top" wrapText="1"/>
    </xf>
    <xf numFmtId="0" fontId="3" fillId="0" borderId="24" xfId="0" applyFont="1" applyBorder="1" applyAlignment="1">
      <alignment/>
    </xf>
    <xf numFmtId="0" fontId="0" fillId="0" borderId="0" xfId="0" applyAlignment="1" quotePrefix="1">
      <alignment/>
    </xf>
    <xf numFmtId="1" fontId="0" fillId="0" borderId="17" xfId="0" applyNumberFormat="1" applyFill="1" applyBorder="1" applyAlignment="1">
      <alignment vertical="top" wrapText="1"/>
    </xf>
    <xf numFmtId="1" fontId="0" fillId="0" borderId="0" xfId="0" applyNumberFormat="1" applyAlignment="1">
      <alignment/>
    </xf>
    <xf numFmtId="1" fontId="0" fillId="0" borderId="17" xfId="0" applyNumberFormat="1" applyFill="1" applyBorder="1" applyAlignment="1">
      <alignment horizontal="right" vertical="top" wrapText="1"/>
    </xf>
    <xf numFmtId="172" fontId="0" fillId="0" borderId="0" xfId="0" applyNumberFormat="1" applyFill="1" applyBorder="1" applyAlignment="1">
      <alignment vertical="top" wrapText="1"/>
    </xf>
    <xf numFmtId="1" fontId="0" fillId="0" borderId="0" xfId="0" applyNumberFormat="1" applyFill="1" applyBorder="1" applyAlignment="1">
      <alignment vertical="top" wrapText="1"/>
    </xf>
    <xf numFmtId="1" fontId="0" fillId="0" borderId="0" xfId="0" applyNumberFormat="1" applyFill="1" applyBorder="1" applyAlignment="1">
      <alignment/>
    </xf>
    <xf numFmtId="0" fontId="3" fillId="0" borderId="10" xfId="0" applyFont="1" applyFill="1" applyBorder="1" applyAlignment="1">
      <alignment horizontal="right" vertical="top"/>
    </xf>
    <xf numFmtId="0" fontId="3" fillId="0" borderId="18" xfId="0" applyFont="1" applyFill="1" applyBorder="1" applyAlignment="1">
      <alignment horizontal="right" vertical="top"/>
    </xf>
    <xf numFmtId="0" fontId="3" fillId="0" borderId="24" xfId="0" applyFont="1" applyFill="1" applyBorder="1" applyAlignment="1">
      <alignment horizontal="right" vertical="top"/>
    </xf>
    <xf numFmtId="0" fontId="3" fillId="0" borderId="16" xfId="0" applyFont="1" applyFill="1" applyBorder="1" applyAlignment="1">
      <alignment horizontal="right" vertical="top"/>
    </xf>
    <xf numFmtId="0" fontId="0" fillId="0" borderId="12" xfId="0" applyBorder="1" applyAlignment="1">
      <alignment horizontal="right"/>
    </xf>
    <xf numFmtId="0" fontId="0" fillId="0" borderId="11" xfId="0" applyBorder="1" applyAlignment="1">
      <alignment horizontal="right"/>
    </xf>
    <xf numFmtId="0" fontId="0" fillId="0" borderId="11" xfId="0" applyFill="1" applyBorder="1" applyAlignment="1">
      <alignment horizontal="right"/>
    </xf>
    <xf numFmtId="0" fontId="0" fillId="0" borderId="12" xfId="0" applyFill="1" applyBorder="1" applyAlignment="1">
      <alignment horizontal="right"/>
    </xf>
    <xf numFmtId="0" fontId="0" fillId="0" borderId="11" xfId="0" applyFont="1" applyBorder="1" applyAlignment="1">
      <alignment/>
    </xf>
    <xf numFmtId="0" fontId="0" fillId="0" borderId="17" xfId="0" applyBorder="1" applyAlignment="1" quotePrefix="1">
      <alignment horizontal="right"/>
    </xf>
    <xf numFmtId="0" fontId="0" fillId="0" borderId="11" xfId="0" applyBorder="1" applyAlignment="1">
      <alignment horizontal="right" vertical="top"/>
    </xf>
    <xf numFmtId="0" fontId="0" fillId="0" borderId="0" xfId="0" applyBorder="1" applyAlignment="1">
      <alignment horizontal="right" vertical="top"/>
    </xf>
    <xf numFmtId="0" fontId="0" fillId="0" borderId="12" xfId="0" applyFill="1" applyBorder="1" applyAlignment="1">
      <alignment horizontal="right" vertical="top"/>
    </xf>
    <xf numFmtId="0" fontId="0" fillId="0" borderId="13" xfId="0" applyBorder="1" applyAlignment="1">
      <alignment horizontal="right" vertical="top"/>
    </xf>
    <xf numFmtId="0" fontId="0" fillId="0" borderId="19" xfId="0" applyBorder="1" applyAlignment="1">
      <alignment horizontal="right" vertical="top"/>
    </xf>
    <xf numFmtId="1" fontId="3" fillId="0" borderId="10" xfId="0" applyNumberFormat="1" applyFont="1" applyBorder="1" applyAlignment="1">
      <alignment horizontal="right"/>
    </xf>
    <xf numFmtId="1" fontId="3" fillId="0" borderId="14" xfId="0" applyNumberFormat="1" applyFont="1" applyBorder="1" applyAlignment="1">
      <alignment horizontal="right"/>
    </xf>
    <xf numFmtId="0" fontId="3" fillId="0" borderId="13" xfId="0" applyFont="1" applyFill="1" applyBorder="1" applyAlignment="1">
      <alignment horizontal="right"/>
    </xf>
    <xf numFmtId="0" fontId="3" fillId="0" borderId="19" xfId="0" applyFont="1" applyFill="1" applyBorder="1" applyAlignment="1">
      <alignment horizontal="right"/>
    </xf>
    <xf numFmtId="1" fontId="3" fillId="0" borderId="10" xfId="0" applyNumberFormat="1" applyFont="1" applyFill="1" applyBorder="1" applyAlignment="1">
      <alignment horizontal="right"/>
    </xf>
    <xf numFmtId="0" fontId="1" fillId="0" borderId="0" xfId="0" applyFont="1" applyAlignment="1">
      <alignment horizontal="center"/>
    </xf>
    <xf numFmtId="0" fontId="3" fillId="0" borderId="23" xfId="0" applyFont="1" applyBorder="1" applyAlignment="1">
      <alignment horizontal="center"/>
    </xf>
    <xf numFmtId="0" fontId="0" fillId="0" borderId="11" xfId="0" applyBorder="1" applyAlignment="1">
      <alignment horizontal="center" vertical="top"/>
    </xf>
    <xf numFmtId="0" fontId="0" fillId="0" borderId="11" xfId="0" applyBorder="1" applyAlignment="1">
      <alignment horizontal="left" vertical="top" wrapText="1"/>
    </xf>
    <xf numFmtId="0" fontId="0" fillId="0" borderId="13" xfId="0" applyBorder="1" applyAlignment="1">
      <alignment horizontal="center" vertical="top"/>
    </xf>
    <xf numFmtId="172" fontId="1" fillId="0" borderId="0" xfId="0" applyNumberFormat="1" applyFont="1" applyAlignment="1">
      <alignment/>
    </xf>
    <xf numFmtId="172" fontId="3" fillId="0" borderId="16" xfId="0" applyNumberFormat="1" applyFont="1" applyBorder="1" applyAlignment="1">
      <alignment horizontal="center"/>
    </xf>
    <xf numFmtId="0" fontId="3" fillId="0" borderId="15" xfId="0" applyFont="1" applyBorder="1" applyAlignment="1">
      <alignment horizontal="center"/>
    </xf>
    <xf numFmtId="172" fontId="3" fillId="0" borderId="13" xfId="0" applyNumberFormat="1" applyFont="1" applyBorder="1" applyAlignment="1">
      <alignment horizontal="center"/>
    </xf>
    <xf numFmtId="0" fontId="3" fillId="0" borderId="12" xfId="0" applyFont="1" applyBorder="1" applyAlignment="1">
      <alignment horizontal="center"/>
    </xf>
    <xf numFmtId="0" fontId="0" fillId="0" borderId="23" xfId="0" applyBorder="1" applyAlignment="1">
      <alignment horizontal="right"/>
    </xf>
    <xf numFmtId="172" fontId="0" fillId="0" borderId="17" xfId="0" applyNumberFormat="1" applyBorder="1" applyAlignment="1">
      <alignment horizontal="right"/>
    </xf>
    <xf numFmtId="0" fontId="0" fillId="0" borderId="0" xfId="0" applyAlignment="1">
      <alignment vertical="top" textRotation="180" wrapText="1"/>
    </xf>
    <xf numFmtId="0" fontId="0" fillId="0" borderId="0" xfId="0" applyFill="1" applyBorder="1" applyAlignment="1">
      <alignment vertical="top"/>
    </xf>
    <xf numFmtId="2" fontId="0" fillId="0" borderId="11" xfId="0" applyNumberFormat="1" applyBorder="1" applyAlignment="1" quotePrefix="1">
      <alignment horizontal="right" vertical="top"/>
    </xf>
    <xf numFmtId="172" fontId="0" fillId="0" borderId="0" xfId="0" applyNumberFormat="1" applyBorder="1" applyAlignment="1" quotePrefix="1">
      <alignment horizontal="right" vertical="top"/>
    </xf>
    <xf numFmtId="0" fontId="0" fillId="0" borderId="11" xfId="0" applyFill="1" applyBorder="1" applyAlignment="1">
      <alignment vertical="top"/>
    </xf>
    <xf numFmtId="0" fontId="0" fillId="0" borderId="17" xfId="0" applyBorder="1" applyAlignment="1">
      <alignment horizontal="center" vertical="top"/>
    </xf>
    <xf numFmtId="0" fontId="0" fillId="0" borderId="17" xfId="0" applyFill="1" applyBorder="1" applyAlignment="1">
      <alignment vertical="top"/>
    </xf>
    <xf numFmtId="2" fontId="0" fillId="0" borderId="17" xfId="0" applyNumberFormat="1" applyBorder="1" applyAlignment="1" quotePrefix="1">
      <alignment horizontal="right" vertical="top"/>
    </xf>
    <xf numFmtId="0" fontId="0" fillId="0" borderId="11" xfId="0" applyFill="1" applyBorder="1" applyAlignment="1">
      <alignment vertical="top" wrapText="1"/>
    </xf>
    <xf numFmtId="2" fontId="0" fillId="0" borderId="22" xfId="0" applyNumberFormat="1" applyBorder="1" applyAlignment="1">
      <alignment/>
    </xf>
    <xf numFmtId="0" fontId="0" fillId="0" borderId="0" xfId="0" applyFont="1" applyBorder="1" applyAlignment="1">
      <alignment horizontal="center"/>
    </xf>
    <xf numFmtId="0" fontId="0" fillId="0" borderId="0" xfId="0" applyFont="1" applyBorder="1" applyAlignment="1">
      <alignment/>
    </xf>
    <xf numFmtId="0" fontId="0" fillId="0" borderId="0" xfId="0" applyFont="1" applyBorder="1" applyAlignment="1">
      <alignment/>
    </xf>
    <xf numFmtId="0" fontId="3" fillId="0" borderId="21" xfId="0" applyFont="1" applyBorder="1" applyAlignment="1">
      <alignment horizontal="center" vertical="top" wrapText="1"/>
    </xf>
    <xf numFmtId="0" fontId="3" fillId="0" borderId="21" xfId="0" applyFont="1" applyBorder="1" applyAlignment="1">
      <alignment horizontal="center" wrapText="1"/>
    </xf>
    <xf numFmtId="0" fontId="3" fillId="0" borderId="23" xfId="0" applyFont="1" applyBorder="1" applyAlignment="1">
      <alignment wrapText="1"/>
    </xf>
    <xf numFmtId="0" fontId="0" fillId="0" borderId="15" xfId="0" applyFont="1" applyBorder="1" applyAlignment="1">
      <alignment wrapText="1"/>
    </xf>
    <xf numFmtId="0" fontId="0" fillId="0" borderId="15" xfId="0" applyFont="1" applyBorder="1" applyAlignment="1">
      <alignment horizontal="center" wrapText="1"/>
    </xf>
    <xf numFmtId="0" fontId="3" fillId="0" borderId="17" xfId="0" applyFont="1" applyBorder="1" applyAlignment="1">
      <alignment wrapText="1"/>
    </xf>
    <xf numFmtId="0" fontId="0" fillId="0" borderId="10" xfId="0" applyFont="1" applyBorder="1" applyAlignment="1">
      <alignment horizontal="center" wrapText="1"/>
    </xf>
    <xf numFmtId="0" fontId="0" fillId="0" borderId="24" xfId="0" applyFont="1" applyBorder="1" applyAlignment="1">
      <alignment wrapText="1"/>
    </xf>
    <xf numFmtId="0" fontId="0" fillId="0" borderId="18" xfId="0" applyFont="1" applyBorder="1" applyAlignment="1">
      <alignment wrapText="1"/>
    </xf>
    <xf numFmtId="0" fontId="0" fillId="0" borderId="18" xfId="0" applyFont="1" applyBorder="1" applyAlignment="1">
      <alignment horizontal="center" wrapText="1"/>
    </xf>
    <xf numFmtId="0" fontId="0" fillId="0" borderId="20" xfId="0" applyFont="1" applyBorder="1" applyAlignment="1">
      <alignment wrapText="1"/>
    </xf>
    <xf numFmtId="0" fontId="0" fillId="0" borderId="19" xfId="0" applyFont="1" applyBorder="1" applyAlignment="1">
      <alignment wrapText="1"/>
    </xf>
    <xf numFmtId="0" fontId="0" fillId="0" borderId="19" xfId="0" applyFont="1" applyBorder="1" applyAlignment="1">
      <alignment horizontal="center" wrapText="1"/>
    </xf>
    <xf numFmtId="0" fontId="0" fillId="0" borderId="0" xfId="0" applyFont="1" applyBorder="1" applyAlignment="1">
      <alignment wrapText="1"/>
    </xf>
    <xf numFmtId="0" fontId="0" fillId="0" borderId="12" xfId="0" applyFont="1" applyBorder="1" applyAlignment="1">
      <alignment wrapText="1"/>
    </xf>
    <xf numFmtId="0" fontId="19" fillId="0" borderId="15" xfId="0" applyFont="1" applyBorder="1" applyAlignment="1">
      <alignment horizontal="right" wrapText="1"/>
    </xf>
    <xf numFmtId="0" fontId="0" fillId="0" borderId="22" xfId="0" applyFont="1" applyBorder="1" applyAlignment="1">
      <alignment horizontal="center" wrapText="1"/>
    </xf>
    <xf numFmtId="0" fontId="3" fillId="0" borderId="16" xfId="0" applyFont="1" applyBorder="1" applyAlignment="1">
      <alignment horizontal="center" wrapText="1"/>
    </xf>
    <xf numFmtId="0" fontId="3" fillId="0" borderId="22" xfId="0" applyFont="1" applyBorder="1" applyAlignment="1">
      <alignment wrapText="1"/>
    </xf>
    <xf numFmtId="0" fontId="0" fillId="0" borderId="21" xfId="0" applyFont="1" applyBorder="1" applyAlignment="1">
      <alignment horizontal="center" wrapText="1"/>
    </xf>
    <xf numFmtId="0" fontId="0" fillId="0" borderId="23" xfId="0" applyFont="1" applyBorder="1" applyAlignment="1">
      <alignment wrapText="1"/>
    </xf>
    <xf numFmtId="0" fontId="0" fillId="0" borderId="0" xfId="0" applyBorder="1" applyAlignment="1">
      <alignment wrapText="1"/>
    </xf>
    <xf numFmtId="0" fontId="19" fillId="0" borderId="10" xfId="0" applyFont="1" applyBorder="1" applyAlignment="1">
      <alignment horizontal="center" wrapText="1"/>
    </xf>
    <xf numFmtId="0" fontId="19" fillId="0" borderId="20" xfId="0" applyFont="1" applyBorder="1" applyAlignment="1">
      <alignment wrapText="1"/>
    </xf>
    <xf numFmtId="0" fontId="19" fillId="0" borderId="19" xfId="0" applyFont="1" applyBorder="1" applyAlignment="1">
      <alignment wrapText="1"/>
    </xf>
    <xf numFmtId="0" fontId="19" fillId="0" borderId="19" xfId="0" applyFont="1" applyBorder="1" applyAlignment="1">
      <alignment horizontal="center" wrapText="1"/>
    </xf>
    <xf numFmtId="0" fontId="0" fillId="0" borderId="24" xfId="0" applyFont="1" applyBorder="1" applyAlignment="1">
      <alignment horizontal="center" wrapText="1"/>
    </xf>
    <xf numFmtId="0" fontId="19" fillId="0" borderId="24" xfId="0" applyFont="1" applyBorder="1" applyAlignment="1">
      <alignment horizontal="right" wrapText="1"/>
    </xf>
    <xf numFmtId="0" fontId="19" fillId="0" borderId="18" xfId="0" applyFont="1" applyBorder="1" applyAlignment="1">
      <alignment wrapText="1"/>
    </xf>
    <xf numFmtId="0" fontId="20" fillId="0" borderId="17" xfId="0" applyFont="1" applyBorder="1" applyAlignment="1">
      <alignment horizontal="center" wrapText="1"/>
    </xf>
    <xf numFmtId="0" fontId="20" fillId="0" borderId="21" xfId="0" applyFont="1" applyBorder="1" applyAlignment="1">
      <alignment wrapText="1"/>
    </xf>
    <xf numFmtId="0" fontId="20" fillId="0" borderId="23" xfId="0" applyFont="1" applyBorder="1" applyAlignment="1">
      <alignment wrapText="1"/>
    </xf>
    <xf numFmtId="0" fontId="20" fillId="0" borderId="15" xfId="0" applyFont="1" applyBorder="1" applyAlignment="1">
      <alignment wrapText="1"/>
    </xf>
    <xf numFmtId="0" fontId="19" fillId="0" borderId="15" xfId="0" applyFont="1" applyBorder="1" applyAlignment="1">
      <alignment horizontal="center" wrapText="1"/>
    </xf>
    <xf numFmtId="0" fontId="19" fillId="0" borderId="15" xfId="0" applyFont="1" applyBorder="1" applyAlignment="1">
      <alignment wrapText="1"/>
    </xf>
    <xf numFmtId="0" fontId="0" fillId="0" borderId="17" xfId="0" applyFont="1" applyBorder="1" applyAlignment="1">
      <alignment wrapText="1"/>
    </xf>
    <xf numFmtId="0" fontId="19" fillId="0" borderId="24" xfId="0" applyFont="1" applyBorder="1" applyAlignment="1">
      <alignment wrapText="1"/>
    </xf>
    <xf numFmtId="0" fontId="19" fillId="0" borderId="18" xfId="0" applyFont="1" applyBorder="1" applyAlignment="1">
      <alignment horizontal="center" wrapText="1"/>
    </xf>
    <xf numFmtId="0" fontId="19" fillId="0" borderId="19" xfId="0" applyFont="1" applyBorder="1" applyAlignment="1">
      <alignment horizontal="right" wrapText="1"/>
    </xf>
    <xf numFmtId="0" fontId="19" fillId="0" borderId="12" xfId="0" applyFont="1" applyBorder="1" applyAlignment="1">
      <alignment wrapText="1"/>
    </xf>
    <xf numFmtId="0" fontId="19" fillId="0" borderId="12" xfId="0" applyFont="1" applyBorder="1" applyAlignment="1">
      <alignment horizontal="center" wrapText="1"/>
    </xf>
    <xf numFmtId="0" fontId="0" fillId="0" borderId="11" xfId="0" applyFont="1" applyBorder="1" applyAlignment="1">
      <alignment wrapText="1"/>
    </xf>
    <xf numFmtId="0" fontId="0" fillId="0" borderId="13" xfId="0" applyFont="1" applyBorder="1" applyAlignment="1">
      <alignment wrapText="1"/>
    </xf>
    <xf numFmtId="0" fontId="20" fillId="0" borderId="16" xfId="0" applyFont="1" applyBorder="1" applyAlignment="1">
      <alignment horizontal="center" wrapText="1"/>
    </xf>
    <xf numFmtId="0" fontId="20" fillId="0" borderId="15" xfId="0" applyFont="1" applyBorder="1" applyAlignment="1">
      <alignment horizontal="center" wrapText="1"/>
    </xf>
    <xf numFmtId="0" fontId="20" fillId="0" borderId="11" xfId="0" applyFont="1" applyBorder="1" applyAlignment="1">
      <alignment horizontal="center" wrapText="1"/>
    </xf>
    <xf numFmtId="0" fontId="19" fillId="0" borderId="11" xfId="0" applyFont="1" applyBorder="1" applyAlignment="1">
      <alignment wrapText="1"/>
    </xf>
    <xf numFmtId="0" fontId="0" fillId="0" borderId="22" xfId="0" applyFont="1" applyBorder="1" applyAlignment="1">
      <alignment wrapText="1"/>
    </xf>
    <xf numFmtId="0" fontId="20" fillId="0" borderId="19" xfId="0" applyFont="1" applyBorder="1" applyAlignment="1">
      <alignment wrapText="1"/>
    </xf>
    <xf numFmtId="0" fontId="19" fillId="0" borderId="20" xfId="0" applyFont="1" applyFill="1" applyBorder="1" applyAlignment="1">
      <alignment wrapText="1"/>
    </xf>
    <xf numFmtId="0" fontId="19" fillId="0" borderId="19" xfId="0" applyFont="1" applyFill="1" applyBorder="1" applyAlignment="1">
      <alignment wrapText="1"/>
    </xf>
    <xf numFmtId="0" fontId="19" fillId="0" borderId="10" xfId="0" applyFont="1" applyFill="1" applyBorder="1" applyAlignment="1">
      <alignment horizontal="center" wrapText="1"/>
    </xf>
    <xf numFmtId="0" fontId="0" fillId="0" borderId="20" xfId="0" applyFont="1" applyBorder="1" applyAlignment="1">
      <alignment horizontal="center" wrapText="1"/>
    </xf>
    <xf numFmtId="0" fontId="0" fillId="0" borderId="0" xfId="0" applyFont="1" applyBorder="1" applyAlignment="1">
      <alignment horizontal="center" wrapText="1"/>
    </xf>
    <xf numFmtId="0" fontId="19" fillId="0" borderId="0" xfId="0" applyFont="1" applyBorder="1" applyAlignment="1">
      <alignment horizontal="center" wrapText="1"/>
    </xf>
    <xf numFmtId="0" fontId="0" fillId="0" borderId="0" xfId="0" applyFont="1" applyBorder="1" applyAlignment="1">
      <alignment horizontal="right" wrapText="1"/>
    </xf>
    <xf numFmtId="0" fontId="3" fillId="0" borderId="15" xfId="0" applyFont="1" applyBorder="1" applyAlignment="1">
      <alignment wrapText="1"/>
    </xf>
    <xf numFmtId="0" fontId="3" fillId="0" borderId="15" xfId="0" applyFont="1" applyBorder="1" applyAlignment="1">
      <alignment horizontal="center" wrapText="1"/>
    </xf>
    <xf numFmtId="0" fontId="3" fillId="0" borderId="24" xfId="0" applyFont="1" applyBorder="1" applyAlignment="1">
      <alignment wrapText="1"/>
    </xf>
    <xf numFmtId="0" fontId="3" fillId="0" borderId="18" xfId="0" applyFont="1" applyBorder="1" applyAlignment="1">
      <alignment horizontal="center" wrapText="1"/>
    </xf>
    <xf numFmtId="0" fontId="0" fillId="0" borderId="13" xfId="0" applyFont="1" applyBorder="1" applyAlignment="1">
      <alignment horizontal="center" wrapText="1"/>
    </xf>
    <xf numFmtId="0" fontId="3" fillId="0" borderId="11" xfId="0" applyFont="1" applyBorder="1" applyAlignment="1">
      <alignment horizontal="center" wrapText="1"/>
    </xf>
    <xf numFmtId="0" fontId="3" fillId="0" borderId="19" xfId="0" applyFont="1" applyBorder="1" applyAlignment="1">
      <alignment wrapText="1"/>
    </xf>
    <xf numFmtId="0" fontId="3" fillId="0" borderId="19" xfId="0" applyFont="1" applyBorder="1" applyAlignment="1">
      <alignment horizontal="center" wrapText="1"/>
    </xf>
    <xf numFmtId="0" fontId="3" fillId="0" borderId="21" xfId="0" applyFont="1" applyBorder="1" applyAlignment="1">
      <alignment vertical="top" wrapText="1"/>
    </xf>
    <xf numFmtId="0" fontId="0" fillId="0" borderId="16" xfId="0" applyFont="1" applyBorder="1" applyAlignment="1">
      <alignment wrapText="1"/>
    </xf>
    <xf numFmtId="0" fontId="0" fillId="0" borderId="14" xfId="0" applyFont="1" applyBorder="1" applyAlignment="1">
      <alignment wrapText="1"/>
    </xf>
    <xf numFmtId="0" fontId="21" fillId="0" borderId="19" xfId="0" applyFont="1" applyBorder="1" applyAlignment="1">
      <alignment wrapText="1"/>
    </xf>
    <xf numFmtId="0" fontId="0" fillId="0" borderId="10" xfId="0" applyFont="1" applyBorder="1" applyAlignment="1">
      <alignment wrapText="1"/>
    </xf>
    <xf numFmtId="0" fontId="19" fillId="0" borderId="20" xfId="0" applyFont="1" applyBorder="1" applyAlignment="1">
      <alignment horizontal="right" wrapText="1"/>
    </xf>
    <xf numFmtId="0" fontId="3" fillId="0" borderId="24" xfId="0" applyNumberFormat="1" applyFont="1" applyFill="1" applyBorder="1" applyAlignment="1" applyProtection="1">
      <alignment horizontal="center" vertical="top"/>
      <protection/>
    </xf>
    <xf numFmtId="0" fontId="0" fillId="0" borderId="24" xfId="0" applyBorder="1" applyAlignment="1">
      <alignment horizontal="center"/>
    </xf>
    <xf numFmtId="0" fontId="19" fillId="0" borderId="24" xfId="0" applyFont="1" applyBorder="1" applyAlignment="1">
      <alignment/>
    </xf>
    <xf numFmtId="0" fontId="19" fillId="0" borderId="13" xfId="0" applyFont="1" applyBorder="1" applyAlignment="1">
      <alignment horizontal="center" wrapText="1"/>
    </xf>
    <xf numFmtId="0" fontId="19" fillId="0" borderId="20" xfId="0" applyFont="1" applyBorder="1" applyAlignment="1">
      <alignment/>
    </xf>
    <xf numFmtId="0" fontId="0" fillId="0" borderId="19" xfId="0" applyBorder="1" applyAlignment="1">
      <alignment horizontal="center"/>
    </xf>
    <xf numFmtId="0" fontId="19" fillId="0" borderId="12" xfId="0" applyFont="1" applyBorder="1" applyAlignment="1">
      <alignment horizontal="right" wrapText="1"/>
    </xf>
    <xf numFmtId="0" fontId="19" fillId="0" borderId="14" xfId="0" applyFont="1" applyBorder="1" applyAlignment="1">
      <alignment wrapText="1"/>
    </xf>
    <xf numFmtId="0" fontId="19" fillId="0" borderId="22" xfId="0" applyFont="1" applyBorder="1" applyAlignment="1">
      <alignment wrapText="1"/>
    </xf>
    <xf numFmtId="0" fontId="3" fillId="0" borderId="10" xfId="0" applyFont="1" applyFill="1" applyBorder="1" applyAlignment="1">
      <alignment horizontal="center"/>
    </xf>
    <xf numFmtId="0" fontId="0" fillId="0" borderId="10" xfId="0" applyFont="1" applyBorder="1" applyAlignment="1">
      <alignment/>
    </xf>
    <xf numFmtId="0" fontId="0" fillId="0" borderId="13" xfId="0" applyFont="1" applyBorder="1" applyAlignment="1">
      <alignment/>
    </xf>
    <xf numFmtId="0" fontId="0" fillId="0" borderId="10" xfId="0" applyFont="1" applyFill="1" applyBorder="1" applyAlignment="1">
      <alignment/>
    </xf>
    <xf numFmtId="2" fontId="0" fillId="0" borderId="10" xfId="0" applyNumberFormat="1" applyFont="1" applyFill="1" applyBorder="1" applyAlignment="1">
      <alignment/>
    </xf>
    <xf numFmtId="2" fontId="0" fillId="0" borderId="10" xfId="0" applyNumberFormat="1" applyFont="1" applyBorder="1" applyAlignment="1">
      <alignment/>
    </xf>
    <xf numFmtId="0" fontId="3" fillId="0" borderId="10" xfId="0" applyFont="1" applyFill="1" applyBorder="1" applyAlignment="1">
      <alignment/>
    </xf>
    <xf numFmtId="0" fontId="0" fillId="0" borderId="10" xfId="0" applyFont="1" applyBorder="1" applyAlignment="1">
      <alignment horizontal="right" wrapText="1"/>
    </xf>
    <xf numFmtId="0" fontId="0" fillId="0" borderId="0" xfId="0" applyFont="1" applyAlignment="1">
      <alignment horizontal="right"/>
    </xf>
    <xf numFmtId="0" fontId="8" fillId="0" borderId="0" xfId="0" applyFont="1" applyBorder="1" applyAlignment="1">
      <alignment horizontal="left" wrapText="1"/>
    </xf>
    <xf numFmtId="0" fontId="3" fillId="0" borderId="18" xfId="0" applyFont="1" applyFill="1" applyBorder="1" applyAlignment="1">
      <alignment horizontal="center"/>
    </xf>
    <xf numFmtId="0" fontId="8" fillId="0" borderId="0" xfId="0" applyNumberFormat="1" applyFont="1" applyFill="1" applyBorder="1" applyAlignment="1" applyProtection="1">
      <alignment horizontal="center" vertical="top"/>
      <protection/>
    </xf>
    <xf numFmtId="0" fontId="3" fillId="0" borderId="15" xfId="0" applyFont="1" applyBorder="1" applyAlignment="1">
      <alignment horizontal="center" vertical="top"/>
    </xf>
    <xf numFmtId="0" fontId="3" fillId="0" borderId="19" xfId="0" applyFont="1" applyBorder="1" applyAlignment="1">
      <alignment horizontal="center"/>
    </xf>
    <xf numFmtId="0" fontId="4" fillId="0" borderId="11" xfId="0" applyFont="1" applyBorder="1" applyAlignment="1">
      <alignment/>
    </xf>
    <xf numFmtId="0" fontId="4" fillId="0" borderId="12" xfId="0" applyFont="1" applyBorder="1" applyAlignment="1">
      <alignment/>
    </xf>
    <xf numFmtId="0" fontId="4" fillId="0" borderId="0" xfId="0" applyFont="1" applyBorder="1" applyAlignment="1">
      <alignment/>
    </xf>
    <xf numFmtId="0" fontId="4" fillId="0" borderId="16" xfId="0" applyFont="1" applyBorder="1" applyAlignment="1">
      <alignment/>
    </xf>
    <xf numFmtId="0" fontId="2" fillId="0" borderId="11" xfId="0" applyFont="1" applyBorder="1" applyAlignment="1">
      <alignment horizontal="left" vertical="top" wrapText="1"/>
    </xf>
    <xf numFmtId="0" fontId="2" fillId="0" borderId="11" xfId="0" applyFont="1" applyBorder="1" applyAlignment="1">
      <alignment vertical="top" wrapText="1"/>
    </xf>
    <xf numFmtId="0" fontId="4" fillId="0" borderId="13" xfId="0" applyFont="1" applyBorder="1" applyAlignment="1">
      <alignment/>
    </xf>
    <xf numFmtId="0" fontId="4" fillId="0" borderId="19" xfId="0" applyFont="1" applyBorder="1" applyAlignment="1">
      <alignment/>
    </xf>
    <xf numFmtId="0" fontId="4" fillId="0" borderId="20" xfId="0" applyFont="1" applyBorder="1" applyAlignment="1">
      <alignment/>
    </xf>
    <xf numFmtId="0" fontId="22" fillId="0" borderId="10" xfId="0" applyFont="1" applyBorder="1" applyAlignment="1">
      <alignment horizontal="right" vertical="top" wrapText="1"/>
    </xf>
    <xf numFmtId="0" fontId="22" fillId="0" borderId="10" xfId="0" applyFont="1" applyBorder="1" applyAlignment="1">
      <alignment horizontal="center" vertical="top" wrapText="1"/>
    </xf>
    <xf numFmtId="0" fontId="25" fillId="0" borderId="10" xfId="0" applyFont="1" applyBorder="1" applyAlignment="1">
      <alignment vertical="top" wrapText="1"/>
    </xf>
    <xf numFmtId="0" fontId="25" fillId="0" borderId="10" xfId="0" applyFont="1" applyBorder="1" applyAlignment="1">
      <alignment horizontal="right" vertical="top" wrapText="1"/>
    </xf>
    <xf numFmtId="0" fontId="0" fillId="0" borderId="12" xfId="0" applyNumberFormat="1" applyFont="1" applyFill="1" applyBorder="1" applyAlignment="1" applyProtection="1">
      <alignment horizontal="center" vertical="top"/>
      <protection/>
    </xf>
    <xf numFmtId="0" fontId="3" fillId="0" borderId="21" xfId="0" applyNumberFormat="1" applyFont="1" applyFill="1" applyBorder="1" applyAlignment="1" applyProtection="1">
      <alignment horizontal="center" vertical="top"/>
      <protection/>
    </xf>
    <xf numFmtId="0" fontId="3" fillId="0" borderId="15" xfId="0" applyNumberFormat="1" applyFont="1" applyFill="1" applyBorder="1" applyAlignment="1" applyProtection="1">
      <alignment horizontal="center" vertical="top"/>
      <protection/>
    </xf>
    <xf numFmtId="0" fontId="25" fillId="0" borderId="10" xfId="0" applyFont="1" applyBorder="1" applyAlignment="1">
      <alignment horizontal="center" vertical="top" wrapText="1"/>
    </xf>
    <xf numFmtId="0" fontId="2" fillId="0" borderId="10" xfId="0" applyFont="1" applyBorder="1" applyAlignment="1">
      <alignment horizontal="left" vertical="top" wrapText="1"/>
    </xf>
    <xf numFmtId="0" fontId="2" fillId="0" borderId="10" xfId="0" applyFont="1" applyBorder="1" applyAlignment="1">
      <alignment horizontal="right" vertical="top" wrapText="1"/>
    </xf>
    <xf numFmtId="0" fontId="0" fillId="0" borderId="10" xfId="0" applyFont="1" applyBorder="1" applyAlignment="1">
      <alignment horizontal="right" vertical="top" wrapText="1"/>
    </xf>
    <xf numFmtId="0" fontId="0" fillId="0" borderId="10" xfId="0" applyFont="1" applyBorder="1" applyAlignment="1">
      <alignment horizontal="left" vertical="top" wrapText="1"/>
    </xf>
    <xf numFmtId="0" fontId="2" fillId="0" borderId="10" xfId="0" applyFont="1" applyBorder="1" applyAlignment="1">
      <alignment vertical="top" wrapText="1"/>
    </xf>
    <xf numFmtId="0" fontId="13" fillId="0" borderId="10" xfId="0" applyFont="1" applyBorder="1" applyAlignment="1">
      <alignment horizontal="right" vertical="top" wrapText="1"/>
    </xf>
    <xf numFmtId="0" fontId="1" fillId="0" borderId="0" xfId="0" applyFont="1" applyBorder="1" applyAlignment="1" applyProtection="1">
      <alignment/>
      <protection/>
    </xf>
    <xf numFmtId="0" fontId="4" fillId="0" borderId="0" xfId="0" applyFont="1" applyAlignment="1">
      <alignment horizontal="right"/>
    </xf>
    <xf numFmtId="0" fontId="1" fillId="0" borderId="14" xfId="0" applyFont="1" applyBorder="1" applyAlignment="1">
      <alignment horizontal="center" vertical="top" wrapText="1"/>
    </xf>
    <xf numFmtId="0" fontId="1" fillId="0" borderId="18" xfId="0" applyFont="1" applyBorder="1" applyAlignment="1">
      <alignment horizontal="center" vertical="top" wrapText="1"/>
    </xf>
    <xf numFmtId="0" fontId="4" fillId="0" borderId="0" xfId="0" applyFont="1" applyAlignment="1">
      <alignment vertical="top" wrapText="1"/>
    </xf>
    <xf numFmtId="0" fontId="1" fillId="0" borderId="16" xfId="0" applyFont="1" applyBorder="1" applyAlignment="1">
      <alignment horizontal="right" vertical="top" wrapText="1"/>
    </xf>
    <xf numFmtId="0" fontId="1" fillId="0" borderId="0" xfId="0" applyFont="1" applyBorder="1" applyAlignment="1">
      <alignment horizontal="right" vertical="top" wrapText="1"/>
    </xf>
    <xf numFmtId="0" fontId="1" fillId="0" borderId="16" xfId="0" applyFont="1" applyBorder="1" applyAlignment="1">
      <alignment vertical="top" wrapText="1"/>
    </xf>
    <xf numFmtId="0" fontId="4" fillId="0" borderId="11" xfId="0" applyFont="1" applyBorder="1" applyAlignment="1">
      <alignment horizontal="right" vertical="top" wrapText="1"/>
    </xf>
    <xf numFmtId="0" fontId="4" fillId="0" borderId="0" xfId="0" applyFont="1" applyBorder="1" applyAlignment="1">
      <alignment horizontal="right" vertical="top" wrapText="1"/>
    </xf>
    <xf numFmtId="0" fontId="4" fillId="0" borderId="11" xfId="0" applyFont="1" applyBorder="1" applyAlignment="1">
      <alignment vertical="top" wrapText="1"/>
    </xf>
    <xf numFmtId="0" fontId="4" fillId="0" borderId="17" xfId="0" applyFont="1" applyBorder="1" applyAlignment="1">
      <alignment horizontal="right" vertical="top" wrapText="1"/>
    </xf>
    <xf numFmtId="0" fontId="4" fillId="0" borderId="11" xfId="0" applyFont="1" applyBorder="1" applyAlignment="1" quotePrefix="1">
      <alignment horizontal="left" vertical="top" wrapText="1"/>
    </xf>
    <xf numFmtId="0" fontId="4" fillId="0" borderId="11" xfId="0" applyFont="1" applyBorder="1" applyAlignment="1">
      <alignment horizontal="left" vertical="top" wrapText="1"/>
    </xf>
    <xf numFmtId="0" fontId="4" fillId="0" borderId="0" xfId="0" applyFont="1" applyAlignment="1">
      <alignment horizontal="right" vertical="top" wrapText="1"/>
    </xf>
    <xf numFmtId="0" fontId="4" fillId="0" borderId="12" xfId="0" applyFont="1" applyBorder="1" applyAlignment="1">
      <alignment horizontal="right" vertical="top" wrapText="1"/>
    </xf>
    <xf numFmtId="0" fontId="4" fillId="0" borderId="0" xfId="0" applyFont="1" applyBorder="1" applyAlignment="1">
      <alignment vertical="top" wrapText="1"/>
    </xf>
    <xf numFmtId="0" fontId="4" fillId="0" borderId="17" xfId="0" applyFont="1" applyBorder="1" applyAlignment="1">
      <alignment vertical="top" wrapText="1"/>
    </xf>
    <xf numFmtId="0" fontId="4" fillId="0" borderId="13" xfId="0" applyFont="1" applyBorder="1" applyAlignment="1">
      <alignment horizontal="right" vertical="top" wrapText="1"/>
    </xf>
    <xf numFmtId="0" fontId="4" fillId="0" borderId="22" xfId="0" applyFont="1" applyBorder="1" applyAlignment="1">
      <alignment horizontal="right" vertical="top" wrapText="1"/>
    </xf>
    <xf numFmtId="0" fontId="4" fillId="0" borderId="19" xfId="0" applyFont="1" applyBorder="1" applyAlignment="1">
      <alignment horizontal="right" vertical="top" wrapText="1"/>
    </xf>
    <xf numFmtId="0" fontId="4" fillId="0" borderId="13" xfId="0" applyFont="1" applyBorder="1" applyAlignment="1">
      <alignment vertical="top" wrapText="1"/>
    </xf>
    <xf numFmtId="0" fontId="4" fillId="0" borderId="0" xfId="0" applyFont="1" applyAlignment="1">
      <alignment horizontal="left"/>
    </xf>
    <xf numFmtId="0" fontId="0" fillId="0" borderId="0" xfId="0" applyNumberFormat="1" applyFont="1" applyFill="1" applyBorder="1" applyAlignment="1" applyProtection="1">
      <alignment vertical="top"/>
      <protection/>
    </xf>
    <xf numFmtId="0" fontId="0" fillId="0" borderId="0" xfId="0" applyFont="1" applyAlignment="1">
      <alignment/>
    </xf>
    <xf numFmtId="0" fontId="3" fillId="0" borderId="10" xfId="0" applyNumberFormat="1" applyFont="1" applyFill="1" applyBorder="1" applyAlignment="1" applyProtection="1">
      <alignment horizontal="right" vertical="top" wrapText="1"/>
      <protection/>
    </xf>
    <xf numFmtId="0" fontId="3" fillId="0" borderId="18" xfId="0" applyNumberFormat="1" applyFont="1" applyFill="1" applyBorder="1" applyAlignment="1" applyProtection="1">
      <alignment horizontal="left" vertical="top"/>
      <protection/>
    </xf>
    <xf numFmtId="0" fontId="3" fillId="0" borderId="18" xfId="0" applyNumberFormat="1" applyFont="1" applyFill="1" applyBorder="1" applyAlignment="1" applyProtection="1">
      <alignment horizontal="right" vertical="top"/>
      <protection/>
    </xf>
    <xf numFmtId="0" fontId="3" fillId="0" borderId="14"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left" vertical="top"/>
      <protection/>
    </xf>
    <xf numFmtId="0" fontId="3" fillId="0" borderId="18" xfId="0" applyNumberFormat="1" applyFont="1" applyFill="1" applyBorder="1" applyAlignment="1" applyProtection="1">
      <alignment vertical="top"/>
      <protection/>
    </xf>
    <xf numFmtId="0" fontId="0" fillId="0" borderId="12" xfId="0" applyFont="1" applyBorder="1" applyAlignment="1">
      <alignment/>
    </xf>
    <xf numFmtId="0" fontId="0" fillId="0" borderId="11"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protection/>
    </xf>
    <xf numFmtId="0" fontId="0" fillId="0" borderId="11" xfId="0" applyNumberFormat="1" applyFont="1" applyFill="1" applyBorder="1" applyAlignment="1" applyProtection="1">
      <alignment vertical="top" wrapText="1"/>
      <protection/>
    </xf>
    <xf numFmtId="0" fontId="0" fillId="0" borderId="13" xfId="0" applyNumberFormat="1" applyFont="1" applyFill="1" applyBorder="1" applyAlignment="1" applyProtection="1">
      <alignment vertical="top"/>
      <protection/>
    </xf>
    <xf numFmtId="0" fontId="0" fillId="0" borderId="19" xfId="0" applyNumberFormat="1" applyFont="1" applyFill="1" applyBorder="1" applyAlignment="1" applyProtection="1">
      <alignment vertical="top"/>
      <protection/>
    </xf>
    <xf numFmtId="0" fontId="0" fillId="0" borderId="22" xfId="0" applyNumberFormat="1" applyFont="1" applyFill="1" applyBorder="1" applyAlignment="1" applyProtection="1">
      <alignment vertical="top"/>
      <protection/>
    </xf>
    <xf numFmtId="0" fontId="3" fillId="0" borderId="14" xfId="0" applyNumberFormat="1" applyFont="1" applyFill="1" applyBorder="1" applyAlignment="1" applyProtection="1">
      <alignment horizontal="centerContinuous" vertical="top"/>
      <protection/>
    </xf>
    <xf numFmtId="0" fontId="3" fillId="0" borderId="18" xfId="0" applyNumberFormat="1" applyFont="1" applyFill="1" applyBorder="1" applyAlignment="1" applyProtection="1">
      <alignment horizontal="centerContinuous" vertical="top"/>
      <protection/>
    </xf>
    <xf numFmtId="0" fontId="0" fillId="0" borderId="0" xfId="0" applyFill="1" applyAlignment="1">
      <alignment/>
    </xf>
    <xf numFmtId="0" fontId="0" fillId="0" borderId="19" xfId="0" applyBorder="1" applyAlignment="1">
      <alignment horizontal="right"/>
    </xf>
    <xf numFmtId="0" fontId="0" fillId="0" borderId="0" xfId="0" applyNumberFormat="1" applyFont="1" applyFill="1" applyBorder="1" applyAlignment="1" applyProtection="1">
      <alignment horizontal="right" vertical="top"/>
      <protection/>
    </xf>
    <xf numFmtId="0" fontId="0" fillId="0" borderId="15" xfId="0" applyBorder="1" applyAlignment="1">
      <alignment horizontal="right"/>
    </xf>
    <xf numFmtId="0" fontId="3" fillId="0" borderId="10" xfId="0" applyFont="1" applyBorder="1" applyAlignment="1">
      <alignment horizontal="left" vertical="top" wrapText="1"/>
    </xf>
    <xf numFmtId="0" fontId="0" fillId="0" borderId="17" xfId="0" applyFill="1" applyBorder="1" applyAlignment="1">
      <alignment/>
    </xf>
    <xf numFmtId="0" fontId="0" fillId="0" borderId="17" xfId="0" applyFill="1" applyBorder="1" applyAlignment="1">
      <alignment horizontal="right"/>
    </xf>
    <xf numFmtId="1" fontId="3" fillId="0" borderId="16" xfId="0" applyNumberFormat="1" applyFont="1" applyBorder="1" applyAlignment="1">
      <alignment horizontal="center" vertical="top" wrapText="1"/>
    </xf>
    <xf numFmtId="1" fontId="3" fillId="0" borderId="11" xfId="0" applyNumberFormat="1" applyFont="1" applyBorder="1" applyAlignment="1">
      <alignment horizontal="center" vertical="top" wrapText="1"/>
    </xf>
    <xf numFmtId="0" fontId="3" fillId="0" borderId="12" xfId="0" applyFont="1" applyBorder="1" applyAlignment="1">
      <alignment horizontal="center" vertical="top" wrapText="1"/>
    </xf>
    <xf numFmtId="0" fontId="3" fillId="0" borderId="22" xfId="0" applyFont="1" applyBorder="1" applyAlignment="1">
      <alignment horizontal="center" vertical="top" wrapText="1"/>
    </xf>
    <xf numFmtId="1" fontId="3" fillId="0" borderId="13" xfId="0" applyNumberFormat="1" applyFont="1" applyBorder="1" applyAlignment="1">
      <alignment horizontal="center"/>
    </xf>
    <xf numFmtId="1" fontId="3" fillId="0" borderId="13" xfId="0" applyNumberFormat="1" applyFont="1"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vertical="top" wrapText="1"/>
    </xf>
    <xf numFmtId="1" fontId="0" fillId="0" borderId="10" xfId="0" applyNumberFormat="1" applyBorder="1" applyAlignment="1">
      <alignment vertical="top" wrapText="1"/>
    </xf>
    <xf numFmtId="0" fontId="0" fillId="0" borderId="10" xfId="0" applyFill="1" applyBorder="1" applyAlignment="1">
      <alignment vertical="top" wrapText="1"/>
    </xf>
    <xf numFmtId="1" fontId="3" fillId="0" borderId="10" xfId="0" applyNumberFormat="1" applyFont="1" applyBorder="1" applyAlignment="1">
      <alignment vertical="top" wrapText="1"/>
    </xf>
    <xf numFmtId="1" fontId="0" fillId="0" borderId="0" xfId="0" applyNumberFormat="1" applyAlignment="1">
      <alignment vertical="top" wrapText="1"/>
    </xf>
    <xf numFmtId="0" fontId="8" fillId="0" borderId="0" xfId="0" applyFont="1" applyBorder="1" applyAlignment="1">
      <alignment horizontal="left"/>
    </xf>
    <xf numFmtId="0" fontId="18" fillId="0" borderId="0" xfId="0" applyFont="1" applyBorder="1" applyAlignment="1">
      <alignment horizontal="left"/>
    </xf>
    <xf numFmtId="0" fontId="3" fillId="0" borderId="16" xfId="0" applyFont="1" applyBorder="1" applyAlignment="1">
      <alignment/>
    </xf>
    <xf numFmtId="0" fontId="3" fillId="0" borderId="10" xfId="0" applyFont="1" applyBorder="1" applyAlignment="1">
      <alignment horizontal="center" vertical="center" wrapText="1"/>
    </xf>
    <xf numFmtId="0" fontId="3" fillId="0" borderId="14" xfId="0" applyFont="1" applyBorder="1" applyAlignment="1">
      <alignment horizontal="center" vertical="center"/>
    </xf>
    <xf numFmtId="0" fontId="3" fillId="0" borderId="10" xfId="0" applyFont="1" applyBorder="1" applyAlignment="1">
      <alignment horizontal="left" vertical="center" wrapText="1"/>
    </xf>
    <xf numFmtId="0" fontId="0" fillId="0" borderId="15" xfId="0" applyBorder="1" applyAlignment="1">
      <alignment horizontal="center"/>
    </xf>
    <xf numFmtId="0" fontId="0" fillId="0" borderId="21" xfId="0" applyFill="1" applyBorder="1" applyAlignment="1">
      <alignment horizontal="right"/>
    </xf>
    <xf numFmtId="0" fontId="0" fillId="0" borderId="16" xfId="0" applyFill="1" applyBorder="1" applyAlignment="1">
      <alignment horizontal="right"/>
    </xf>
    <xf numFmtId="0" fontId="0" fillId="0" borderId="13" xfId="0" applyFill="1" applyBorder="1" applyAlignment="1">
      <alignment horizontal="right"/>
    </xf>
    <xf numFmtId="0" fontId="0" fillId="0" borderId="19" xfId="0" applyFill="1" applyBorder="1" applyAlignment="1">
      <alignment horizontal="right"/>
    </xf>
    <xf numFmtId="0" fontId="0" fillId="0" borderId="22" xfId="0" applyBorder="1" applyAlignment="1">
      <alignment horizontal="center"/>
    </xf>
    <xf numFmtId="0" fontId="0" fillId="0" borderId="18" xfId="0" applyFont="1" applyFill="1" applyBorder="1" applyAlignment="1">
      <alignment vertical="center"/>
    </xf>
    <xf numFmtId="1" fontId="0" fillId="0" borderId="0" xfId="0" applyNumberFormat="1" applyAlignment="1">
      <alignment horizontal="right"/>
    </xf>
    <xf numFmtId="0" fontId="3" fillId="0" borderId="15" xfId="0" applyFont="1" applyFill="1" applyBorder="1" applyAlignment="1">
      <alignment horizontal="center" vertical="top" wrapText="1"/>
    </xf>
    <xf numFmtId="0" fontId="3" fillId="0" borderId="13" xfId="0" applyFont="1" applyBorder="1" applyAlignment="1">
      <alignment horizontal="center" wrapText="1"/>
    </xf>
    <xf numFmtId="1" fontId="3" fillId="0" borderId="10" xfId="0" applyNumberFormat="1" applyFont="1" applyBorder="1" applyAlignment="1">
      <alignment horizontal="center" vertical="top" wrapText="1"/>
    </xf>
    <xf numFmtId="0" fontId="0" fillId="0" borderId="16" xfId="0" applyBorder="1" applyAlignment="1">
      <alignment horizontal="right" vertical="top" wrapText="1"/>
    </xf>
    <xf numFmtId="1" fontId="0" fillId="0" borderId="16" xfId="0" applyNumberFormat="1" applyBorder="1" applyAlignment="1">
      <alignment horizontal="right" vertical="top" wrapText="1"/>
    </xf>
    <xf numFmtId="1" fontId="0" fillId="0" borderId="11" xfId="0" applyNumberFormat="1" applyBorder="1" applyAlignment="1">
      <alignment horizontal="right" vertical="top" wrapText="1"/>
    </xf>
    <xf numFmtId="0" fontId="0" fillId="0" borderId="17" xfId="0" applyBorder="1" applyAlignment="1">
      <alignment vertical="top" wrapText="1"/>
    </xf>
    <xf numFmtId="0" fontId="0" fillId="0" borderId="11" xfId="0" applyFill="1" applyBorder="1" applyAlignment="1">
      <alignment horizontal="right" vertical="top" wrapText="1"/>
    </xf>
    <xf numFmtId="0" fontId="0" fillId="0" borderId="12" xfId="0" applyFill="1" applyBorder="1" applyAlignment="1">
      <alignment horizontal="right" vertical="top" wrapText="1"/>
    </xf>
    <xf numFmtId="0" fontId="0" fillId="0" borderId="12" xfId="0" applyBorder="1" applyAlignment="1">
      <alignment horizontal="right" vertical="top" wrapText="1"/>
    </xf>
    <xf numFmtId="1" fontId="0" fillId="0" borderId="12" xfId="0" applyNumberFormat="1" applyBorder="1" applyAlignment="1">
      <alignment horizontal="right" vertical="top" wrapText="1"/>
    </xf>
    <xf numFmtId="0" fontId="0" fillId="0" borderId="17" xfId="0" applyFill="1" applyBorder="1" applyAlignment="1">
      <alignment vertical="top" wrapText="1"/>
    </xf>
    <xf numFmtId="0" fontId="3" fillId="0" borderId="10" xfId="0" applyFont="1" applyBorder="1" applyAlignment="1">
      <alignment horizontal="right" vertical="top" wrapText="1"/>
    </xf>
    <xf numFmtId="0" fontId="0" fillId="0" borderId="18" xfId="0" applyFont="1" applyBorder="1" applyAlignment="1">
      <alignment vertical="center"/>
    </xf>
    <xf numFmtId="0" fontId="0" fillId="0" borderId="0" xfId="0" applyAlignment="1">
      <alignment horizontal="right" vertical="top" wrapText="1"/>
    </xf>
    <xf numFmtId="1" fontId="0" fillId="0" borderId="0" xfId="0" applyNumberFormat="1" applyAlignment="1">
      <alignment horizontal="right" vertical="top" wrapText="1"/>
    </xf>
    <xf numFmtId="0" fontId="0" fillId="0" borderId="0" xfId="0" applyNumberFormat="1" applyFont="1" applyFill="1" applyBorder="1" applyAlignment="1" applyProtection="1">
      <alignment horizontal="center" vertical="top"/>
      <protection/>
    </xf>
    <xf numFmtId="0" fontId="3" fillId="0" borderId="11" xfId="0" applyNumberFormat="1" applyFont="1" applyFill="1" applyBorder="1" applyAlignment="1" applyProtection="1">
      <alignment horizontal="center" vertical="top"/>
      <protection/>
    </xf>
    <xf numFmtId="0" fontId="0" fillId="0" borderId="11" xfId="0" applyFont="1" applyBorder="1" applyAlignment="1">
      <alignment horizontal="center"/>
    </xf>
    <xf numFmtId="0" fontId="3" fillId="0" borderId="16" xfId="0" applyNumberFormat="1" applyFont="1" applyFill="1" applyBorder="1" applyAlignment="1" applyProtection="1">
      <alignment horizontal="center" vertical="top"/>
      <protection/>
    </xf>
    <xf numFmtId="0" fontId="0" fillId="0" borderId="20" xfId="0" applyNumberFormat="1" applyFont="1" applyFill="1" applyBorder="1" applyAlignment="1" applyProtection="1">
      <alignment vertical="top"/>
      <protection/>
    </xf>
    <xf numFmtId="0" fontId="0" fillId="0" borderId="11" xfId="0" applyFont="1" applyFill="1" applyBorder="1" applyAlignment="1">
      <alignment horizontal="center" vertical="center"/>
    </xf>
    <xf numFmtId="0" fontId="3" fillId="0" borderId="24" xfId="0" applyNumberFormat="1" applyFont="1" applyFill="1" applyBorder="1" applyAlignment="1" applyProtection="1">
      <alignment horizontal="left" vertical="top"/>
      <protection/>
    </xf>
    <xf numFmtId="0" fontId="0" fillId="0" borderId="19" xfId="0" applyNumberFormat="1" applyFont="1" applyFill="1" applyBorder="1" applyAlignment="1" applyProtection="1">
      <alignment horizontal="center" vertical="top"/>
      <protection/>
    </xf>
    <xf numFmtId="0" fontId="0" fillId="0" borderId="16" xfId="0" applyFont="1" applyBorder="1" applyAlignment="1">
      <alignment horizontal="right"/>
    </xf>
    <xf numFmtId="0" fontId="0" fillId="0" borderId="15" xfId="0" applyNumberFormat="1" applyFont="1" applyFill="1" applyBorder="1" applyAlignment="1" applyProtection="1">
      <alignment horizontal="center" vertical="top"/>
      <protection/>
    </xf>
    <xf numFmtId="0" fontId="0" fillId="0" borderId="11" xfId="0" applyNumberFormat="1" applyFont="1" applyFill="1" applyBorder="1" applyAlignment="1" applyProtection="1">
      <alignment horizontal="left" vertical="top"/>
      <protection/>
    </xf>
    <xf numFmtId="49" fontId="0" fillId="0" borderId="12" xfId="0" applyNumberFormat="1" applyFont="1" applyFill="1" applyBorder="1" applyAlignment="1" applyProtection="1">
      <alignment horizontal="center" vertical="top"/>
      <protection/>
    </xf>
    <xf numFmtId="49" fontId="0" fillId="0" borderId="12" xfId="0" applyNumberFormat="1" applyFont="1" applyFill="1" applyBorder="1" applyAlignment="1" applyProtection="1">
      <alignment vertical="top"/>
      <protection/>
    </xf>
    <xf numFmtId="0" fontId="0" fillId="0" borderId="13" xfId="0" applyNumberFormat="1" applyFont="1" applyFill="1" applyBorder="1" applyAlignment="1" applyProtection="1">
      <alignment horizontal="left" vertical="top"/>
      <protection/>
    </xf>
    <xf numFmtId="0" fontId="27" fillId="0" borderId="0" xfId="0" applyNumberFormat="1" applyFont="1" applyFill="1" applyBorder="1" applyAlignment="1" applyProtection="1">
      <alignment horizontal="center" vertical="top"/>
      <protection/>
    </xf>
    <xf numFmtId="0" fontId="1" fillId="0" borderId="0" xfId="0" applyFont="1" applyBorder="1" applyAlignment="1">
      <alignment wrapText="1"/>
    </xf>
    <xf numFmtId="0" fontId="7" fillId="0" borderId="0" xfId="0" applyFont="1" applyBorder="1" applyAlignment="1">
      <alignment horizontal="right" wrapText="1"/>
    </xf>
    <xf numFmtId="0" fontId="3" fillId="0" borderId="16" xfId="0" applyFont="1" applyBorder="1" applyAlignment="1">
      <alignment horizontal="right" vertical="top" wrapText="1" indent="1"/>
    </xf>
    <xf numFmtId="0" fontId="0" fillId="0" borderId="16" xfId="0" applyFont="1" applyBorder="1" applyAlignment="1">
      <alignment horizontal="center"/>
    </xf>
    <xf numFmtId="0" fontId="0" fillId="0" borderId="10" xfId="0" applyFont="1" applyBorder="1" applyAlignment="1">
      <alignment horizontal="left" wrapText="1"/>
    </xf>
    <xf numFmtId="0" fontId="0" fillId="0" borderId="10" xfId="0" applyFont="1" applyBorder="1" applyAlignment="1">
      <alignment horizontal="left" vertical="center"/>
    </xf>
    <xf numFmtId="0" fontId="0" fillId="0" borderId="10" xfId="0" applyFont="1" applyBorder="1" applyAlignment="1">
      <alignment vertical="center"/>
    </xf>
    <xf numFmtId="0" fontId="0" fillId="0" borderId="18" xfId="0" applyFont="1" applyBorder="1" applyAlignment="1">
      <alignment/>
    </xf>
    <xf numFmtId="0" fontId="0" fillId="33" borderId="11" xfId="0" applyFont="1" applyFill="1" applyBorder="1" applyAlignment="1">
      <alignment horizontal="center"/>
    </xf>
    <xf numFmtId="0" fontId="0" fillId="33" borderId="18" xfId="0" applyFont="1" applyFill="1" applyBorder="1" applyAlignment="1">
      <alignment wrapText="1"/>
    </xf>
    <xf numFmtId="0" fontId="0" fillId="33" borderId="10" xfId="0" applyFont="1" applyFill="1" applyBorder="1" applyAlignment="1">
      <alignment horizontal="left" wrapText="1"/>
    </xf>
    <xf numFmtId="0" fontId="0" fillId="33" borderId="10" xfId="0" applyFont="1" applyFill="1" applyBorder="1" applyAlignment="1">
      <alignment horizontal="right" wrapText="1"/>
    </xf>
    <xf numFmtId="0" fontId="0" fillId="33" borderId="0" xfId="0" applyFont="1" applyFill="1" applyBorder="1" applyAlignment="1">
      <alignment/>
    </xf>
    <xf numFmtId="0" fontId="0" fillId="0" borderId="10" xfId="0" applyFont="1" applyFill="1" applyBorder="1" applyAlignment="1">
      <alignment horizontal="left" wrapText="1"/>
    </xf>
    <xf numFmtId="0" fontId="0" fillId="0" borderId="18" xfId="0" applyFont="1" applyFill="1" applyBorder="1" applyAlignment="1">
      <alignment wrapText="1"/>
    </xf>
    <xf numFmtId="0" fontId="0" fillId="33" borderId="10" xfId="0" applyFont="1" applyFill="1" applyBorder="1" applyAlignment="1">
      <alignment/>
    </xf>
    <xf numFmtId="0" fontId="0" fillId="0" borderId="10" xfId="0" applyFont="1" applyFill="1" applyBorder="1" applyAlignment="1">
      <alignment vertical="center"/>
    </xf>
    <xf numFmtId="0" fontId="0" fillId="33" borderId="10" xfId="0" applyFont="1" applyFill="1" applyBorder="1" applyAlignment="1">
      <alignment horizontal="left"/>
    </xf>
    <xf numFmtId="0" fontId="0" fillId="0" borderId="10" xfId="0" applyFont="1" applyBorder="1" applyAlignment="1">
      <alignment horizontal="left"/>
    </xf>
    <xf numFmtId="0" fontId="0" fillId="0" borderId="10" xfId="0" applyFont="1" applyFill="1" applyBorder="1" applyAlignment="1">
      <alignment horizontal="left"/>
    </xf>
    <xf numFmtId="0" fontId="0" fillId="0" borderId="11" xfId="0" applyFont="1" applyFill="1" applyBorder="1" applyAlignment="1">
      <alignment horizontal="center"/>
    </xf>
    <xf numFmtId="0" fontId="0" fillId="0" borderId="13" xfId="0" applyFont="1" applyBorder="1" applyAlignment="1">
      <alignment horizontal="center"/>
    </xf>
    <xf numFmtId="0" fontId="0" fillId="0" borderId="0" xfId="0" applyFont="1" applyFill="1" applyBorder="1" applyAlignment="1">
      <alignment wrapText="1"/>
    </xf>
    <xf numFmtId="0" fontId="3" fillId="0" borderId="10" xfId="0" applyFont="1" applyBorder="1" applyAlignment="1">
      <alignment horizontal="left" vertical="top" wrapText="1" indent="1"/>
    </xf>
    <xf numFmtId="0" fontId="0" fillId="0" borderId="10" xfId="0" applyFont="1" applyBorder="1" applyAlignment="1" quotePrefix="1">
      <alignment wrapText="1"/>
    </xf>
    <xf numFmtId="0" fontId="0" fillId="0" borderId="10" xfId="0" applyFont="1" applyFill="1" applyBorder="1" applyAlignment="1">
      <alignment wrapText="1"/>
    </xf>
    <xf numFmtId="0" fontId="0" fillId="0" borderId="10" xfId="0" applyFont="1" applyFill="1" applyBorder="1" applyAlignment="1">
      <alignment horizontal="right" wrapText="1"/>
    </xf>
    <xf numFmtId="0" fontId="0" fillId="0" borderId="10" xfId="0" applyFont="1" applyBorder="1" applyAlignment="1">
      <alignment horizontal="right" vertical="center" wrapText="1"/>
    </xf>
    <xf numFmtId="0" fontId="0" fillId="0" borderId="13" xfId="0" applyFont="1" applyFill="1" applyBorder="1" applyAlignment="1">
      <alignment horizontal="center"/>
    </xf>
    <xf numFmtId="0" fontId="0" fillId="0" borderId="0" xfId="0" applyFont="1" applyFill="1" applyBorder="1" applyAlignment="1">
      <alignment horizontal="left" wrapText="1"/>
    </xf>
    <xf numFmtId="0" fontId="32" fillId="0" borderId="0" xfId="0" applyFont="1" applyAlignment="1">
      <alignment horizontal="justify" vertical="top"/>
    </xf>
    <xf numFmtId="0" fontId="30" fillId="0" borderId="0" xfId="0" applyFont="1" applyAlignment="1">
      <alignment horizontal="justify" vertical="top"/>
    </xf>
    <xf numFmtId="0" fontId="0" fillId="0" borderId="11" xfId="0" applyFont="1" applyFill="1" applyBorder="1" applyAlignment="1">
      <alignment wrapText="1"/>
    </xf>
    <xf numFmtId="0" fontId="3" fillId="0" borderId="10" xfId="0" applyFont="1" applyBorder="1" applyAlignment="1" quotePrefix="1">
      <alignment horizontal="center" vertical="top"/>
    </xf>
    <xf numFmtId="0" fontId="3" fillId="0" borderId="14" xfId="0" applyFont="1" applyBorder="1" applyAlignment="1">
      <alignment horizontal="right" vertical="top"/>
    </xf>
    <xf numFmtId="0" fontId="3" fillId="0" borderId="24" xfId="0" applyFont="1" applyBorder="1" applyAlignment="1">
      <alignment horizontal="right" vertical="top"/>
    </xf>
    <xf numFmtId="0" fontId="3" fillId="0" borderId="18" xfId="0" applyFont="1" applyBorder="1" applyAlignment="1" quotePrefix="1">
      <alignment horizontal="center" vertical="top"/>
    </xf>
    <xf numFmtId="0" fontId="0" fillId="33" borderId="17" xfId="0" applyFill="1" applyBorder="1" applyAlignment="1">
      <alignment/>
    </xf>
    <xf numFmtId="0" fontId="0" fillId="33" borderId="0" xfId="0" applyFill="1" applyBorder="1" applyAlignment="1">
      <alignment/>
    </xf>
    <xf numFmtId="0" fontId="0" fillId="33" borderId="11" xfId="0" applyFill="1" applyBorder="1" applyAlignment="1">
      <alignment horizontal="right"/>
    </xf>
    <xf numFmtId="0" fontId="0" fillId="33" borderId="0" xfId="0" applyFill="1" applyBorder="1" applyAlignment="1">
      <alignment horizontal="right"/>
    </xf>
    <xf numFmtId="0" fontId="3" fillId="0" borderId="13" xfId="0" applyFont="1" applyBorder="1" applyAlignment="1">
      <alignment horizontal="right"/>
    </xf>
    <xf numFmtId="0" fontId="1" fillId="0" borderId="14" xfId="0" applyFont="1" applyBorder="1" applyAlignment="1">
      <alignment horizontal="center" vertical="top"/>
    </xf>
    <xf numFmtId="0" fontId="1" fillId="0" borderId="10" xfId="0" applyFont="1" applyBorder="1" applyAlignment="1">
      <alignment horizontal="center" vertical="top"/>
    </xf>
    <xf numFmtId="0" fontId="1" fillId="0" borderId="14" xfId="0" applyFont="1" applyBorder="1" applyAlignment="1">
      <alignment horizontal="right" vertical="top"/>
    </xf>
    <xf numFmtId="0" fontId="1" fillId="0" borderId="10" xfId="0" applyFont="1" applyBorder="1" applyAlignment="1">
      <alignment horizontal="right" vertical="top"/>
    </xf>
    <xf numFmtId="0" fontId="4" fillId="0" borderId="0" xfId="0" applyFont="1" applyAlignment="1">
      <alignment horizontal="center" vertical="top"/>
    </xf>
    <xf numFmtId="0" fontId="1" fillId="0" borderId="22" xfId="0" applyFont="1" applyBorder="1" applyAlignment="1">
      <alignment horizontal="center"/>
    </xf>
    <xf numFmtId="0" fontId="1" fillId="0" borderId="13" xfId="0" applyFont="1" applyBorder="1" applyAlignment="1">
      <alignment horizontal="center"/>
    </xf>
    <xf numFmtId="0" fontId="4" fillId="0" borderId="17" xfId="0" applyFont="1" applyBorder="1" applyAlignment="1">
      <alignment/>
    </xf>
    <xf numFmtId="0" fontId="4" fillId="0" borderId="17" xfId="0" applyFont="1" applyBorder="1" applyAlignment="1">
      <alignment horizontal="center"/>
    </xf>
    <xf numFmtId="0" fontId="4" fillId="0" borderId="21" xfId="0" applyFont="1" applyBorder="1" applyAlignment="1">
      <alignment horizontal="center"/>
    </xf>
    <xf numFmtId="0" fontId="4" fillId="0" borderId="17" xfId="0" applyFont="1" applyBorder="1" applyAlignment="1">
      <alignment horizontal="right"/>
    </xf>
    <xf numFmtId="0" fontId="4" fillId="0" borderId="11" xfId="0" applyFont="1" applyBorder="1" applyAlignment="1" quotePrefix="1">
      <alignment horizontal="center"/>
    </xf>
    <xf numFmtId="0" fontId="1" fillId="0" borderId="17" xfId="0" applyFont="1" applyBorder="1" applyAlignment="1">
      <alignment/>
    </xf>
    <xf numFmtId="2" fontId="4" fillId="0" borderId="17" xfId="0" applyNumberFormat="1" applyFont="1" applyBorder="1" applyAlignment="1">
      <alignment horizontal="center"/>
    </xf>
    <xf numFmtId="2" fontId="4" fillId="0" borderId="17" xfId="0" applyNumberFormat="1" applyFont="1" applyBorder="1" applyAlignment="1">
      <alignment horizontal="right"/>
    </xf>
    <xf numFmtId="172" fontId="4" fillId="0" borderId="17" xfId="0" applyNumberFormat="1" applyFont="1" applyBorder="1" applyAlignment="1">
      <alignment/>
    </xf>
    <xf numFmtId="0" fontId="4" fillId="0" borderId="11" xfId="0" applyFont="1" applyBorder="1" applyAlignment="1" quotePrefix="1">
      <alignment horizontal="center" vertical="top"/>
    </xf>
    <xf numFmtId="0" fontId="4" fillId="0" borderId="11" xfId="0" applyFont="1" applyBorder="1" applyAlignment="1">
      <alignment/>
    </xf>
    <xf numFmtId="0" fontId="4" fillId="0" borderId="17" xfId="0" applyFont="1" applyBorder="1" applyAlignment="1">
      <alignment horizontal="right" vertical="top"/>
    </xf>
    <xf numFmtId="2" fontId="4" fillId="0" borderId="17" xfId="0" applyNumberFormat="1" applyFont="1" applyBorder="1" applyAlignment="1">
      <alignment/>
    </xf>
    <xf numFmtId="0" fontId="4" fillId="0" borderId="11" xfId="0" applyFont="1" applyBorder="1" applyAlignment="1">
      <alignment horizontal="right"/>
    </xf>
    <xf numFmtId="0" fontId="4" fillId="0" borderId="22" xfId="0" applyFont="1" applyBorder="1" applyAlignment="1">
      <alignment/>
    </xf>
    <xf numFmtId="0" fontId="4" fillId="0" borderId="22" xfId="0" applyFont="1" applyBorder="1" applyAlignment="1">
      <alignment horizontal="center"/>
    </xf>
    <xf numFmtId="0" fontId="4" fillId="0" borderId="22" xfId="0" applyFont="1" applyBorder="1" applyAlignment="1">
      <alignment horizontal="right"/>
    </xf>
    <xf numFmtId="0" fontId="30" fillId="0" borderId="0" xfId="0" applyFont="1" applyAlignment="1">
      <alignment horizontal="justify"/>
    </xf>
    <xf numFmtId="0" fontId="30" fillId="0" borderId="0" xfId="0" applyFont="1" applyAlignment="1">
      <alignment vertical="top"/>
    </xf>
    <xf numFmtId="0" fontId="34" fillId="0" borderId="0" xfId="0" applyFont="1" applyAlignment="1">
      <alignment horizontal="justify" vertical="top"/>
    </xf>
    <xf numFmtId="0" fontId="36" fillId="0" borderId="0" xfId="0" applyFont="1" applyAlignment="1">
      <alignment horizontal="justify" vertical="top"/>
    </xf>
    <xf numFmtId="0" fontId="32" fillId="0" borderId="0" xfId="0" applyFont="1" applyAlignment="1">
      <alignment/>
    </xf>
    <xf numFmtId="0" fontId="30" fillId="0" borderId="0" xfId="0" applyFont="1" applyAlignment="1">
      <alignment/>
    </xf>
    <xf numFmtId="0" fontId="10" fillId="0" borderId="0" xfId="53" applyFont="1" applyAlignment="1" applyProtection="1">
      <alignment horizontal="left" indent="1"/>
      <protection/>
    </xf>
    <xf numFmtId="0" fontId="10" fillId="0" borderId="0" xfId="53" applyFont="1" applyAlignment="1" applyProtection="1">
      <alignment horizontal="left" indent="1"/>
      <protection/>
    </xf>
    <xf numFmtId="0" fontId="0" fillId="0" borderId="0" xfId="0" applyAlignment="1">
      <alignment horizontal="left" vertical="top" indent="1"/>
    </xf>
    <xf numFmtId="0" fontId="0" fillId="0" borderId="0" xfId="0" applyAlignment="1">
      <alignment horizontal="center" vertical="top"/>
    </xf>
    <xf numFmtId="0" fontId="34" fillId="0" borderId="0" xfId="0" applyFont="1" applyAlignment="1">
      <alignment vertical="top"/>
    </xf>
    <xf numFmtId="0" fontId="4" fillId="0" borderId="11" xfId="0" applyFont="1" applyBorder="1" applyAlignment="1">
      <alignment wrapText="1"/>
    </xf>
    <xf numFmtId="0" fontId="1" fillId="0" borderId="17" xfId="0" applyFont="1" applyBorder="1" applyAlignment="1">
      <alignment wrapText="1"/>
    </xf>
    <xf numFmtId="0" fontId="4" fillId="0" borderId="17" xfId="0" applyFont="1" applyBorder="1" applyAlignment="1">
      <alignment horizontal="center" vertical="top"/>
    </xf>
    <xf numFmtId="0" fontId="4" fillId="0" borderId="17" xfId="0" applyFont="1" applyBorder="1" applyAlignment="1">
      <alignment vertical="top"/>
    </xf>
    <xf numFmtId="0" fontId="4" fillId="0" borderId="11" xfId="0" applyFont="1" applyBorder="1" applyAlignment="1">
      <alignment vertical="top"/>
    </xf>
    <xf numFmtId="0" fontId="4" fillId="0" borderId="0" xfId="0" applyFont="1" applyAlignment="1">
      <alignment/>
    </xf>
    <xf numFmtId="0" fontId="1" fillId="0" borderId="0" xfId="0" applyFont="1" applyAlignment="1">
      <alignment/>
    </xf>
    <xf numFmtId="0" fontId="4" fillId="0" borderId="0" xfId="0" applyFont="1" applyAlignment="1">
      <alignment vertical="top"/>
    </xf>
    <xf numFmtId="0" fontId="1" fillId="0" borderId="10" xfId="0" applyFont="1" applyBorder="1" applyAlignment="1">
      <alignment horizontal="center" vertical="top" wrapText="1"/>
    </xf>
    <xf numFmtId="0" fontId="1" fillId="0" borderId="21" xfId="0" applyFont="1" applyBorder="1" applyAlignment="1">
      <alignment horizontal="center" vertical="top"/>
    </xf>
    <xf numFmtId="0" fontId="4" fillId="0" borderId="0" xfId="0" applyFont="1" applyAlignment="1">
      <alignment horizontal="center"/>
    </xf>
    <xf numFmtId="0" fontId="1" fillId="0" borderId="10" xfId="0" applyFont="1" applyBorder="1" applyAlignment="1">
      <alignment horizontal="center"/>
    </xf>
    <xf numFmtId="0" fontId="4" fillId="0" borderId="11" xfId="0" applyFont="1" applyBorder="1" applyAlignment="1">
      <alignment/>
    </xf>
    <xf numFmtId="0" fontId="4" fillId="0" borderId="11" xfId="0" applyFont="1" applyBorder="1" applyAlignment="1">
      <alignment horizontal="center"/>
    </xf>
    <xf numFmtId="172" fontId="4" fillId="0" borderId="17" xfId="0" applyNumberFormat="1" applyFont="1" applyFill="1" applyBorder="1" applyAlignment="1">
      <alignment/>
    </xf>
    <xf numFmtId="172" fontId="4" fillId="0" borderId="11" xfId="0" applyNumberFormat="1" applyFont="1" applyFill="1" applyBorder="1" applyAlignment="1">
      <alignment/>
    </xf>
    <xf numFmtId="0" fontId="4" fillId="0" borderId="0" xfId="0" applyFont="1" applyAlignment="1">
      <alignment textRotation="180"/>
    </xf>
    <xf numFmtId="172" fontId="4" fillId="0" borderId="11" xfId="0" applyNumberFormat="1" applyFont="1" applyFill="1" applyBorder="1" applyAlignment="1">
      <alignment horizontal="right"/>
    </xf>
    <xf numFmtId="0" fontId="4" fillId="0" borderId="13" xfId="0" applyFont="1" applyBorder="1" applyAlignment="1">
      <alignment horizontal="center"/>
    </xf>
    <xf numFmtId="0" fontId="4" fillId="0" borderId="13" xfId="0" applyFont="1" applyBorder="1" applyAlignment="1">
      <alignment/>
    </xf>
    <xf numFmtId="0" fontId="4" fillId="0" borderId="22" xfId="0" applyFont="1" applyBorder="1" applyAlignment="1">
      <alignment/>
    </xf>
    <xf numFmtId="0" fontId="4" fillId="0" borderId="0" xfId="0" applyFont="1" applyBorder="1" applyAlignment="1">
      <alignment/>
    </xf>
    <xf numFmtId="172" fontId="3" fillId="0" borderId="10" xfId="0" applyNumberFormat="1" applyFont="1" applyFill="1" applyBorder="1" applyAlignment="1" applyProtection="1">
      <alignment horizontal="right"/>
      <protection/>
    </xf>
    <xf numFmtId="0" fontId="3" fillId="0" borderId="18" xfId="0" applyFont="1" applyBorder="1" applyAlignment="1">
      <alignment/>
    </xf>
    <xf numFmtId="2" fontId="3" fillId="0" borderId="10" xfId="0" applyNumberFormat="1" applyFont="1" applyBorder="1" applyAlignment="1">
      <alignment/>
    </xf>
    <xf numFmtId="2" fontId="3" fillId="0" borderId="14" xfId="0" applyNumberFormat="1" applyFont="1" applyBorder="1" applyAlignment="1">
      <alignment/>
    </xf>
    <xf numFmtId="2" fontId="3" fillId="0" borderId="18" xfId="0" applyNumberFormat="1" applyFont="1" applyBorder="1" applyAlignment="1">
      <alignment/>
    </xf>
    <xf numFmtId="0" fontId="1" fillId="0" borderId="10" xfId="0" applyFont="1" applyBorder="1" applyAlignment="1">
      <alignment horizontal="center"/>
    </xf>
    <xf numFmtId="0" fontId="1" fillId="0" borderId="14" xfId="0" applyFont="1" applyBorder="1" applyAlignment="1">
      <alignment horizontal="center"/>
    </xf>
    <xf numFmtId="0" fontId="0" fillId="0" borderId="0" xfId="0" applyAlignment="1">
      <alignment horizontal="left" vertical="top"/>
    </xf>
    <xf numFmtId="0" fontId="0" fillId="0" borderId="24" xfId="0" applyBorder="1" applyAlignment="1">
      <alignment horizontal="right"/>
    </xf>
    <xf numFmtId="0" fontId="8" fillId="0" borderId="0" xfId="0" applyNumberFormat="1" applyFont="1" applyFill="1" applyBorder="1" applyAlignment="1" applyProtection="1">
      <alignment horizontal="center"/>
      <protection/>
    </xf>
    <xf numFmtId="0" fontId="3" fillId="0" borderId="18" xfId="0" applyFont="1" applyFill="1" applyBorder="1" applyAlignment="1">
      <alignment horizontal="center" wrapText="1"/>
    </xf>
    <xf numFmtId="0" fontId="3" fillId="0" borderId="10" xfId="0" applyFont="1" applyFill="1" applyBorder="1" applyAlignment="1">
      <alignment horizontal="center" wrapText="1"/>
    </xf>
    <xf numFmtId="0" fontId="0" fillId="0" borderId="12" xfId="0" applyNumberFormat="1" applyFont="1" applyFill="1" applyBorder="1" applyAlignment="1" applyProtection="1">
      <alignment horizontal="right"/>
      <protection/>
    </xf>
    <xf numFmtId="0" fontId="0" fillId="0" borderId="11" xfId="0" applyNumberFormat="1" applyFont="1" applyFill="1" applyBorder="1" applyAlignment="1" applyProtection="1">
      <alignment horizontal="right"/>
      <protection/>
    </xf>
    <xf numFmtId="0" fontId="0" fillId="0" borderId="11" xfId="0" applyFill="1" applyBorder="1" applyAlignment="1">
      <alignment/>
    </xf>
    <xf numFmtId="0" fontId="0" fillId="0" borderId="19" xfId="0" applyNumberFormat="1" applyFont="1" applyFill="1" applyBorder="1" applyAlignment="1" applyProtection="1">
      <alignment horizontal="right"/>
      <protection/>
    </xf>
    <xf numFmtId="0" fontId="0" fillId="0" borderId="13" xfId="0" applyNumberFormat="1" applyFont="1" applyFill="1" applyBorder="1" applyAlignment="1" applyProtection="1">
      <alignment horizontal="right"/>
      <protection/>
    </xf>
    <xf numFmtId="0" fontId="0" fillId="0" borderId="24" xfId="0" applyNumberFormat="1" applyFont="1" applyFill="1" applyBorder="1" applyAlignment="1" applyProtection="1">
      <alignment horizontal="right"/>
      <protection/>
    </xf>
    <xf numFmtId="0" fontId="0" fillId="0" borderId="12" xfId="0" applyFill="1" applyBorder="1" applyAlignment="1">
      <alignment/>
    </xf>
    <xf numFmtId="0" fontId="3" fillId="0" borderId="12" xfId="0" applyFont="1" applyBorder="1" applyAlignment="1">
      <alignment/>
    </xf>
    <xf numFmtId="0" fontId="0" fillId="0" borderId="12" xfId="0" applyBorder="1" applyAlignment="1" quotePrefix="1">
      <alignment/>
    </xf>
    <xf numFmtId="0" fontId="0" fillId="0" borderId="17" xfId="0" applyBorder="1" applyAlignment="1">
      <alignment/>
    </xf>
    <xf numFmtId="0" fontId="0" fillId="0" borderId="0" xfId="0" applyFill="1" applyAlignment="1">
      <alignment/>
    </xf>
    <xf numFmtId="0" fontId="0" fillId="0" borderId="19" xfId="0" applyBorder="1" applyAlignment="1">
      <alignment/>
    </xf>
    <xf numFmtId="0" fontId="0" fillId="0" borderId="24" xfId="0" applyBorder="1" applyAlignment="1">
      <alignment/>
    </xf>
    <xf numFmtId="0" fontId="0" fillId="0" borderId="0" xfId="0" applyBorder="1" applyAlignment="1">
      <alignment/>
    </xf>
    <xf numFmtId="0" fontId="0" fillId="0" borderId="17" xfId="0" applyFill="1" applyBorder="1" applyAlignment="1">
      <alignment/>
    </xf>
    <xf numFmtId="0" fontId="0" fillId="0" borderId="22" xfId="0" applyBorder="1" applyAlignment="1">
      <alignment/>
    </xf>
    <xf numFmtId="0" fontId="0" fillId="0" borderId="0" xfId="0" applyAlignment="1">
      <alignment horizontal="right" vertical="top" textRotation="180"/>
    </xf>
    <xf numFmtId="0" fontId="8" fillId="0" borderId="0" xfId="0" applyFont="1" applyBorder="1" applyAlignment="1">
      <alignment horizontal="center" wrapText="1"/>
    </xf>
    <xf numFmtId="2" fontId="3" fillId="0" borderId="14" xfId="0" applyNumberFormat="1" applyFont="1" applyBorder="1" applyAlignment="1">
      <alignment/>
    </xf>
    <xf numFmtId="0" fontId="0" fillId="0" borderId="11" xfId="0" applyFont="1" applyFill="1" applyBorder="1" applyAlignment="1">
      <alignment/>
    </xf>
    <xf numFmtId="0" fontId="0" fillId="0" borderId="0" xfId="0" applyFont="1" applyFill="1" applyAlignment="1">
      <alignment/>
    </xf>
    <xf numFmtId="0" fontId="0" fillId="0" borderId="12" xfId="0" applyBorder="1" applyAlignment="1">
      <alignment vertical="top"/>
    </xf>
    <xf numFmtId="0" fontId="0" fillId="0" borderId="10" xfId="0" applyBorder="1" applyAlignment="1">
      <alignment horizontal="right" vertical="top"/>
    </xf>
    <xf numFmtId="0" fontId="0" fillId="0" borderId="11" xfId="0" applyFont="1" applyBorder="1" applyAlignment="1">
      <alignment horizontal="center" vertical="center"/>
    </xf>
    <xf numFmtId="0" fontId="0" fillId="0" borderId="17" xfId="0" applyFont="1" applyBorder="1" applyAlignment="1">
      <alignment horizontal="right"/>
    </xf>
    <xf numFmtId="0" fontId="0" fillId="0" borderId="22" xfId="0" applyFill="1" applyBorder="1" applyAlignment="1">
      <alignment horizontal="right"/>
    </xf>
    <xf numFmtId="0" fontId="0" fillId="0" borderId="11" xfId="0" applyFont="1" applyBorder="1" applyAlignment="1">
      <alignment horizontal="right"/>
    </xf>
    <xf numFmtId="0" fontId="0" fillId="0" borderId="12" xfId="0" applyFont="1" applyBorder="1" applyAlignment="1">
      <alignment horizontal="right"/>
    </xf>
    <xf numFmtId="0" fontId="0" fillId="33" borderId="12" xfId="0" applyFill="1" applyBorder="1" applyAlignment="1">
      <alignment horizontal="right"/>
    </xf>
    <xf numFmtId="0" fontId="0" fillId="0" borderId="13" xfId="0" applyBorder="1" applyAlignment="1">
      <alignment horizontal="right"/>
    </xf>
    <xf numFmtId="0" fontId="0" fillId="0" borderId="23" xfId="0" applyBorder="1" applyAlignment="1">
      <alignment horizontal="center"/>
    </xf>
    <xf numFmtId="0" fontId="0" fillId="0" borderId="22" xfId="0" applyFill="1" applyBorder="1" applyAlignment="1">
      <alignment/>
    </xf>
    <xf numFmtId="0" fontId="0" fillId="0" borderId="23"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left" vertical="top"/>
      <protection/>
    </xf>
    <xf numFmtId="0" fontId="0" fillId="0" borderId="21" xfId="0" applyNumberFormat="1" applyFont="1" applyFill="1" applyBorder="1" applyAlignment="1" applyProtection="1">
      <alignment horizontal="right" vertical="top"/>
      <protection/>
    </xf>
    <xf numFmtId="0" fontId="0" fillId="0" borderId="17" xfId="0" applyNumberFormat="1" applyFont="1" applyFill="1" applyBorder="1" applyAlignment="1" applyProtection="1">
      <alignment horizontal="right" vertical="top"/>
      <protection/>
    </xf>
    <xf numFmtId="0" fontId="0" fillId="0" borderId="22" xfId="0" applyNumberFormat="1" applyFont="1" applyFill="1" applyBorder="1" applyAlignment="1" applyProtection="1">
      <alignment horizontal="right" vertical="top"/>
      <protection/>
    </xf>
    <xf numFmtId="0" fontId="0" fillId="0" borderId="23" xfId="0" applyNumberFormat="1" applyFont="1" applyFill="1" applyBorder="1" applyAlignment="1" applyProtection="1">
      <alignment horizontal="left" vertical="top"/>
      <protection/>
    </xf>
    <xf numFmtId="0" fontId="0" fillId="0" borderId="16" xfId="0" applyNumberFormat="1" applyFont="1" applyFill="1" applyBorder="1" applyAlignment="1" applyProtection="1">
      <alignment horizontal="left" vertical="top"/>
      <protection/>
    </xf>
    <xf numFmtId="0" fontId="0" fillId="0" borderId="19" xfId="0" applyFont="1" applyBorder="1" applyAlignment="1">
      <alignment horizontal="center"/>
    </xf>
    <xf numFmtId="0" fontId="0" fillId="0" borderId="21" xfId="0" applyNumberFormat="1" applyFont="1" applyFill="1" applyBorder="1" applyAlignment="1" applyProtection="1">
      <alignment horizontal="center" vertical="top"/>
      <protection/>
    </xf>
    <xf numFmtId="0" fontId="0" fillId="0" borderId="17" xfId="0" applyFont="1" applyBorder="1" applyAlignment="1">
      <alignment/>
    </xf>
    <xf numFmtId="0" fontId="0" fillId="0" borderId="11" xfId="0" applyFont="1" applyBorder="1" applyAlignment="1">
      <alignment/>
    </xf>
    <xf numFmtId="0" fontId="0" fillId="0" borderId="16" xfId="0" applyNumberFormat="1" applyFont="1" applyFill="1" applyBorder="1" applyAlignment="1" applyProtection="1">
      <alignment horizontal="right"/>
      <protection/>
    </xf>
    <xf numFmtId="0" fontId="0" fillId="0" borderId="13" xfId="0" applyFont="1" applyBorder="1" applyAlignment="1">
      <alignment horizontal="right"/>
    </xf>
    <xf numFmtId="0" fontId="0" fillId="0" borderId="12" xfId="0" applyFont="1" applyFill="1" applyBorder="1" applyAlignment="1">
      <alignment horizontal="right"/>
    </xf>
    <xf numFmtId="0" fontId="0" fillId="0" borderId="17" xfId="0" applyFont="1" applyBorder="1" applyAlignment="1">
      <alignment vertical="top" wrapText="1"/>
    </xf>
    <xf numFmtId="0" fontId="0" fillId="0" borderId="15" xfId="0" applyNumberFormat="1" applyFont="1" applyFill="1" applyBorder="1" applyAlignment="1" applyProtection="1">
      <alignment vertical="top"/>
      <protection/>
    </xf>
    <xf numFmtId="172" fontId="3" fillId="0" borderId="11" xfId="0" applyNumberFormat="1" applyFont="1" applyBorder="1" applyAlignment="1">
      <alignment vertical="top" wrapText="1"/>
    </xf>
    <xf numFmtId="0" fontId="0" fillId="0" borderId="1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top"/>
      <protection/>
    </xf>
    <xf numFmtId="0" fontId="20" fillId="0" borderId="23" xfId="0" applyFont="1" applyBorder="1" applyAlignment="1">
      <alignment wrapText="1"/>
    </xf>
    <xf numFmtId="0" fontId="19" fillId="0" borderId="20" xfId="0" applyFont="1" applyBorder="1" applyAlignment="1">
      <alignment wrapText="1"/>
    </xf>
    <xf numFmtId="0" fontId="19" fillId="0" borderId="19" xfId="0" applyFont="1" applyBorder="1" applyAlignment="1">
      <alignment wrapText="1"/>
    </xf>
    <xf numFmtId="0" fontId="3" fillId="0" borderId="21" xfId="0" applyFont="1" applyBorder="1" applyAlignment="1">
      <alignment horizontal="center" vertical="top" wrapText="1"/>
    </xf>
    <xf numFmtId="0" fontId="3" fillId="0" borderId="23" xfId="0" applyFont="1" applyBorder="1" applyAlignment="1">
      <alignment horizontal="center" vertical="top" wrapText="1"/>
    </xf>
    <xf numFmtId="0" fontId="3" fillId="0" borderId="15" xfId="0" applyFont="1" applyBorder="1" applyAlignment="1">
      <alignment horizontal="center" vertical="top" wrapText="1"/>
    </xf>
    <xf numFmtId="0" fontId="20" fillId="0" borderId="14" xfId="0" applyFont="1" applyBorder="1" applyAlignment="1">
      <alignment wrapText="1"/>
    </xf>
    <xf numFmtId="0" fontId="20" fillId="0" borderId="24" xfId="0" applyFont="1" applyBorder="1" applyAlignment="1">
      <alignment wrapText="1"/>
    </xf>
    <xf numFmtId="0" fontId="19" fillId="0" borderId="16" xfId="0" applyFont="1" applyBorder="1" applyAlignment="1">
      <alignment horizontal="center" wrapText="1"/>
    </xf>
    <xf numFmtId="0" fontId="19" fillId="0" borderId="13" xfId="0" applyFont="1" applyBorder="1" applyAlignment="1">
      <alignment horizontal="center" wrapText="1"/>
    </xf>
    <xf numFmtId="0" fontId="19" fillId="0" borderId="16" xfId="0" applyFont="1" applyBorder="1" applyAlignment="1">
      <alignment wrapText="1"/>
    </xf>
    <xf numFmtId="0" fontId="19" fillId="0" borderId="13" xfId="0" applyFont="1" applyBorder="1" applyAlignment="1">
      <alignment wrapText="1"/>
    </xf>
    <xf numFmtId="0" fontId="3" fillId="0" borderId="14" xfId="0" applyFont="1" applyBorder="1" applyAlignment="1">
      <alignment wrapText="1"/>
    </xf>
    <xf numFmtId="0" fontId="3" fillId="0" borderId="24" xfId="0" applyFont="1" applyBorder="1" applyAlignment="1">
      <alignment wrapText="1"/>
    </xf>
    <xf numFmtId="0" fontId="0" fillId="0" borderId="1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6" xfId="0" applyFont="1" applyBorder="1" applyAlignment="1">
      <alignment horizontal="right" vertical="center" wrapText="1"/>
    </xf>
    <xf numFmtId="0" fontId="0" fillId="0" borderId="13" xfId="0" applyFont="1" applyBorder="1" applyAlignment="1">
      <alignment horizontal="right" vertical="center" wrapText="1"/>
    </xf>
    <xf numFmtId="0" fontId="0" fillId="0" borderId="20" xfId="0" applyFont="1" applyBorder="1" applyAlignment="1">
      <alignment wrapText="1"/>
    </xf>
    <xf numFmtId="0" fontId="0" fillId="0" borderId="19" xfId="0" applyFont="1" applyBorder="1" applyAlignment="1">
      <alignment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7" xfId="0" applyFont="1" applyBorder="1" applyAlignment="1">
      <alignment vertical="center" wrapText="1"/>
    </xf>
    <xf numFmtId="0" fontId="0" fillId="0" borderId="22" xfId="0" applyFont="1" applyBorder="1" applyAlignment="1">
      <alignment vertical="center" wrapText="1"/>
    </xf>
    <xf numFmtId="0" fontId="19" fillId="0" borderId="11" xfId="0" applyFont="1" applyBorder="1" applyAlignment="1">
      <alignment horizontal="right" vertical="center" wrapText="1"/>
    </xf>
    <xf numFmtId="0" fontId="19" fillId="0" borderId="13" xfId="0" applyFont="1" applyBorder="1" applyAlignment="1">
      <alignment horizontal="right" vertical="center" wrapText="1"/>
    </xf>
    <xf numFmtId="0" fontId="3" fillId="0" borderId="10" xfId="0" applyFont="1" applyBorder="1" applyAlignment="1">
      <alignment horizontal="center" vertical="top" wrapText="1"/>
    </xf>
    <xf numFmtId="0" fontId="3" fillId="0" borderId="23" xfId="0" applyFont="1" applyBorder="1" applyAlignment="1">
      <alignment wrapText="1"/>
    </xf>
    <xf numFmtId="0" fontId="19" fillId="0" borderId="17"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16" xfId="0" applyFont="1" applyBorder="1" applyAlignment="1">
      <alignment vertical="center" wrapText="1"/>
    </xf>
    <xf numFmtId="0" fontId="19" fillId="0" borderId="13" xfId="0" applyFont="1" applyBorder="1" applyAlignment="1">
      <alignment vertical="center" wrapText="1"/>
    </xf>
    <xf numFmtId="0" fontId="3" fillId="0" borderId="14" xfId="0" applyFont="1" applyBorder="1" applyAlignment="1">
      <alignment horizontal="center" vertical="top" wrapText="1"/>
    </xf>
    <xf numFmtId="0" fontId="3" fillId="0" borderId="24" xfId="0" applyFont="1" applyBorder="1" applyAlignment="1">
      <alignment horizontal="center" vertical="top" wrapText="1"/>
    </xf>
    <xf numFmtId="0" fontId="3" fillId="0" borderId="18" xfId="0" applyFont="1" applyBorder="1" applyAlignment="1">
      <alignment horizontal="center" vertical="top" wrapText="1"/>
    </xf>
    <xf numFmtId="0" fontId="20" fillId="0" borderId="20" xfId="0" applyFont="1" applyBorder="1" applyAlignment="1">
      <alignment wrapText="1"/>
    </xf>
    <xf numFmtId="0" fontId="20" fillId="0" borderId="21" xfId="0" applyFont="1" applyBorder="1" applyAlignment="1">
      <alignment wrapText="1"/>
    </xf>
    <xf numFmtId="0" fontId="20" fillId="0" borderId="15" xfId="0" applyFont="1" applyBorder="1" applyAlignment="1">
      <alignment wrapText="1"/>
    </xf>
    <xf numFmtId="0" fontId="19" fillId="0" borderId="11" xfId="0" applyFont="1" applyBorder="1" applyAlignment="1">
      <alignment vertical="center" wrapText="1"/>
    </xf>
    <xf numFmtId="0" fontId="16" fillId="0" borderId="0" xfId="0" applyFont="1" applyBorder="1" applyAlignment="1">
      <alignment horizontal="center" vertical="top" wrapText="1"/>
    </xf>
    <xf numFmtId="0" fontId="18" fillId="0" borderId="0" xfId="0" applyFont="1" applyBorder="1" applyAlignment="1">
      <alignment vertical="top" wrapText="1"/>
    </xf>
    <xf numFmtId="0" fontId="3" fillId="0" borderId="21" xfId="0" applyFont="1" applyBorder="1" applyAlignment="1">
      <alignment wrapText="1"/>
    </xf>
    <xf numFmtId="0" fontId="0" fillId="0" borderId="16" xfId="0" applyFont="1" applyBorder="1" applyAlignment="1">
      <alignment vertical="center" wrapText="1"/>
    </xf>
    <xf numFmtId="0" fontId="0" fillId="0" borderId="13" xfId="0" applyFont="1" applyBorder="1" applyAlignment="1">
      <alignment vertical="center" wrapText="1"/>
    </xf>
    <xf numFmtId="0" fontId="18" fillId="0" borderId="20" xfId="0" applyFont="1" applyBorder="1" applyAlignment="1">
      <alignment horizontal="center" wrapText="1"/>
    </xf>
    <xf numFmtId="0" fontId="2" fillId="0" borderId="21" xfId="0" applyFont="1" applyFill="1" applyBorder="1" applyAlignment="1">
      <alignment vertical="top" wrapText="1"/>
    </xf>
    <xf numFmtId="0" fontId="0" fillId="0" borderId="23" xfId="0" applyBorder="1" applyAlignment="1">
      <alignment/>
    </xf>
    <xf numFmtId="0" fontId="23" fillId="0" borderId="10" xfId="0" applyFont="1" applyBorder="1" applyAlignment="1">
      <alignment horizontal="center" vertical="top" wrapText="1"/>
    </xf>
    <xf numFmtId="0" fontId="23" fillId="0" borderId="10" xfId="0" applyFont="1" applyBorder="1" applyAlignment="1">
      <alignment vertical="top" wrapText="1"/>
    </xf>
    <xf numFmtId="0" fontId="22" fillId="0" borderId="10" xfId="0" applyFont="1" applyBorder="1" applyAlignment="1">
      <alignment vertical="top" wrapText="1"/>
    </xf>
    <xf numFmtId="0" fontId="24" fillId="0" borderId="10" xfId="0" applyFont="1" applyBorder="1" applyAlignment="1">
      <alignment horizontal="center" vertical="top" wrapText="1"/>
    </xf>
    <xf numFmtId="0" fontId="22" fillId="0" borderId="16" xfId="0" applyFont="1" applyBorder="1" applyAlignment="1">
      <alignment vertical="top" wrapText="1"/>
    </xf>
    <xf numFmtId="0" fontId="22" fillId="0" borderId="13" xfId="0" applyFont="1" applyBorder="1" applyAlignment="1">
      <alignment vertical="top" wrapText="1"/>
    </xf>
    <xf numFmtId="0" fontId="22" fillId="0" borderId="16" xfId="0" applyFont="1" applyBorder="1" applyAlignment="1">
      <alignment horizontal="center" vertical="top" wrapText="1"/>
    </xf>
    <xf numFmtId="0" fontId="22" fillId="0" borderId="13" xfId="0" applyFont="1" applyBorder="1" applyAlignment="1">
      <alignment horizontal="center" vertical="top" wrapText="1"/>
    </xf>
    <xf numFmtId="0" fontId="18" fillId="0" borderId="20" xfId="0" applyFont="1" applyBorder="1" applyAlignment="1">
      <alignment horizontal="center" vertical="top" wrapText="1"/>
    </xf>
    <xf numFmtId="0" fontId="0" fillId="0" borderId="20" xfId="0" applyBorder="1" applyAlignment="1">
      <alignment wrapText="1"/>
    </xf>
    <xf numFmtId="0" fontId="0" fillId="0" borderId="13" xfId="0" applyFont="1" applyBorder="1" applyAlignment="1">
      <alignment vertical="top" wrapText="1"/>
    </xf>
    <xf numFmtId="0" fontId="0" fillId="0" borderId="10" xfId="0" applyFont="1" applyBorder="1" applyAlignment="1">
      <alignment vertical="top" wrapText="1"/>
    </xf>
    <xf numFmtId="0" fontId="8" fillId="0" borderId="0" xfId="0" applyFont="1" applyBorder="1" applyAlignment="1">
      <alignment horizontal="left" vertical="top" wrapText="1"/>
    </xf>
    <xf numFmtId="0" fontId="8" fillId="0" borderId="20" xfId="0" applyFont="1" applyBorder="1" applyAlignment="1">
      <alignment horizontal="left" wrapText="1"/>
    </xf>
    <xf numFmtId="0" fontId="3" fillId="0" borderId="16" xfId="0" applyFont="1" applyBorder="1" applyAlignment="1">
      <alignment horizontal="center" vertical="top" wrapText="1"/>
    </xf>
    <xf numFmtId="0" fontId="3" fillId="0" borderId="11" xfId="0" applyFont="1" applyBorder="1" applyAlignment="1">
      <alignment horizontal="center" vertical="top" wrapText="1"/>
    </xf>
    <xf numFmtId="0" fontId="3" fillId="0" borderId="19" xfId="0" applyFont="1" applyBorder="1" applyAlignment="1">
      <alignment horizontal="center" vertical="top" wrapText="1"/>
    </xf>
    <xf numFmtId="0" fontId="3" fillId="0" borderId="18" xfId="0" applyFont="1" applyBorder="1" applyAlignment="1">
      <alignment horizontal="center"/>
    </xf>
    <xf numFmtId="0" fontId="3" fillId="0" borderId="10" xfId="0" applyFont="1" applyBorder="1" applyAlignment="1">
      <alignment horizontal="center"/>
    </xf>
    <xf numFmtId="0" fontId="3" fillId="0" borderId="18" xfId="0" applyFont="1" applyFill="1" applyBorder="1" applyAlignment="1">
      <alignment horizontal="center"/>
    </xf>
    <xf numFmtId="0" fontId="3" fillId="0" borderId="10" xfId="0" applyFont="1" applyFill="1" applyBorder="1" applyAlignment="1">
      <alignment horizontal="center"/>
    </xf>
    <xf numFmtId="0" fontId="3" fillId="0" borderId="18" xfId="0" applyFont="1" applyBorder="1" applyAlignment="1">
      <alignment horizontal="center" wrapText="1"/>
    </xf>
    <xf numFmtId="0" fontId="3" fillId="0" borderId="13" xfId="0" applyFont="1" applyBorder="1" applyAlignment="1">
      <alignment horizontal="center" vertical="top" wrapText="1"/>
    </xf>
    <xf numFmtId="0" fontId="3" fillId="0" borderId="10" xfId="0" applyFont="1" applyBorder="1" applyAlignment="1">
      <alignment horizontal="center" wrapText="1"/>
    </xf>
    <xf numFmtId="0" fontId="8" fillId="0" borderId="0" xfId="0" applyFont="1" applyAlignment="1">
      <alignment horizontal="center"/>
    </xf>
    <xf numFmtId="0" fontId="0" fillId="0" borderId="0" xfId="0" applyFont="1" applyAlignment="1">
      <alignment horizontal="right" textRotation="180"/>
    </xf>
    <xf numFmtId="0" fontId="3" fillId="0" borderId="14" xfId="0" applyFont="1" applyBorder="1" applyAlignment="1">
      <alignment horizontal="center"/>
    </xf>
    <xf numFmtId="0" fontId="5" fillId="0" borderId="20" xfId="0" applyFont="1" applyBorder="1" applyAlignment="1">
      <alignment horizontal="right"/>
    </xf>
    <xf numFmtId="0" fontId="9" fillId="0" borderId="0" xfId="0" applyFont="1" applyBorder="1" applyAlignment="1" applyProtection="1">
      <alignment horizontal="center"/>
      <protection/>
    </xf>
    <xf numFmtId="0" fontId="30" fillId="0" borderId="0" xfId="0" applyFont="1" applyAlignment="1">
      <alignment horizontal="justify" vertical="top"/>
    </xf>
    <xf numFmtId="0" fontId="33" fillId="0" borderId="0" xfId="0" applyFont="1" applyAlignment="1">
      <alignment horizontal="justify" vertical="top"/>
    </xf>
    <xf numFmtId="0" fontId="0" fillId="0" borderId="0" xfId="0" applyAlignment="1">
      <alignment horizontal="justify" vertical="top" wrapText="1"/>
    </xf>
    <xf numFmtId="0" fontId="32" fillId="0" borderId="0" xfId="0" applyFont="1" applyAlignment="1">
      <alignment horizontal="justify" vertical="top"/>
    </xf>
    <xf numFmtId="0" fontId="8" fillId="0" borderId="0" xfId="0" applyFont="1" applyAlignment="1">
      <alignment horizontal="center" wrapText="1"/>
    </xf>
    <xf numFmtId="0" fontId="33" fillId="0" borderId="0" xfId="0" applyFont="1" applyAlignment="1">
      <alignment horizontal="justify" wrapText="1"/>
    </xf>
    <xf numFmtId="0" fontId="33" fillId="0" borderId="0" xfId="0" applyFont="1" applyAlignment="1">
      <alignment wrapText="1"/>
    </xf>
    <xf numFmtId="0" fontId="0" fillId="0" borderId="10" xfId="0" applyBorder="1" applyAlignment="1">
      <alignment horizontal="center" wrapText="1"/>
    </xf>
    <xf numFmtId="0" fontId="3" fillId="0" borderId="14" xfId="0" applyFont="1" applyBorder="1" applyAlignment="1">
      <alignment horizontal="center" wrapText="1"/>
    </xf>
    <xf numFmtId="0" fontId="0" fillId="0" borderId="18" xfId="0" applyBorder="1" applyAlignment="1">
      <alignment horizontal="center" wrapText="1"/>
    </xf>
    <xf numFmtId="0" fontId="8" fillId="0" borderId="0" xfId="0" applyFont="1" applyBorder="1" applyAlignment="1">
      <alignment horizontal="center" wrapText="1"/>
    </xf>
    <xf numFmtId="1" fontId="3" fillId="0" borderId="10" xfId="0" applyNumberFormat="1" applyFont="1" applyBorder="1" applyAlignment="1">
      <alignment horizontal="center" wrapText="1"/>
    </xf>
    <xf numFmtId="0" fontId="0" fillId="0" borderId="10" xfId="0" applyFont="1" applyBorder="1" applyAlignment="1">
      <alignment vertical="center" wrapText="1"/>
    </xf>
    <xf numFmtId="0" fontId="8" fillId="0" borderId="0" xfId="0" applyNumberFormat="1" applyFont="1" applyFill="1" applyBorder="1" applyAlignment="1" applyProtection="1">
      <alignment horizontal="center" vertical="top" wrapText="1"/>
      <protection/>
    </xf>
    <xf numFmtId="0" fontId="0" fillId="0" borderId="11" xfId="0" applyFont="1" applyBorder="1" applyAlignment="1">
      <alignment horizontal="center" vertical="center"/>
    </xf>
    <xf numFmtId="0" fontId="0" fillId="0" borderId="18" xfId="0" applyFont="1" applyBorder="1" applyAlignment="1">
      <alignment vertical="center"/>
    </xf>
    <xf numFmtId="0" fontId="3" fillId="33" borderId="10" xfId="0" applyFont="1" applyFill="1" applyBorder="1" applyAlignment="1">
      <alignment horizontal="center" wrapText="1"/>
    </xf>
    <xf numFmtId="0" fontId="3" fillId="0" borderId="16" xfId="0" applyFont="1" applyBorder="1" applyAlignment="1">
      <alignment vertical="top"/>
    </xf>
    <xf numFmtId="0" fontId="3" fillId="0" borderId="13" xfId="0" applyFont="1" applyBorder="1" applyAlignment="1">
      <alignment vertical="top"/>
    </xf>
    <xf numFmtId="0" fontId="3" fillId="0" borderId="10" xfId="0" applyFont="1" applyBorder="1" applyAlignment="1">
      <alignment horizontal="left" vertical="top" wrapText="1"/>
    </xf>
    <xf numFmtId="0" fontId="0" fillId="0" borderId="11" xfId="0" applyFont="1" applyFill="1" applyBorder="1" applyAlignment="1">
      <alignment horizontal="center" vertical="center"/>
    </xf>
    <xf numFmtId="0" fontId="0" fillId="0" borderId="18" xfId="0" applyFont="1" applyFill="1" applyBorder="1" applyAlignment="1">
      <alignment vertical="center"/>
    </xf>
    <xf numFmtId="0" fontId="3" fillId="0" borderId="11" xfId="0" applyFont="1" applyBorder="1" applyAlignment="1">
      <alignment vertical="top"/>
    </xf>
    <xf numFmtId="0" fontId="3" fillId="0" borderId="16" xfId="0" applyFont="1" applyBorder="1" applyAlignment="1">
      <alignment horizontal="left" vertical="top" wrapText="1"/>
    </xf>
    <xf numFmtId="0" fontId="3" fillId="0" borderId="11" xfId="0" applyFont="1" applyBorder="1" applyAlignment="1">
      <alignment horizontal="left" vertical="top" wrapText="1"/>
    </xf>
    <xf numFmtId="0" fontId="0" fillId="0" borderId="0" xfId="0" applyAlignment="1">
      <alignment wrapText="1"/>
    </xf>
    <xf numFmtId="0" fontId="8" fillId="0" borderId="0" xfId="0" applyNumberFormat="1" applyFont="1" applyFill="1" applyBorder="1" applyAlignment="1" applyProtection="1">
      <alignment horizontal="center" vertical="top"/>
      <protection/>
    </xf>
    <xf numFmtId="0" fontId="3" fillId="0" borderId="14"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center" vertical="top" wrapText="1"/>
      <protection/>
    </xf>
    <xf numFmtId="0" fontId="3" fillId="0" borderId="24" xfId="0" applyNumberFormat="1" applyFont="1" applyFill="1" applyBorder="1" applyAlignment="1" applyProtection="1">
      <alignment horizontal="center" vertical="top" wrapText="1"/>
      <protection/>
    </xf>
    <xf numFmtId="0" fontId="0" fillId="0" borderId="18" xfId="0" applyBorder="1" applyAlignment="1">
      <alignment horizontal="center"/>
    </xf>
    <xf numFmtId="0" fontId="3" fillId="0" borderId="14" xfId="0" applyNumberFormat="1" applyFont="1" applyFill="1" applyBorder="1" applyAlignment="1" applyProtection="1">
      <alignment horizontal="center" vertical="top"/>
      <protection/>
    </xf>
    <xf numFmtId="0" fontId="3" fillId="0" borderId="24" xfId="0" applyNumberFormat="1" applyFont="1" applyFill="1" applyBorder="1" applyAlignment="1" applyProtection="1">
      <alignment horizontal="center" vertical="top"/>
      <protection/>
    </xf>
    <xf numFmtId="0" fontId="0" fillId="0" borderId="18" xfId="0" applyBorder="1" applyAlignment="1">
      <alignment horizontal="center" vertical="top" wrapText="1"/>
    </xf>
    <xf numFmtId="0" fontId="0" fillId="0" borderId="15" xfId="0" applyBorder="1" applyAlignment="1">
      <alignment horizontal="center" vertical="top" wrapText="1"/>
    </xf>
    <xf numFmtId="0" fontId="0" fillId="0" borderId="13" xfId="0" applyBorder="1" applyAlignment="1">
      <alignment horizontal="center" wrapText="1"/>
    </xf>
    <xf numFmtId="0" fontId="18" fillId="0" borderId="0" xfId="0" applyFont="1" applyAlignment="1">
      <alignment horizontal="center" wrapText="1"/>
    </xf>
    <xf numFmtId="0" fontId="3" fillId="0" borderId="16" xfId="0" applyFont="1" applyBorder="1" applyAlignment="1">
      <alignment horizontal="center" vertical="top"/>
    </xf>
    <xf numFmtId="0" fontId="3" fillId="0" borderId="13" xfId="0" applyFont="1" applyBorder="1" applyAlignment="1">
      <alignment horizontal="center" vertical="top"/>
    </xf>
    <xf numFmtId="0" fontId="8" fillId="0" borderId="0" xfId="0" applyNumberFormat="1" applyFont="1" applyFill="1" applyBorder="1" applyAlignment="1" applyProtection="1">
      <alignment horizontal="center"/>
      <protection/>
    </xf>
    <xf numFmtId="0" fontId="0" fillId="0" borderId="20" xfId="0" applyBorder="1" applyAlignment="1">
      <alignment horizontal="right"/>
    </xf>
    <xf numFmtId="0" fontId="0" fillId="0" borderId="20" xfId="0" applyNumberFormat="1" applyFont="1" applyFill="1" applyBorder="1" applyAlignment="1" applyProtection="1">
      <alignment horizontal="center" vertical="center" wrapText="1"/>
      <protection/>
    </xf>
    <xf numFmtId="0" fontId="0" fillId="0" borderId="19" xfId="0" applyBorder="1" applyAlignment="1">
      <alignment horizontal="center" vertical="center" wrapText="1"/>
    </xf>
    <xf numFmtId="0" fontId="0" fillId="0" borderId="22" xfId="0" applyFont="1" applyBorder="1" applyAlignment="1">
      <alignment horizontal="center" vertical="center"/>
    </xf>
    <xf numFmtId="0" fontId="0" fillId="0" borderId="19" xfId="0" applyBorder="1" applyAlignment="1">
      <alignment horizontal="center" vertical="center"/>
    </xf>
    <xf numFmtId="0" fontId="3" fillId="0" borderId="21"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0" fillId="0" borderId="0" xfId="0" applyBorder="1" applyAlignment="1">
      <alignment horizontal="right" wrapText="1"/>
    </xf>
    <xf numFmtId="0" fontId="3" fillId="0" borderId="21" xfId="0" applyNumberFormat="1" applyFont="1" applyFill="1" applyBorder="1" applyAlignment="1" applyProtection="1">
      <alignment horizontal="center" vertical="top"/>
      <protection/>
    </xf>
    <xf numFmtId="0" fontId="3" fillId="0" borderId="15" xfId="0" applyNumberFormat="1" applyFont="1" applyFill="1" applyBorder="1" applyAlignment="1" applyProtection="1">
      <alignment horizontal="center" vertical="top"/>
      <protection/>
    </xf>
    <xf numFmtId="0" fontId="0" fillId="0" borderId="17" xfId="0" applyNumberFormat="1" applyFont="1" applyFill="1" applyBorder="1" applyAlignment="1" applyProtection="1">
      <alignment horizontal="center" vertical="top"/>
      <protection/>
    </xf>
    <xf numFmtId="0" fontId="0" fillId="0" borderId="12"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0" fillId="0" borderId="17" xfId="0" applyBorder="1" applyAlignment="1">
      <alignment horizontal="center"/>
    </xf>
    <xf numFmtId="0" fontId="0" fillId="0" borderId="12" xfId="0" applyBorder="1" applyAlignment="1">
      <alignment horizontal="center"/>
    </xf>
    <xf numFmtId="0" fontId="0" fillId="0" borderId="0" xfId="0" applyNumberFormat="1" applyFont="1" applyFill="1" applyBorder="1" applyAlignment="1" applyProtection="1">
      <alignment horizontal="left" vertical="top" wrapText="1"/>
      <protection/>
    </xf>
    <xf numFmtId="0" fontId="0" fillId="0" borderId="17" xfId="0" applyFont="1" applyBorder="1" applyAlignment="1">
      <alignment horizontal="center"/>
    </xf>
    <xf numFmtId="0" fontId="33" fillId="0" borderId="0" xfId="0" applyFont="1" applyAlignment="1">
      <alignment vertical="top" wrapText="1"/>
    </xf>
    <xf numFmtId="0" fontId="33" fillId="0" borderId="0" xfId="0" applyFont="1" applyAlignment="1">
      <alignment vertical="top"/>
    </xf>
    <xf numFmtId="0" fontId="3" fillId="0" borderId="24" xfId="0" applyFont="1" applyBorder="1" applyAlignment="1">
      <alignment horizontal="center"/>
    </xf>
    <xf numFmtId="0" fontId="0" fillId="0" borderId="0" xfId="0" applyAlignment="1">
      <alignment/>
    </xf>
    <xf numFmtId="0" fontId="8" fillId="0" borderId="20" xfId="0" applyNumberFormat="1" applyFont="1" applyFill="1" applyBorder="1" applyAlignment="1" applyProtection="1">
      <alignment horizontal="center" vertical="top" wrapText="1"/>
      <protection/>
    </xf>
    <xf numFmtId="0" fontId="3" fillId="0" borderId="10" xfId="0" applyFont="1" applyBorder="1" applyAlignment="1">
      <alignment horizontal="center" vertical="top"/>
    </xf>
    <xf numFmtId="0" fontId="33" fillId="0" borderId="0" xfId="0" applyFont="1" applyAlignment="1">
      <alignment horizontal="justify"/>
    </xf>
    <xf numFmtId="0" fontId="30" fillId="0" borderId="0" xfId="0" applyFont="1" applyAlignment="1">
      <alignment vertical="top" wrapText="1"/>
    </xf>
    <xf numFmtId="0" fontId="0" fillId="0" borderId="10" xfId="0" applyNumberFormat="1" applyFont="1" applyFill="1" applyBorder="1" applyAlignment="1" applyProtection="1">
      <alignment horizontal="center" vertical="top" wrapText="1"/>
      <protection/>
    </xf>
    <xf numFmtId="0" fontId="0" fillId="0" borderId="10" xfId="0" applyBorder="1" applyAlignment="1">
      <alignment horizontal="center" vertical="top" wrapText="1"/>
    </xf>
    <xf numFmtId="0" fontId="3" fillId="0" borderId="10" xfId="0" applyNumberFormat="1" applyFont="1" applyFill="1" applyBorder="1" applyAlignment="1" applyProtection="1">
      <alignment horizontal="center" vertical="top" wrapText="1"/>
      <protection/>
    </xf>
    <xf numFmtId="0" fontId="0" fillId="0" borderId="10" xfId="0" applyBorder="1" applyAlignment="1">
      <alignment vertical="top" wrapText="1"/>
    </xf>
    <xf numFmtId="0" fontId="0" fillId="0" borderId="0" xfId="0" applyAlignment="1">
      <alignment horizontal="left"/>
    </xf>
    <xf numFmtId="0" fontId="5" fillId="0" borderId="20" xfId="0" applyFont="1" applyBorder="1" applyAlignment="1">
      <alignment horizontal="right" wrapText="1"/>
    </xf>
    <xf numFmtId="0" fontId="0" fillId="0" borderId="20" xfId="0" applyBorder="1" applyAlignment="1">
      <alignment horizontal="right" wrapText="1"/>
    </xf>
    <xf numFmtId="0" fontId="3" fillId="0" borderId="14" xfId="0" applyFont="1" applyBorder="1" applyAlignment="1">
      <alignment horizontal="left" wrapText="1"/>
    </xf>
    <xf numFmtId="0" fontId="0" fillId="0" borderId="18" xfId="0" applyBorder="1" applyAlignment="1">
      <alignment horizontal="left" wrapText="1"/>
    </xf>
    <xf numFmtId="0" fontId="0" fillId="0" borderId="0" xfId="0" applyAlignment="1">
      <alignment horizontal="right"/>
    </xf>
    <xf numFmtId="0" fontId="30" fillId="0" borderId="0" xfId="0" applyFont="1" applyAlignment="1">
      <alignment horizontal="justify" vertical="top" wrapText="1"/>
    </xf>
    <xf numFmtId="0" fontId="5" fillId="0" borderId="20" xfId="0" applyFont="1" applyBorder="1" applyAlignment="1">
      <alignment horizontal="center" vertical="top"/>
    </xf>
    <xf numFmtId="0" fontId="3" fillId="0" borderId="18" xfId="0" applyNumberFormat="1" applyFont="1" applyFill="1" applyBorder="1" applyAlignment="1" applyProtection="1">
      <alignment horizontal="center" vertical="top"/>
      <protection/>
    </xf>
    <xf numFmtId="0" fontId="0" fillId="0" borderId="12" xfId="0" applyBorder="1" applyAlignment="1">
      <alignment horizontal="center" textRotation="180"/>
    </xf>
    <xf numFmtId="0" fontId="3" fillId="0" borderId="19" xfId="0" applyFont="1" applyBorder="1" applyAlignment="1">
      <alignment horizontal="center" vertical="top"/>
    </xf>
    <xf numFmtId="0" fontId="0" fillId="0" borderId="0" xfId="0" applyBorder="1" applyAlignment="1">
      <alignment horizontal="right" vertical="top" textRotation="180"/>
    </xf>
    <xf numFmtId="0" fontId="3" fillId="0" borderId="10" xfId="0" applyNumberFormat="1" applyFont="1" applyFill="1" applyBorder="1" applyAlignment="1" applyProtection="1">
      <alignment horizontal="center" vertical="top"/>
      <protection/>
    </xf>
    <xf numFmtId="0" fontId="8" fillId="0" borderId="0" xfId="0" applyFont="1" applyAlignment="1">
      <alignment horizontal="center" vertical="top" wrapText="1"/>
    </xf>
    <xf numFmtId="0" fontId="3" fillId="0" borderId="20" xfId="0" applyFont="1" applyBorder="1" applyAlignment="1">
      <alignment horizontal="right" wrapText="1"/>
    </xf>
    <xf numFmtId="0" fontId="4" fillId="0" borderId="0" xfId="0" applyFont="1" applyAlignment="1">
      <alignment vertical="top" wrapText="1"/>
    </xf>
    <xf numFmtId="0" fontId="1" fillId="0" borderId="20" xfId="0" applyFont="1" applyBorder="1" applyAlignment="1">
      <alignment wrapText="1"/>
    </xf>
    <xf numFmtId="0" fontId="0" fillId="0" borderId="17" xfId="0" applyBorder="1" applyAlignment="1">
      <alignment horizontal="right" textRotation="180"/>
    </xf>
    <xf numFmtId="0" fontId="0" fillId="0" borderId="0" xfId="0" applyBorder="1" applyAlignment="1">
      <alignment horizontal="right" textRotation="180"/>
    </xf>
    <xf numFmtId="0" fontId="0" fillId="0" borderId="0" xfId="0" applyBorder="1" applyAlignment="1">
      <alignment horizontal="right"/>
    </xf>
    <xf numFmtId="0" fontId="3" fillId="0" borderId="14" xfId="0" applyFont="1" applyBorder="1" applyAlignment="1">
      <alignment horizontal="center" vertical="top"/>
    </xf>
    <xf numFmtId="0" fontId="3" fillId="0" borderId="24" xfId="0" applyFont="1" applyBorder="1" applyAlignment="1">
      <alignment horizontal="center" vertical="top"/>
    </xf>
    <xf numFmtId="0" fontId="3" fillId="0" borderId="18" xfId="0" applyFont="1" applyBorder="1" applyAlignment="1">
      <alignment horizontal="center" vertical="top"/>
    </xf>
    <xf numFmtId="0" fontId="1" fillId="0" borderId="17" xfId="0" applyFont="1" applyBorder="1" applyAlignment="1">
      <alignment horizontal="left" vertical="top" wrapText="1"/>
    </xf>
    <xf numFmtId="0" fontId="9" fillId="0" borderId="0" xfId="0" applyFont="1" applyBorder="1" applyAlignment="1">
      <alignment horizontal="center"/>
    </xf>
    <xf numFmtId="0" fontId="8" fillId="0" borderId="0"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0" fontId="0" fillId="0" borderId="24" xfId="0" applyNumberFormat="1" applyFont="1" applyFill="1" applyBorder="1" applyAlignment="1" applyProtection="1">
      <alignment horizontal="center" vertical="top" wrapText="1"/>
      <protection/>
    </xf>
    <xf numFmtId="0" fontId="0" fillId="0" borderId="23"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horizontal="center" vertical="top" wrapText="1"/>
      <protection/>
    </xf>
    <xf numFmtId="0" fontId="30" fillId="0" borderId="0" xfId="0" applyFont="1" applyAlignment="1">
      <alignment horizontal="justify"/>
    </xf>
    <xf numFmtId="0" fontId="3" fillId="0" borderId="20" xfId="0" applyFont="1" applyBorder="1" applyAlignment="1">
      <alignment horizontal="center"/>
    </xf>
    <xf numFmtId="0" fontId="3" fillId="0" borderId="0" xfId="0" applyNumberFormat="1" applyFont="1" applyFill="1" applyBorder="1" applyAlignment="1" applyProtection="1">
      <alignment vertical="top" wrapText="1"/>
      <protection/>
    </xf>
    <xf numFmtId="0" fontId="33" fillId="0" borderId="0" xfId="0" applyFont="1" applyAlignment="1">
      <alignment/>
    </xf>
    <xf numFmtId="0" fontId="8" fillId="0" borderId="20" xfId="0" applyFont="1" applyBorder="1" applyAlignment="1">
      <alignment horizontal="right"/>
    </xf>
    <xf numFmtId="0" fontId="3" fillId="0" borderId="20" xfId="0" applyFont="1" applyBorder="1" applyAlignment="1">
      <alignment horizontal="right"/>
    </xf>
    <xf numFmtId="0" fontId="3" fillId="0" borderId="14" xfId="0" applyFont="1" applyBorder="1" applyAlignment="1">
      <alignment/>
    </xf>
    <xf numFmtId="0" fontId="3" fillId="0" borderId="18" xfId="0" applyFont="1" applyBorder="1" applyAlignment="1">
      <alignment/>
    </xf>
    <xf numFmtId="2" fontId="3" fillId="0" borderId="14" xfId="0" applyNumberFormat="1" applyFont="1" applyBorder="1" applyAlignment="1">
      <alignment/>
    </xf>
    <xf numFmtId="2" fontId="3" fillId="0" borderId="18" xfId="0" applyNumberFormat="1" applyFont="1" applyBorder="1" applyAlignment="1">
      <alignment/>
    </xf>
    <xf numFmtId="0" fontId="0" fillId="0" borderId="17" xfId="0" applyBorder="1" applyAlignment="1">
      <alignment textRotation="180" wrapText="1"/>
    </xf>
    <xf numFmtId="0" fontId="0" fillId="0" borderId="17" xfId="0" applyBorder="1" applyAlignment="1">
      <alignment wrapText="1"/>
    </xf>
    <xf numFmtId="0" fontId="0" fillId="0" borderId="0" xfId="0" applyFont="1" applyBorder="1" applyAlignment="1">
      <alignment horizontal="right"/>
    </xf>
    <xf numFmtId="0" fontId="3" fillId="0" borderId="14" xfId="0" applyFont="1" applyBorder="1" applyAlignment="1">
      <alignment vertical="top" wrapText="1"/>
    </xf>
    <xf numFmtId="0" fontId="3" fillId="0" borderId="18" xfId="0" applyFont="1" applyBorder="1" applyAlignment="1">
      <alignment vertical="top" wrapText="1"/>
    </xf>
    <xf numFmtId="0" fontId="14" fillId="0" borderId="20" xfId="0" applyFont="1" applyBorder="1" applyAlignment="1">
      <alignment horizontal="right"/>
    </xf>
    <xf numFmtId="0" fontId="4" fillId="0" borderId="0" xfId="0" applyFont="1" applyAlignment="1">
      <alignment horizontal="right" textRotation="180"/>
    </xf>
    <xf numFmtId="0" fontId="1" fillId="0" borderId="16" xfId="0" applyFont="1" applyBorder="1" applyAlignment="1">
      <alignment horizontal="center" vertical="top" wrapText="1"/>
    </xf>
    <xf numFmtId="0" fontId="1" fillId="0" borderId="11" xfId="0" applyFont="1" applyBorder="1" applyAlignment="1">
      <alignment horizontal="center" vertical="top" wrapText="1"/>
    </xf>
    <xf numFmtId="0" fontId="1" fillId="0" borderId="13" xfId="0" applyFont="1" applyBorder="1" applyAlignment="1">
      <alignment horizontal="center" vertical="top" wrapText="1"/>
    </xf>
    <xf numFmtId="0" fontId="9" fillId="0" borderId="0" xfId="0" applyFont="1" applyAlignment="1">
      <alignment horizontal="center"/>
    </xf>
    <xf numFmtId="0" fontId="1" fillId="0" borderId="23" xfId="0" applyFont="1" applyBorder="1" applyAlignment="1">
      <alignment horizontal="center" vertical="top" wrapText="1"/>
    </xf>
    <xf numFmtId="0" fontId="1" fillId="0" borderId="0" xfId="0" applyFont="1" applyBorder="1" applyAlignment="1">
      <alignment horizontal="center" vertical="top" wrapText="1"/>
    </xf>
    <xf numFmtId="0" fontId="1" fillId="0" borderId="20" xfId="0" applyFont="1" applyBorder="1" applyAlignment="1">
      <alignment horizontal="center" vertical="top" wrapText="1"/>
    </xf>
    <xf numFmtId="0" fontId="0" fillId="0" borderId="0" xfId="0" applyAlignment="1">
      <alignment horizontal="right" vertical="top" textRotation="180"/>
    </xf>
    <xf numFmtId="0" fontId="0" fillId="0" borderId="0" xfId="0" applyAlignment="1">
      <alignment horizontal="right" textRotation="180"/>
    </xf>
    <xf numFmtId="0" fontId="8" fillId="0" borderId="0" xfId="0" applyFont="1" applyAlignment="1">
      <alignment horizontal="center" vertical="top"/>
    </xf>
    <xf numFmtId="0" fontId="13" fillId="0" borderId="20" xfId="0" applyFont="1" applyBorder="1" applyAlignment="1">
      <alignment horizontal="center"/>
    </xf>
    <xf numFmtId="0" fontId="29" fillId="0" borderId="0" xfId="0" applyFont="1" applyAlignment="1">
      <alignment horizontal="center" vertical="top"/>
    </xf>
    <xf numFmtId="0" fontId="31" fillId="0" borderId="0" xfId="0" applyFont="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75" b="1" i="0" u="none" baseline="0">
                <a:solidFill>
                  <a:srgbClr val="000000"/>
                </a:solidFill>
                <a:latin typeface="Arial"/>
                <a:ea typeface="Arial"/>
                <a:cs typeface="Arial"/>
              </a:rPr>
              <a:t>Chart 5.1 : Land use in India -1980-81</a:t>
            </a:r>
          </a:p>
        </c:rich>
      </c:tx>
      <c:layout>
        <c:manualLayout>
          <c:xMode val="factor"/>
          <c:yMode val="factor"/>
          <c:x val="0.01075"/>
          <c:y val="0.003"/>
        </c:manualLayout>
      </c:layout>
      <c:spPr>
        <a:noFill/>
        <a:ln>
          <a:noFill/>
        </a:ln>
      </c:spPr>
    </c:title>
    <c:view3D>
      <c:rotX val="15"/>
      <c:hPercent val="100"/>
      <c:rotY val="0"/>
      <c:depthPercent val="100"/>
      <c:rAngAx val="1"/>
    </c:view3D>
    <c:plotArea>
      <c:layout>
        <c:manualLayout>
          <c:xMode val="edge"/>
          <c:yMode val="edge"/>
          <c:x val="0.13075"/>
          <c:y val="0.1705"/>
          <c:w val="0.6955"/>
          <c:h val="0.379"/>
        </c:manualLayout>
      </c:layout>
      <c:pie3DChart>
        <c:varyColors val="1"/>
        <c:ser>
          <c:idx val="0"/>
          <c:order val="0"/>
          <c:tx>
            <c:strRef>
              <c:f>'5.1.1 &amp; Chart5.1 '!$CH$3</c:f>
              <c:strCache>
                <c:ptCount val="1"/>
                <c:pt idx="0">
                  <c:v>1980-81</c:v>
                </c:pt>
              </c:strCache>
            </c:strRef>
          </c:tx>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Lbls>
            <c:numFmt formatCode="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('5.1.1 &amp; Chart5.1 '!$CG$4,'5.1.1 &amp; Chart5.1 '!$CG$5,'5.1.1 &amp; Chart5.1 '!$CG$6,'5.1.1 &amp; Chart5.1 '!$CG$7,'5.1.1 &amp; Chart5.1 '!$CG$8,'5.1.1 &amp; Chart5.1 '!$CG$9,'5.1.1 &amp; Chart5.1 '!$CG$10,'5.1.1 &amp; Chart5.1 '!$CG$11)</c:f>
              <c:strCache/>
            </c:strRef>
          </c:cat>
          <c:val>
            <c:numRef>
              <c:f>'5.1.1 &amp; Chart5.1 '!$CH$4:$CH$11</c:f>
              <c:numCache/>
            </c:numRef>
          </c:val>
        </c:ser>
        <c:ser>
          <c:idx val="1"/>
          <c:order val="1"/>
          <c:tx>
            <c:strRef>
              <c:f>'5.1.1 &amp; Chart5.1 '!$CI$3</c:f>
              <c:strCache>
                <c:ptCount val="1"/>
                <c:pt idx="0">
                  <c:v>1990-91</c:v>
                </c:pt>
              </c:strCache>
            </c:strRef>
          </c:tx>
          <c:spPr>
            <a:solidFill>
              <a:srgbClr val="99336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Lbls>
            <c:numFmt formatCode="0%" sourceLinked="0"/>
            <c:showLegendKey val="0"/>
            <c:showVal val="0"/>
            <c:showBubbleSize val="0"/>
            <c:showCatName val="0"/>
            <c:showSerName val="0"/>
            <c:showLeaderLines val="1"/>
            <c:showPercent val="1"/>
          </c:dLbls>
          <c:cat>
            <c:strRef>
              <c:f>('5.1.1 &amp; Chart5.1 '!$CG$4,'5.1.1 &amp; Chart5.1 '!$CG$5,'5.1.1 &amp; Chart5.1 '!$CG$6,'5.1.1 &amp; Chart5.1 '!$CG$7,'5.1.1 &amp; Chart5.1 '!$CG$8,'5.1.1 &amp; Chart5.1 '!$CG$9,'5.1.1 &amp; Chart5.1 '!$CG$10,'5.1.1 &amp; Chart5.1 '!$CG$11)</c:f>
              <c:strCache/>
            </c:strRef>
          </c:cat>
          <c:val>
            <c:numRef>
              <c:f>'5.1.1 &amp; Chart5.1 '!$CI$4:$CI$11</c:f>
              <c:numCache/>
            </c:numRef>
          </c:val>
        </c:ser>
        <c:ser>
          <c:idx val="2"/>
          <c:order val="2"/>
          <c:tx>
            <c:strRef>
              <c:f>'5.1.1 &amp; Chart5.1 '!$CJ$3</c:f>
              <c:strCache>
                <c:ptCount val="1"/>
                <c:pt idx="0">
                  <c:v>2000-01</c:v>
                </c:pt>
              </c:strCache>
            </c:strRef>
          </c:tx>
          <c:spPr>
            <a:solidFill>
              <a:srgbClr val="FFFFCC"/>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Lbls>
            <c:numFmt formatCode="0%" sourceLinked="0"/>
            <c:showLegendKey val="0"/>
            <c:showVal val="0"/>
            <c:showBubbleSize val="0"/>
            <c:showCatName val="0"/>
            <c:showSerName val="0"/>
            <c:showLeaderLines val="1"/>
            <c:showPercent val="1"/>
          </c:dLbls>
          <c:cat>
            <c:strRef>
              <c:f>('5.1.1 &amp; Chart5.1 '!$CG$4,'5.1.1 &amp; Chart5.1 '!$CG$5,'5.1.1 &amp; Chart5.1 '!$CG$6,'5.1.1 &amp; Chart5.1 '!$CG$7,'5.1.1 &amp; Chart5.1 '!$CG$8,'5.1.1 &amp; Chart5.1 '!$CG$9,'5.1.1 &amp; Chart5.1 '!$CG$10,'5.1.1 &amp; Chart5.1 '!$CG$11)</c:f>
              <c:strCache/>
            </c:strRef>
          </c:cat>
          <c:val>
            <c:numRef>
              <c:f>'5.1.1 &amp; Chart5.1 '!$CJ$4:$CJ$11</c:f>
              <c:numCache/>
            </c:numRef>
          </c:val>
        </c:ser>
        <c:ser>
          <c:idx val="3"/>
          <c:order val="3"/>
          <c:tx>
            <c:strRef>
              <c:f>'5.1.1 &amp; Chart5.1 '!#REF!</c:f>
              <c:strCache>
                <c:ptCount val="1"/>
                <c:pt idx="0">
                  <c:v>#REF!</c:v>
                </c:pt>
              </c:strCache>
            </c:strRef>
          </c:tx>
          <c:spPr>
            <a:solidFill>
              <a:srgbClr val="CC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CCFFFF"/>
              </a:solidFill>
              <a:ln w="12700">
                <a:solidFill>
                  <a:srgbClr val="000000"/>
                </a:solidFill>
              </a:ln>
            </c:spPr>
          </c:dPt>
          <c:dPt>
            <c:idx val="2"/>
            <c:spPr>
              <a:solidFill>
                <a:srgbClr val="CCFFFF"/>
              </a:solidFill>
              <a:ln w="12700">
                <a:solidFill>
                  <a:srgbClr val="000000"/>
                </a:solidFill>
              </a:ln>
            </c:spPr>
          </c:dPt>
          <c:dPt>
            <c:idx val="3"/>
            <c:spPr>
              <a:solidFill>
                <a:srgbClr val="CCFFFF"/>
              </a:solidFill>
              <a:ln w="12700">
                <a:solidFill>
                  <a:srgbClr val="000000"/>
                </a:solidFill>
              </a:ln>
            </c:spPr>
          </c:dPt>
          <c:dPt>
            <c:idx val="4"/>
            <c:spPr>
              <a:solidFill>
                <a:srgbClr val="CCFFFF"/>
              </a:solidFill>
              <a:ln w="12700">
                <a:solidFill>
                  <a:srgbClr val="000000"/>
                </a:solidFill>
              </a:ln>
            </c:spPr>
          </c:dPt>
          <c:dPt>
            <c:idx val="5"/>
            <c:spPr>
              <a:solidFill>
                <a:srgbClr val="CCFFFF"/>
              </a:solidFill>
              <a:ln w="12700">
                <a:solidFill>
                  <a:srgbClr val="000000"/>
                </a:solidFill>
              </a:ln>
            </c:spPr>
          </c:dPt>
          <c:dPt>
            <c:idx val="6"/>
            <c:spPr>
              <a:solidFill>
                <a:srgbClr val="CCFFFF"/>
              </a:solidFill>
              <a:ln w="12700">
                <a:solidFill>
                  <a:srgbClr val="000000"/>
                </a:solidFill>
              </a:ln>
            </c:spPr>
          </c:dPt>
          <c:dPt>
            <c:idx val="7"/>
            <c:spPr>
              <a:solidFill>
                <a:srgbClr val="CCFFFF"/>
              </a:solidFill>
              <a:ln w="12700">
                <a:solidFill>
                  <a:srgbClr val="000000"/>
                </a:solidFill>
              </a:ln>
            </c:spPr>
          </c:dPt>
          <c:dLbls>
            <c:numFmt formatCode="0%" sourceLinked="0"/>
            <c:showLegendKey val="0"/>
            <c:showVal val="0"/>
            <c:showBubbleSize val="0"/>
            <c:showCatName val="0"/>
            <c:showSerName val="0"/>
            <c:showLeaderLines val="1"/>
            <c:showPercent val="1"/>
          </c:dLbls>
          <c:cat>
            <c:strRef>
              <c:f>('5.1.1 &amp; Chart5.1 '!$CG$4,'5.1.1 &amp; Chart5.1 '!$CG$5,'5.1.1 &amp; Chart5.1 '!$CG$6,'5.1.1 &amp; Chart5.1 '!$CG$7,'5.1.1 &amp; Chart5.1 '!$CG$8,'5.1.1 &amp; Chart5.1 '!$CG$9,'5.1.1 &amp; Chart5.1 '!$CG$10,'5.1.1 &amp; Chart5.1 '!$CG$11)</c:f>
              <c:strCache/>
            </c:strRef>
          </c:cat>
          <c:val>
            <c:numRef>
              <c:f>'5.1.1 &amp; Chart5.1 '!#REF!</c:f>
              <c:numCache>
                <c:ptCount val="1"/>
                <c:pt idx="0">
                  <c:v>1</c:v>
                </c:pt>
              </c:numCache>
            </c:numRef>
          </c:val>
        </c:ser>
      </c:pie3DChart>
      <c:spPr>
        <a:noFill/>
        <a:ln>
          <a:noFill/>
        </a:ln>
      </c:spPr>
    </c:plotArea>
    <c:legend>
      <c:legendPos val="b"/>
      <c:layout>
        <c:manualLayout>
          <c:xMode val="edge"/>
          <c:yMode val="edge"/>
          <c:x val="0"/>
          <c:y val="0.6765"/>
          <c:w val="0.95925"/>
          <c:h val="0.2322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gradFill rotWithShape="1">
      <a:gsLst>
        <a:gs pos="0">
          <a:srgbClr val="CCFFCC"/>
        </a:gs>
        <a:gs pos="100000">
          <a:srgbClr val="8EB28E"/>
        </a:gs>
      </a:gsLst>
      <a:path path="rect">
        <a:fillToRect r="100000" b="100000"/>
      </a:path>
    </a:gra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 Land use in India-1990-91</a:t>
            </a:r>
          </a:p>
        </c:rich>
      </c:tx>
      <c:layout>
        <c:manualLayout>
          <c:xMode val="factor"/>
          <c:yMode val="factor"/>
          <c:x val="-0.11425"/>
          <c:y val="0.02125"/>
        </c:manualLayout>
      </c:layout>
      <c:spPr>
        <a:noFill/>
        <a:ln>
          <a:noFill/>
        </a:ln>
      </c:spPr>
    </c:title>
    <c:view3D>
      <c:rotX val="15"/>
      <c:hPercent val="100"/>
      <c:rotY val="0"/>
      <c:depthPercent val="100"/>
      <c:rAngAx val="1"/>
    </c:view3D>
    <c:plotArea>
      <c:layout>
        <c:manualLayout>
          <c:xMode val="edge"/>
          <c:yMode val="edge"/>
          <c:x val="0.15725"/>
          <c:y val="0.16175"/>
          <c:w val="0.72825"/>
          <c:h val="0.47175"/>
        </c:manualLayout>
      </c:layout>
      <c:pie3DChart>
        <c:varyColors val="1"/>
        <c:ser>
          <c:idx val="0"/>
          <c:order val="0"/>
          <c:tx>
            <c:strRef>
              <c:f>'5.1.1 &amp; Chart5.1 '!$CI$3</c:f>
              <c:strCache>
                <c:ptCount val="1"/>
                <c:pt idx="0">
                  <c:v>1990-91</c:v>
                </c:pt>
              </c:strCache>
            </c:strRef>
          </c:tx>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Lbls>
            <c:numFmt formatCode="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'5.1.1 &amp; Chart5.1 '!$CG$4:$CG$11</c:f>
              <c:strCache/>
            </c:strRef>
          </c:cat>
          <c:val>
            <c:numRef>
              <c:f>('5.1.1 &amp; Chart5.1 '!$CI$4,'5.1.1 &amp; Chart5.1 '!$CI$5,'5.1.1 &amp; Chart5.1 '!$CI$6,'5.1.1 &amp; Chart5.1 '!$CI$7,'5.1.1 &amp; Chart5.1 '!$CI$8,'5.1.1 &amp; Chart5.1 '!$CI$9,'5.1.1 &amp; Chart5.1 '!$CI$10,'5.1.1 &amp; Chart5.1 '!$CI$11)</c:f>
              <c:numCache/>
            </c:numRef>
          </c:val>
        </c:ser>
        <c:ser>
          <c:idx val="1"/>
          <c:order val="1"/>
          <c:tx>
            <c:strRef>
              <c:f>'5.1.1 &amp; Chart5.1 '!$CJ$3</c:f>
              <c:strCache>
                <c:ptCount val="1"/>
                <c:pt idx="0">
                  <c:v>2000-01</c:v>
                </c:pt>
              </c:strCache>
            </c:strRef>
          </c:tx>
          <c:spPr>
            <a:solidFill>
              <a:srgbClr val="99336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val>
            <c:numRef>
              <c:f>'5.1.1 &amp; Chart5.1 '!$CJ$4:$CJ$11</c:f>
              <c:numCache/>
            </c:numRef>
          </c:val>
        </c:ser>
        <c:ser>
          <c:idx val="2"/>
          <c:order val="2"/>
          <c:tx>
            <c:strRef>
              <c:f>'5.1.1 &amp; Chart5.1 '!#REF!</c:f>
              <c:strCache>
                <c:ptCount val="1"/>
                <c:pt idx="0">
                  <c:v>#REF!</c:v>
                </c:pt>
              </c:strCache>
            </c:strRef>
          </c:tx>
          <c:spPr>
            <a:solidFill>
              <a:srgbClr val="FFFFCC"/>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FFFFCC"/>
              </a:solidFill>
              <a:ln w="12700">
                <a:solidFill>
                  <a:srgbClr val="000000"/>
                </a:solidFill>
              </a:ln>
            </c:spPr>
          </c:dPt>
          <c:dPt>
            <c:idx val="2"/>
            <c:spPr>
              <a:solidFill>
                <a:srgbClr val="FFFFCC"/>
              </a:solidFill>
              <a:ln w="12700">
                <a:solidFill>
                  <a:srgbClr val="000000"/>
                </a:solidFill>
              </a:ln>
            </c:spPr>
          </c:dPt>
          <c:dPt>
            <c:idx val="3"/>
            <c:spPr>
              <a:solidFill>
                <a:srgbClr val="FFFFCC"/>
              </a:solidFill>
              <a:ln w="12700">
                <a:solidFill>
                  <a:srgbClr val="000000"/>
                </a:solidFill>
              </a:ln>
            </c:spPr>
          </c:dPt>
          <c:dPt>
            <c:idx val="4"/>
            <c:spPr>
              <a:solidFill>
                <a:srgbClr val="FFFFCC"/>
              </a:solidFill>
              <a:ln w="12700">
                <a:solidFill>
                  <a:srgbClr val="000000"/>
                </a:solidFill>
              </a:ln>
            </c:spPr>
          </c:dPt>
          <c:dPt>
            <c:idx val="5"/>
            <c:spPr>
              <a:solidFill>
                <a:srgbClr val="FFFFCC"/>
              </a:solidFill>
              <a:ln w="12700">
                <a:solidFill>
                  <a:srgbClr val="000000"/>
                </a:solidFill>
              </a:ln>
            </c:spPr>
          </c:dPt>
          <c:dPt>
            <c:idx val="6"/>
            <c:spPr>
              <a:solidFill>
                <a:srgbClr val="FFFFCC"/>
              </a:solidFill>
              <a:ln w="12700">
                <a:solidFill>
                  <a:srgbClr val="000000"/>
                </a:solidFill>
              </a:ln>
            </c:spPr>
          </c:dPt>
          <c:dPt>
            <c:idx val="7"/>
            <c:spPr>
              <a:solidFill>
                <a:srgbClr val="FFFFCC"/>
              </a:solidFill>
              <a:ln w="12700">
                <a:solidFill>
                  <a:srgbClr val="000000"/>
                </a:solidFill>
              </a:ln>
            </c:spPr>
          </c:dPt>
          <c:val>
            <c:numRef>
              <c:f>'5.1.1 &amp; Chart5.1 '!#REF!</c:f>
              <c:numCache>
                <c:ptCount val="1"/>
                <c:pt idx="0">
                  <c:v>1</c:v>
                </c:pt>
              </c:numCache>
            </c:numRef>
          </c:val>
        </c:ser>
      </c:pie3DChart>
      <c:spPr>
        <a:noFill/>
        <a:ln>
          <a:noFill/>
        </a:ln>
      </c:spPr>
    </c:plotArea>
    <c:legend>
      <c:legendPos val="r"/>
      <c:layout>
        <c:manualLayout>
          <c:xMode val="edge"/>
          <c:yMode val="edge"/>
          <c:x val="0.01725"/>
          <c:y val="0.72175"/>
          <c:w val="0.96325"/>
          <c:h val="0.2782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gradFill rotWithShape="1">
      <a:gsLst>
        <a:gs pos="0">
          <a:srgbClr val="CCFFCC"/>
        </a:gs>
        <a:gs pos="100000">
          <a:srgbClr val="4A5D4A"/>
        </a:gs>
      </a:gsLst>
      <a:path path="rect">
        <a:fillToRect r="100000" b="100000"/>
      </a:path>
    </a:gra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FFFF00"/>
                </a:solidFill>
                <a:latin typeface="Arial"/>
                <a:ea typeface="Arial"/>
                <a:cs typeface="Arial"/>
              </a:rPr>
              <a:t>Land Use in India-2000-01</a:t>
            </a:r>
          </a:p>
        </c:rich>
      </c:tx>
      <c:layout>
        <c:manualLayout>
          <c:xMode val="factor"/>
          <c:yMode val="factor"/>
          <c:x val="-0.08675"/>
          <c:y val="0"/>
        </c:manualLayout>
      </c:layout>
      <c:spPr>
        <a:noFill/>
        <a:ln>
          <a:noFill/>
        </a:ln>
      </c:spPr>
    </c:title>
    <c:view3D>
      <c:rotX val="15"/>
      <c:hPercent val="100"/>
      <c:rotY val="0"/>
      <c:depthPercent val="100"/>
      <c:rAngAx val="1"/>
    </c:view3D>
    <c:plotArea>
      <c:layout>
        <c:manualLayout>
          <c:xMode val="edge"/>
          <c:yMode val="edge"/>
          <c:x val="0.2605"/>
          <c:y val="0.22375"/>
          <c:w val="0.47275"/>
          <c:h val="0.24975"/>
        </c:manualLayout>
      </c:layout>
      <c:pie3DChart>
        <c:varyColors val="1"/>
        <c:ser>
          <c:idx val="0"/>
          <c:order val="0"/>
          <c:tx>
            <c:strRef>
              <c:f>'5.1.1 &amp; Chart5.1 '!$CJ$3</c:f>
              <c:strCache>
                <c:ptCount val="1"/>
                <c:pt idx="0">
                  <c:v>2000-01</c:v>
                </c:pt>
              </c:strCache>
            </c:strRef>
          </c:tx>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Lbls>
            <c:numFmt formatCode="0%" sourceLinked="0"/>
            <c:txPr>
              <a:bodyPr vert="horz" rot="0" anchor="ctr"/>
              <a:lstStyle/>
              <a:p>
                <a:pPr algn="ctr">
                  <a:defRPr lang="en-US" cap="none" sz="800" b="0" i="0" u="none" baseline="0">
                    <a:solidFill>
                      <a:srgbClr val="FFFF00"/>
                    </a:solidFill>
                    <a:latin typeface="Arial"/>
                    <a:ea typeface="Arial"/>
                    <a:cs typeface="Arial"/>
                  </a:defRPr>
                </a:pPr>
              </a:p>
            </c:txPr>
            <c:showLegendKey val="0"/>
            <c:showVal val="0"/>
            <c:showBubbleSize val="0"/>
            <c:showCatName val="0"/>
            <c:showSerName val="0"/>
            <c:showLeaderLines val="1"/>
            <c:showPercent val="1"/>
          </c:dLbls>
          <c:cat>
            <c:strRef>
              <c:f>'5.1.1 &amp; Chart5.1 '!$CG$4:$CG$11</c:f>
              <c:strCache/>
            </c:strRef>
          </c:cat>
          <c:val>
            <c:numRef>
              <c:f>'5.1.1 &amp; Chart5.1 '!$CJ$4:$CJ$11</c:f>
              <c:numCache/>
            </c:numRef>
          </c:val>
        </c:ser>
        <c:ser>
          <c:idx val="1"/>
          <c:order val="1"/>
          <c:tx>
            <c:strRef>
              <c:f>'5.1.1 &amp; Chart5.1 '!#REF!</c:f>
              <c:strCache>
                <c:ptCount val="1"/>
                <c:pt idx="0">
                  <c:v>#REF!</c:v>
                </c:pt>
              </c:strCache>
            </c:strRef>
          </c:tx>
          <c:spPr>
            <a:solidFill>
              <a:srgbClr val="99336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993366"/>
              </a:solidFill>
              <a:ln w="12700">
                <a:solidFill>
                  <a:srgbClr val="000000"/>
                </a:solidFill>
              </a:ln>
            </c:spPr>
          </c:dPt>
          <c:dPt>
            <c:idx val="3"/>
            <c:spPr>
              <a:solidFill>
                <a:srgbClr val="993366"/>
              </a:solidFill>
              <a:ln w="12700">
                <a:solidFill>
                  <a:srgbClr val="000000"/>
                </a:solidFill>
              </a:ln>
            </c:spPr>
          </c:dPt>
          <c:dPt>
            <c:idx val="4"/>
            <c:spPr>
              <a:solidFill>
                <a:srgbClr val="993366"/>
              </a:solidFill>
              <a:ln w="12700">
                <a:solidFill>
                  <a:srgbClr val="000000"/>
                </a:solidFill>
              </a:ln>
            </c:spPr>
          </c:dPt>
          <c:dPt>
            <c:idx val="5"/>
            <c:spPr>
              <a:solidFill>
                <a:srgbClr val="993366"/>
              </a:solidFill>
              <a:ln w="12700">
                <a:solidFill>
                  <a:srgbClr val="000000"/>
                </a:solidFill>
              </a:ln>
            </c:spPr>
          </c:dPt>
          <c:dPt>
            <c:idx val="6"/>
            <c:spPr>
              <a:solidFill>
                <a:srgbClr val="993366"/>
              </a:solidFill>
              <a:ln w="12700">
                <a:solidFill>
                  <a:srgbClr val="000000"/>
                </a:solidFill>
              </a:ln>
            </c:spPr>
          </c:dPt>
          <c:dPt>
            <c:idx val="7"/>
            <c:spPr>
              <a:solidFill>
                <a:srgbClr val="993366"/>
              </a:solidFill>
              <a:ln w="12700">
                <a:solidFill>
                  <a:srgbClr val="000000"/>
                </a:solidFill>
              </a:ln>
            </c:spPr>
          </c:dPt>
          <c:dLbls>
            <c:numFmt formatCode="0%" sourceLinked="0"/>
            <c:showLegendKey val="0"/>
            <c:showVal val="0"/>
            <c:showBubbleSize val="0"/>
            <c:showCatName val="0"/>
            <c:showSerName val="0"/>
            <c:showLeaderLines val="1"/>
            <c:showPercent val="1"/>
          </c:dLbls>
          <c:cat>
            <c:strRef>
              <c:f>'5.1.1 &amp; Chart5.1 '!$CG$4:$CG$11</c:f>
              <c:strCache/>
            </c:strRef>
          </c:cat>
          <c:val>
            <c:numRef>
              <c:f>'5.1.1 &amp; Chart5.1 '!#REF!</c:f>
              <c:numCache>
                <c:ptCount val="1"/>
                <c:pt idx="0">
                  <c:v>1</c:v>
                </c:pt>
              </c:numCache>
            </c:numRef>
          </c:val>
        </c:ser>
      </c:pie3DChart>
      <c:spPr>
        <a:noFill/>
        <a:ln>
          <a:noFill/>
        </a:ln>
      </c:spPr>
    </c:plotArea>
    <c:legend>
      <c:legendPos val="r"/>
      <c:layout>
        <c:manualLayout>
          <c:xMode val="edge"/>
          <c:yMode val="edge"/>
          <c:x val="0.013"/>
          <c:y val="0.70925"/>
          <c:w val="0.974"/>
          <c:h val="0.2297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gradFill rotWithShape="1">
      <a:gsLst>
        <a:gs pos="0">
          <a:srgbClr val="000082"/>
        </a:gs>
        <a:gs pos="30000">
          <a:srgbClr val="66008F"/>
        </a:gs>
        <a:gs pos="64999">
          <a:srgbClr val="BA0066"/>
        </a:gs>
        <a:gs pos="89999">
          <a:srgbClr val="FF0000"/>
        </a:gs>
        <a:gs pos="100000">
          <a:srgbClr val="FF8200"/>
        </a:gs>
      </a:gsLst>
      <a:lin ang="5400000" scaled="1"/>
    </a:gra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Land use in India-2008-09</a:t>
            </a:r>
          </a:p>
        </c:rich>
      </c:tx>
      <c:layout>
        <c:manualLayout>
          <c:xMode val="factor"/>
          <c:yMode val="factor"/>
          <c:x val="-0.11825"/>
          <c:y val="-0.0035"/>
        </c:manualLayout>
      </c:layout>
      <c:spPr>
        <a:noFill/>
        <a:ln>
          <a:noFill/>
        </a:ln>
      </c:spPr>
    </c:title>
    <c:view3D>
      <c:rotX val="15"/>
      <c:hPercent val="100"/>
      <c:rotY val="0"/>
      <c:depthPercent val="100"/>
      <c:rAngAx val="1"/>
    </c:view3D>
    <c:plotArea>
      <c:layout>
        <c:manualLayout>
          <c:xMode val="edge"/>
          <c:yMode val="edge"/>
          <c:x val="0.1505"/>
          <c:y val="0.15"/>
          <c:w val="0.75475"/>
          <c:h val="0.49625"/>
        </c:manualLayout>
      </c:layout>
      <c:pie3DChart>
        <c:varyColors val="1"/>
        <c:ser>
          <c:idx val="0"/>
          <c:order val="0"/>
          <c:tx>
            <c:strRef>
              <c:f>'5.1.1 &amp; Chart5.1 '!$CM$3</c:f>
              <c:strCache>
                <c:ptCount val="1"/>
                <c:pt idx="0">
                  <c:v/>
                </c:pt>
              </c:strCache>
            </c:strRef>
          </c:tx>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Lbls>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0"/>
              <c:showSerName val="0"/>
              <c:showPercent val="1"/>
            </c:dLbl>
            <c:numFmt formatCode="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('5.1.1 &amp; Chart5.1 '!$CG$4,'5.1.1 &amp; Chart5.1 '!$CG$5,'5.1.1 &amp; Chart5.1 '!$CG$6,'5.1.1 &amp; Chart5.1 '!$CG$7,'5.1.1 &amp; Chart5.1 '!$CG$8,'5.1.1 &amp; Chart5.1 '!$CG$9,'5.1.1 &amp; Chart5.1 '!$CG$10)</c:f>
              <c:strCache/>
            </c:strRef>
          </c:cat>
          <c:val>
            <c:numRef>
              <c:f>'5.1.1 &amp; Chart5.1 '!$CK$4:$CK$11</c:f>
              <c:numCache/>
            </c:numRef>
          </c:val>
        </c:ser>
      </c:pie3DChart>
      <c:spPr>
        <a:gradFill rotWithShape="1">
          <a:gsLst>
            <a:gs pos="0">
              <a:srgbClr val="99CC00"/>
            </a:gs>
            <a:gs pos="100000">
              <a:srgbClr val="465D00"/>
            </a:gs>
          </a:gsLst>
          <a:path path="rect">
            <a:fillToRect r="100000" b="100000"/>
          </a:path>
        </a:gradFill>
        <a:ln w="3175">
          <a:noFill/>
        </a:ln>
      </c:spPr>
    </c:plotArea>
    <c:legend>
      <c:legendPos val="r"/>
      <c:layout>
        <c:manualLayout>
          <c:xMode val="edge"/>
          <c:yMode val="edge"/>
          <c:x val="0.015"/>
          <c:y val="0.71425"/>
          <c:w val="0.9655"/>
          <c:h val="0.2822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gradFill rotWithShape="1">
      <a:gsLst>
        <a:gs pos="0">
          <a:srgbClr val="99CC00"/>
        </a:gs>
        <a:gs pos="100000">
          <a:srgbClr val="465D00"/>
        </a:gs>
      </a:gsLst>
      <a:path path="rect">
        <a:fillToRect r="100000" b="100000"/>
      </a:path>
    </a:gra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85</xdr:col>
      <xdr:colOff>0</xdr:colOff>
      <xdr:row>67</xdr:row>
      <xdr:rowOff>0</xdr:rowOff>
    </xdr:from>
    <xdr:to>
      <xdr:col>85</xdr:col>
      <xdr:colOff>0</xdr:colOff>
      <xdr:row>85</xdr:row>
      <xdr:rowOff>133350</xdr:rowOff>
    </xdr:to>
    <xdr:sp>
      <xdr:nvSpPr>
        <xdr:cNvPr id="1" name="Rectangle 1"/>
        <xdr:cNvSpPr>
          <a:spLocks/>
        </xdr:cNvSpPr>
      </xdr:nvSpPr>
      <xdr:spPr>
        <a:xfrm>
          <a:off x="58121550" y="11896725"/>
          <a:ext cx="0" cy="30480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Out of total geographic area of 329 Mha, only 
</a:t>
          </a:r>
          <a:r>
            <a:rPr lang="en-US" cap="none" sz="1000" b="0" i="0" u="none" baseline="0">
              <a:solidFill>
                <a:srgbClr val="000000"/>
              </a:solidFill>
              <a:latin typeface="Arial"/>
              <a:ea typeface="Arial"/>
              <a:cs typeface="Arial"/>
            </a:rPr>
            <a:t>305 mha is the reporting area (the rest being 
</a:t>
          </a:r>
          <a:r>
            <a:rPr lang="en-US" cap="none" sz="1000" b="0" i="0" u="none" baseline="0">
              <a:solidFill>
                <a:srgbClr val="000000"/>
              </a:solidFill>
              <a:latin typeface="Arial"/>
              <a:ea typeface="Arial"/>
              <a:cs typeface="Arial"/>
            </a:rPr>
            <a:t>unadministered for various reasons).  About 21 mha are occupied for non-agricultural uses (housing, industry and other), 19.5 mha are snow bound and remote leaving only 264 mha for agricultural, forestry, pasture and other bio-mass production.  The net sown area increased from 119 mha in 1950-51 to 142 mha in 1970-71 mostly through reclamation of old fallow and culturable wastelands and diversion of groves. Since 1970-71 the net area sown has particularly remain same at 140 mha indicating that the private efforts are at its limiting value suggesting the intervention of the Government for further land reclamation.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20</xdr:col>
      <xdr:colOff>342900</xdr:colOff>
      <xdr:row>0</xdr:row>
      <xdr:rowOff>295275</xdr:rowOff>
    </xdr:from>
    <xdr:to>
      <xdr:col>27</xdr:col>
      <xdr:colOff>561975</xdr:colOff>
      <xdr:row>17</xdr:row>
      <xdr:rowOff>38100</xdr:rowOff>
    </xdr:to>
    <xdr:graphicFrame>
      <xdr:nvGraphicFramePr>
        <xdr:cNvPr id="2" name="Chart 7"/>
        <xdr:cNvGraphicFramePr/>
      </xdr:nvGraphicFramePr>
      <xdr:xfrm>
        <a:off x="17335500" y="295275"/>
        <a:ext cx="4524375" cy="3324225"/>
      </xdr:xfrm>
      <a:graphic>
        <a:graphicData uri="http://schemas.openxmlformats.org/drawingml/2006/chart">
          <c:chart xmlns:c="http://schemas.openxmlformats.org/drawingml/2006/chart" r:id="rId1"/>
        </a:graphicData>
      </a:graphic>
    </xdr:graphicFrame>
    <xdr:clientData/>
  </xdr:twoCellAnchor>
  <xdr:twoCellAnchor>
    <xdr:from>
      <xdr:col>20</xdr:col>
      <xdr:colOff>352425</xdr:colOff>
      <xdr:row>17</xdr:row>
      <xdr:rowOff>47625</xdr:rowOff>
    </xdr:from>
    <xdr:to>
      <xdr:col>27</xdr:col>
      <xdr:colOff>552450</xdr:colOff>
      <xdr:row>33</xdr:row>
      <xdr:rowOff>85725</xdr:rowOff>
    </xdr:to>
    <xdr:graphicFrame>
      <xdr:nvGraphicFramePr>
        <xdr:cNvPr id="3" name="Chart 8"/>
        <xdr:cNvGraphicFramePr/>
      </xdr:nvGraphicFramePr>
      <xdr:xfrm>
        <a:off x="17345025" y="3629025"/>
        <a:ext cx="4505325" cy="2790825"/>
      </xdr:xfrm>
      <a:graphic>
        <a:graphicData uri="http://schemas.openxmlformats.org/drawingml/2006/chart">
          <c:chart xmlns:c="http://schemas.openxmlformats.org/drawingml/2006/chart" r:id="rId2"/>
        </a:graphicData>
      </a:graphic>
    </xdr:graphicFrame>
    <xdr:clientData/>
  </xdr:twoCellAnchor>
  <xdr:twoCellAnchor>
    <xdr:from>
      <xdr:col>27</xdr:col>
      <xdr:colOff>571500</xdr:colOff>
      <xdr:row>0</xdr:row>
      <xdr:rowOff>247650</xdr:rowOff>
    </xdr:from>
    <xdr:to>
      <xdr:col>35</xdr:col>
      <xdr:colOff>171450</xdr:colOff>
      <xdr:row>17</xdr:row>
      <xdr:rowOff>28575</xdr:rowOff>
    </xdr:to>
    <xdr:graphicFrame>
      <xdr:nvGraphicFramePr>
        <xdr:cNvPr id="4" name="Chart 9"/>
        <xdr:cNvGraphicFramePr/>
      </xdr:nvGraphicFramePr>
      <xdr:xfrm>
        <a:off x="21869400" y="247650"/>
        <a:ext cx="4476750" cy="3362325"/>
      </xdr:xfrm>
      <a:graphic>
        <a:graphicData uri="http://schemas.openxmlformats.org/drawingml/2006/chart">
          <c:chart xmlns:c="http://schemas.openxmlformats.org/drawingml/2006/chart" r:id="rId3"/>
        </a:graphicData>
      </a:graphic>
    </xdr:graphicFrame>
    <xdr:clientData/>
  </xdr:twoCellAnchor>
  <xdr:twoCellAnchor>
    <xdr:from>
      <xdr:col>27</xdr:col>
      <xdr:colOff>533400</xdr:colOff>
      <xdr:row>17</xdr:row>
      <xdr:rowOff>47625</xdr:rowOff>
    </xdr:from>
    <xdr:to>
      <xdr:col>35</xdr:col>
      <xdr:colOff>171450</xdr:colOff>
      <xdr:row>33</xdr:row>
      <xdr:rowOff>47625</xdr:rowOff>
    </xdr:to>
    <xdr:graphicFrame>
      <xdr:nvGraphicFramePr>
        <xdr:cNvPr id="5" name="Chart 10"/>
        <xdr:cNvGraphicFramePr/>
      </xdr:nvGraphicFramePr>
      <xdr:xfrm>
        <a:off x="21831300" y="3629025"/>
        <a:ext cx="4514850" cy="27527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376@" TargetMode="External" /><Relationship Id="rId2" Type="http://schemas.openxmlformats.org/officeDocument/2006/relationships/hyperlink" Target="mailto:150@" TargetMode="External" /><Relationship Id="rId3" Type="http://schemas.openxmlformats.org/officeDocument/2006/relationships/hyperlink" Target="mailto:146@" TargetMode="External" /><Relationship Id="rId4" Type="http://schemas.openxmlformats.org/officeDocument/2006/relationships/hyperlink" Target="mailto:153@" TargetMode="External" /><Relationship Id="rId5" Type="http://schemas.openxmlformats.org/officeDocument/2006/relationships/hyperlink" Target="mailto:163@" TargetMode="External" /><Relationship Id="rId6"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22"/>
  <sheetViews>
    <sheetView tabSelected="1" view="pageBreakPreview" zoomScale="60" zoomScalePageLayoutView="0" workbookViewId="0" topLeftCell="A13">
      <selection activeCell="A1" sqref="A1:F1"/>
    </sheetView>
  </sheetViews>
  <sheetFormatPr defaultColWidth="9.140625" defaultRowHeight="12.75"/>
  <cols>
    <col min="1" max="1" width="9.140625" style="4" customWidth="1"/>
    <col min="2" max="2" width="9.140625" style="26" customWidth="1"/>
    <col min="3" max="3" width="16.421875" style="0" bestFit="1" customWidth="1"/>
    <col min="5" max="5" width="15.140625" style="0" bestFit="1" customWidth="1"/>
    <col min="6" max="6" width="21.421875" style="0" customWidth="1"/>
  </cols>
  <sheetData>
    <row r="1" spans="1:6" ht="24.75" customHeight="1">
      <c r="A1" s="889" t="s">
        <v>53</v>
      </c>
      <c r="B1" s="890"/>
      <c r="C1" s="890"/>
      <c r="D1" s="890"/>
      <c r="E1" s="890"/>
      <c r="F1" s="890"/>
    </row>
    <row r="2" spans="1:6" ht="12.75">
      <c r="A2" s="6"/>
      <c r="B2" s="464"/>
      <c r="C2" s="465"/>
      <c r="D2" s="465"/>
      <c r="E2" s="464"/>
      <c r="F2" s="466"/>
    </row>
    <row r="3" spans="1:6" ht="27.75" customHeight="1">
      <c r="A3" s="250" t="s">
        <v>724</v>
      </c>
      <c r="B3" s="853" t="s">
        <v>725</v>
      </c>
      <c r="C3" s="854"/>
      <c r="D3" s="855"/>
      <c r="E3" s="24" t="s">
        <v>726</v>
      </c>
      <c r="F3" s="24" t="s">
        <v>727</v>
      </c>
    </row>
    <row r="4" spans="1:6" ht="15" customHeight="1">
      <c r="A4" s="468">
        <v>1</v>
      </c>
      <c r="B4" s="891" t="s">
        <v>134</v>
      </c>
      <c r="C4" s="877"/>
      <c r="D4" s="470"/>
      <c r="E4" s="471"/>
      <c r="F4" s="470"/>
    </row>
    <row r="5" spans="1:6" ht="12" customHeight="1">
      <c r="A5" s="472"/>
      <c r="B5" s="473">
        <v>1</v>
      </c>
      <c r="C5" s="474" t="s">
        <v>728</v>
      </c>
      <c r="D5" s="475"/>
      <c r="E5" s="476">
        <v>9</v>
      </c>
      <c r="F5" s="475">
        <v>11793</v>
      </c>
    </row>
    <row r="6" spans="1:6" ht="12" customHeight="1">
      <c r="A6" s="472"/>
      <c r="B6" s="473">
        <v>2</v>
      </c>
      <c r="C6" s="474" t="s">
        <v>729</v>
      </c>
      <c r="D6" s="475"/>
      <c r="E6" s="476">
        <v>8</v>
      </c>
      <c r="F6" s="475">
        <v>7761</v>
      </c>
    </row>
    <row r="7" spans="1:6" ht="12" customHeight="1">
      <c r="A7" s="472"/>
      <c r="B7" s="473">
        <v>3</v>
      </c>
      <c r="C7" s="474" t="s">
        <v>730</v>
      </c>
      <c r="D7" s="475"/>
      <c r="E7" s="476">
        <v>7</v>
      </c>
      <c r="F7" s="475">
        <v>8225</v>
      </c>
    </row>
    <row r="8" spans="1:6" ht="12" customHeight="1">
      <c r="A8" s="472"/>
      <c r="B8" s="473">
        <v>4</v>
      </c>
      <c r="C8" s="474" t="s">
        <v>731</v>
      </c>
      <c r="D8" s="475"/>
      <c r="E8" s="476">
        <v>2</v>
      </c>
      <c r="F8" s="475">
        <v>1228</v>
      </c>
    </row>
    <row r="9" spans="1:6" ht="12" customHeight="1">
      <c r="A9" s="472"/>
      <c r="B9" s="473">
        <v>5</v>
      </c>
      <c r="C9" s="474" t="s">
        <v>213</v>
      </c>
      <c r="D9" s="475"/>
      <c r="E9" s="476">
        <v>13</v>
      </c>
      <c r="F9" s="475">
        <v>17366</v>
      </c>
    </row>
    <row r="10" spans="1:6" ht="12" customHeight="1">
      <c r="A10" s="472"/>
      <c r="B10" s="473">
        <v>6</v>
      </c>
      <c r="C10" s="477" t="s">
        <v>732</v>
      </c>
      <c r="D10" s="478"/>
      <c r="E10" s="479">
        <v>16</v>
      </c>
      <c r="F10" s="478">
        <v>18178</v>
      </c>
    </row>
    <row r="11" spans="1:6" ht="12" customHeight="1">
      <c r="A11" s="472"/>
      <c r="B11" s="473">
        <v>7</v>
      </c>
      <c r="C11" s="477" t="s">
        <v>733</v>
      </c>
      <c r="D11" s="478"/>
      <c r="E11" s="479">
        <v>5</v>
      </c>
      <c r="F11" s="478">
        <v>4323</v>
      </c>
    </row>
    <row r="12" spans="1:6" ht="12" customHeight="1">
      <c r="A12" s="472"/>
      <c r="B12" s="473">
        <v>8</v>
      </c>
      <c r="C12" s="477" t="s">
        <v>734</v>
      </c>
      <c r="D12" s="478"/>
      <c r="E12" s="479">
        <v>9</v>
      </c>
      <c r="F12" s="478">
        <v>8178</v>
      </c>
    </row>
    <row r="13" spans="1:6" ht="12" customHeight="1">
      <c r="A13" s="472"/>
      <c r="B13" s="473">
        <v>9</v>
      </c>
      <c r="C13" s="477" t="s">
        <v>735</v>
      </c>
      <c r="D13" s="478"/>
      <c r="E13" s="479">
        <v>14</v>
      </c>
      <c r="F13" s="478">
        <v>15165</v>
      </c>
    </row>
    <row r="14" spans="1:6" ht="12" customHeight="1">
      <c r="A14" s="472"/>
      <c r="B14" s="473">
        <v>10</v>
      </c>
      <c r="C14" s="477" t="s">
        <v>736</v>
      </c>
      <c r="D14" s="478"/>
      <c r="E14" s="479">
        <v>7</v>
      </c>
      <c r="F14" s="478">
        <v>5535</v>
      </c>
    </row>
    <row r="15" spans="1:6" ht="12" customHeight="1">
      <c r="A15" s="472"/>
      <c r="B15" s="473">
        <v>11</v>
      </c>
      <c r="C15" s="480" t="s">
        <v>737</v>
      </c>
      <c r="D15" s="481"/>
      <c r="E15" s="479">
        <v>4</v>
      </c>
      <c r="F15" s="478">
        <v>1466</v>
      </c>
    </row>
    <row r="16" spans="1:6" ht="12" customHeight="1">
      <c r="A16" s="472"/>
      <c r="B16" s="122"/>
      <c r="C16" s="223"/>
      <c r="D16" s="482" t="s">
        <v>159</v>
      </c>
      <c r="E16" s="479">
        <v>94</v>
      </c>
      <c r="F16" s="478">
        <v>99218</v>
      </c>
    </row>
    <row r="17" spans="1:6" ht="12" customHeight="1">
      <c r="A17" s="472"/>
      <c r="B17" s="483"/>
      <c r="C17" s="477"/>
      <c r="D17" s="210"/>
      <c r="E17" s="15"/>
      <c r="F17" s="97"/>
    </row>
    <row r="18" spans="1:6" ht="12" customHeight="1">
      <c r="A18" s="484">
        <v>2</v>
      </c>
      <c r="B18" s="485" t="s">
        <v>137</v>
      </c>
      <c r="C18" s="288"/>
      <c r="D18" s="478"/>
      <c r="E18" s="471"/>
      <c r="F18" s="470"/>
    </row>
    <row r="19" spans="1:6" ht="12" customHeight="1">
      <c r="A19" s="300"/>
      <c r="B19" s="473">
        <v>1</v>
      </c>
      <c r="C19" s="474" t="s">
        <v>738</v>
      </c>
      <c r="D19" s="475"/>
      <c r="E19" s="476">
        <v>5</v>
      </c>
      <c r="F19" s="475">
        <v>2237</v>
      </c>
    </row>
    <row r="20" spans="1:6" ht="12" customHeight="1">
      <c r="A20" s="300"/>
      <c r="B20" s="473">
        <v>2</v>
      </c>
      <c r="C20" s="477" t="s">
        <v>739</v>
      </c>
      <c r="D20" s="478"/>
      <c r="E20" s="479">
        <v>7</v>
      </c>
      <c r="F20" s="478">
        <v>3062</v>
      </c>
    </row>
    <row r="21" spans="1:6" ht="12" customHeight="1">
      <c r="A21" s="300"/>
      <c r="B21" s="473">
        <v>3</v>
      </c>
      <c r="C21" s="477" t="s">
        <v>740</v>
      </c>
      <c r="D21" s="478"/>
      <c r="E21" s="479">
        <v>4</v>
      </c>
      <c r="F21" s="478">
        <v>772</v>
      </c>
    </row>
    <row r="22" spans="1:6" ht="12" customHeight="1">
      <c r="A22" s="300"/>
      <c r="B22" s="473">
        <v>4</v>
      </c>
      <c r="C22" s="477" t="s">
        <v>741</v>
      </c>
      <c r="D22" s="478"/>
      <c r="E22" s="479">
        <v>9</v>
      </c>
      <c r="F22" s="478">
        <v>2276</v>
      </c>
    </row>
    <row r="23" spans="1:6" ht="12" customHeight="1">
      <c r="A23" s="300"/>
      <c r="B23" s="473">
        <v>5</v>
      </c>
      <c r="C23" s="477" t="s">
        <v>742</v>
      </c>
      <c r="D23" s="478"/>
      <c r="E23" s="479">
        <v>2</v>
      </c>
      <c r="F23" s="478">
        <v>639</v>
      </c>
    </row>
    <row r="24" spans="1:6" ht="12" customHeight="1">
      <c r="A24" s="300"/>
      <c r="B24" s="473">
        <v>6</v>
      </c>
      <c r="C24" s="480" t="s">
        <v>743</v>
      </c>
      <c r="D24" s="481"/>
      <c r="E24" s="479">
        <v>3</v>
      </c>
      <c r="F24" s="478">
        <v>547</v>
      </c>
    </row>
    <row r="25" spans="1:6" ht="12" customHeight="1">
      <c r="A25" s="472"/>
      <c r="B25" s="486"/>
      <c r="C25" s="487"/>
      <c r="D25" s="482" t="s">
        <v>159</v>
      </c>
      <c r="E25" s="479">
        <v>30</v>
      </c>
      <c r="F25" s="478">
        <v>9533</v>
      </c>
    </row>
    <row r="26" spans="1:6" ht="12" customHeight="1">
      <c r="A26" s="485"/>
      <c r="B26" s="483"/>
      <c r="C26" s="477"/>
      <c r="D26" s="210"/>
      <c r="E26" s="15"/>
      <c r="F26" s="97"/>
    </row>
    <row r="27" spans="1:6" ht="12" customHeight="1">
      <c r="A27" s="484">
        <v>3</v>
      </c>
      <c r="B27" s="472" t="s">
        <v>744</v>
      </c>
      <c r="C27" s="488"/>
      <c r="D27" s="481"/>
      <c r="E27" s="471"/>
      <c r="F27" s="470"/>
    </row>
    <row r="28" spans="1:6" ht="12" customHeight="1">
      <c r="A28" s="300"/>
      <c r="B28" s="473">
        <v>1</v>
      </c>
      <c r="C28" s="474" t="s">
        <v>745</v>
      </c>
      <c r="D28" s="475"/>
      <c r="E28" s="476">
        <v>6</v>
      </c>
      <c r="F28" s="475">
        <v>3857</v>
      </c>
    </row>
    <row r="29" spans="1:6" ht="12" customHeight="1">
      <c r="A29" s="300"/>
      <c r="B29" s="473">
        <v>2</v>
      </c>
      <c r="C29" s="477" t="s">
        <v>376</v>
      </c>
      <c r="D29" s="478"/>
      <c r="E29" s="479">
        <v>3</v>
      </c>
      <c r="F29" s="478">
        <v>1709</v>
      </c>
    </row>
    <row r="30" spans="1:6" ht="12" customHeight="1">
      <c r="A30" s="300"/>
      <c r="B30" s="473">
        <v>3</v>
      </c>
      <c r="C30" s="474" t="s">
        <v>230</v>
      </c>
      <c r="D30" s="475"/>
      <c r="E30" s="476">
        <v>3</v>
      </c>
      <c r="F30" s="892">
        <v>6010</v>
      </c>
    </row>
    <row r="31" spans="1:6" ht="12" customHeight="1">
      <c r="A31" s="300"/>
      <c r="B31" s="473">
        <v>4</v>
      </c>
      <c r="C31" s="477" t="s">
        <v>746</v>
      </c>
      <c r="D31" s="478"/>
      <c r="E31" s="479">
        <v>3</v>
      </c>
      <c r="F31" s="893"/>
    </row>
    <row r="32" spans="1:6" ht="12" customHeight="1">
      <c r="A32" s="300"/>
      <c r="B32" s="473">
        <v>5</v>
      </c>
      <c r="C32" s="474" t="s">
        <v>747</v>
      </c>
      <c r="D32" s="475"/>
      <c r="E32" s="476">
        <v>2</v>
      </c>
      <c r="F32" s="475">
        <v>1146</v>
      </c>
    </row>
    <row r="33" spans="1:6" ht="12" customHeight="1">
      <c r="A33" s="300"/>
      <c r="B33" s="473">
        <v>6</v>
      </c>
      <c r="C33" s="477" t="s">
        <v>748</v>
      </c>
      <c r="D33" s="478"/>
      <c r="E33" s="479">
        <v>1</v>
      </c>
      <c r="F33" s="478">
        <v>440</v>
      </c>
    </row>
    <row r="34" spans="1:6" ht="12" customHeight="1">
      <c r="A34" s="300"/>
      <c r="B34" s="473">
        <v>7</v>
      </c>
      <c r="C34" s="477" t="s">
        <v>749</v>
      </c>
      <c r="D34" s="478"/>
      <c r="E34" s="479">
        <v>2</v>
      </c>
      <c r="F34" s="478">
        <v>1386</v>
      </c>
    </row>
    <row r="35" spans="1:6" ht="12" customHeight="1">
      <c r="A35" s="300"/>
      <c r="B35" s="473">
        <v>8</v>
      </c>
      <c r="C35" s="477" t="s">
        <v>750</v>
      </c>
      <c r="D35" s="478"/>
      <c r="E35" s="479">
        <v>5</v>
      </c>
      <c r="F35" s="478">
        <v>4309</v>
      </c>
    </row>
    <row r="36" spans="1:6" ht="12" customHeight="1">
      <c r="A36" s="300"/>
      <c r="B36" s="473">
        <v>9</v>
      </c>
      <c r="C36" s="477" t="s">
        <v>751</v>
      </c>
      <c r="D36" s="478"/>
      <c r="E36" s="479">
        <v>4</v>
      </c>
      <c r="F36" s="478">
        <v>2944</v>
      </c>
    </row>
    <row r="37" spans="1:6" ht="12" customHeight="1">
      <c r="A37" s="204"/>
      <c r="B37" s="122"/>
      <c r="C37" s="223"/>
      <c r="D37" s="482" t="s">
        <v>159</v>
      </c>
      <c r="E37" s="473">
        <f>SUM(E28:E36)</f>
        <v>29</v>
      </c>
      <c r="F37" s="475">
        <v>21801</v>
      </c>
    </row>
    <row r="38" spans="1:6" ht="12" customHeight="1">
      <c r="A38" s="485"/>
      <c r="B38" s="483"/>
      <c r="C38" s="477"/>
      <c r="D38" s="478"/>
      <c r="E38" s="479"/>
      <c r="F38" s="478"/>
    </row>
    <row r="39" spans="1:6" ht="12" customHeight="1">
      <c r="A39" s="484">
        <v>4</v>
      </c>
      <c r="B39" s="469" t="s">
        <v>139</v>
      </c>
      <c r="C39" s="469"/>
      <c r="D39" s="470"/>
      <c r="E39" s="471"/>
      <c r="F39" s="470"/>
    </row>
    <row r="40" spans="1:6" ht="12" customHeight="1">
      <c r="A40" s="300"/>
      <c r="B40" s="473">
        <v>1</v>
      </c>
      <c r="C40" s="474" t="s">
        <v>752</v>
      </c>
      <c r="D40" s="475"/>
      <c r="E40" s="476">
        <v>6</v>
      </c>
      <c r="F40" s="475">
        <v>4429</v>
      </c>
    </row>
    <row r="41" spans="1:6" ht="12" customHeight="1">
      <c r="A41" s="300"/>
      <c r="B41" s="473">
        <v>2</v>
      </c>
      <c r="C41" s="477" t="s">
        <v>753</v>
      </c>
      <c r="D41" s="478"/>
      <c r="E41" s="479">
        <v>11</v>
      </c>
      <c r="F41" s="478">
        <v>7393</v>
      </c>
    </row>
    <row r="42" spans="1:6" ht="12" customHeight="1">
      <c r="A42" s="300"/>
      <c r="B42" s="473">
        <v>3</v>
      </c>
      <c r="C42" s="477" t="s">
        <v>222</v>
      </c>
      <c r="D42" s="478"/>
      <c r="E42" s="479">
        <v>4</v>
      </c>
      <c r="F42" s="478">
        <v>3129</v>
      </c>
    </row>
    <row r="43" spans="1:6" ht="12" customHeight="1">
      <c r="A43" s="300"/>
      <c r="B43" s="473">
        <v>4</v>
      </c>
      <c r="C43" s="477" t="s">
        <v>223</v>
      </c>
      <c r="D43" s="478"/>
      <c r="E43" s="479">
        <v>6</v>
      </c>
      <c r="F43" s="478">
        <v>4896</v>
      </c>
    </row>
    <row r="44" spans="1:6" ht="12" customHeight="1">
      <c r="A44" s="300"/>
      <c r="B44" s="473">
        <v>5</v>
      </c>
      <c r="C44" s="477" t="s">
        <v>754</v>
      </c>
      <c r="D44" s="478"/>
      <c r="E44" s="479">
        <v>7</v>
      </c>
      <c r="F44" s="478">
        <v>3811</v>
      </c>
    </row>
    <row r="45" spans="1:6" ht="12" customHeight="1">
      <c r="A45" s="300"/>
      <c r="B45" s="473">
        <v>6</v>
      </c>
      <c r="C45" s="477" t="s">
        <v>755</v>
      </c>
      <c r="D45" s="478"/>
      <c r="E45" s="479">
        <v>6</v>
      </c>
      <c r="F45" s="478">
        <v>3162</v>
      </c>
    </row>
    <row r="46" spans="1:6" ht="12" customHeight="1">
      <c r="A46" s="5"/>
      <c r="B46" s="473">
        <v>7</v>
      </c>
      <c r="C46" s="477" t="s">
        <v>756</v>
      </c>
      <c r="D46" s="478"/>
      <c r="E46" s="479">
        <v>4</v>
      </c>
      <c r="F46" s="478">
        <v>2800</v>
      </c>
    </row>
    <row r="47" spans="1:6" ht="12" customHeight="1">
      <c r="A47" s="5"/>
      <c r="B47" s="473">
        <v>8</v>
      </c>
      <c r="C47" s="477" t="s">
        <v>757</v>
      </c>
      <c r="D47" s="478"/>
      <c r="E47" s="479">
        <v>1</v>
      </c>
      <c r="F47" s="478">
        <v>593</v>
      </c>
    </row>
    <row r="48" spans="1:6" ht="12" customHeight="1">
      <c r="A48" s="5"/>
      <c r="B48" s="473">
        <v>9</v>
      </c>
      <c r="C48" s="477" t="s">
        <v>758</v>
      </c>
      <c r="D48" s="478"/>
      <c r="E48" s="479">
        <v>10</v>
      </c>
      <c r="F48" s="478">
        <v>4639</v>
      </c>
    </row>
    <row r="49" spans="1:6" ht="12" customHeight="1">
      <c r="A49" s="5"/>
      <c r="B49" s="489">
        <v>10</v>
      </c>
      <c r="C49" s="490" t="s">
        <v>759</v>
      </c>
      <c r="D49" s="491"/>
      <c r="E49" s="492">
        <v>2</v>
      </c>
      <c r="F49" s="491">
        <v>1729</v>
      </c>
    </row>
    <row r="50" spans="1:6" ht="12.75" customHeight="1">
      <c r="A50" s="5"/>
      <c r="B50" s="489">
        <v>11</v>
      </c>
      <c r="C50" s="490" t="s">
        <v>760</v>
      </c>
      <c r="D50" s="491"/>
      <c r="E50" s="492">
        <v>1</v>
      </c>
      <c r="F50" s="491">
        <v>368</v>
      </c>
    </row>
    <row r="51" spans="1:6" ht="15" customHeight="1">
      <c r="A51" s="5"/>
      <c r="B51" s="489">
        <v>12</v>
      </c>
      <c r="C51" s="490" t="s">
        <v>761</v>
      </c>
      <c r="D51" s="491"/>
      <c r="E51" s="492">
        <v>1</v>
      </c>
      <c r="F51" s="491">
        <v>1723</v>
      </c>
    </row>
    <row r="52" spans="1:6" ht="11.25" customHeight="1">
      <c r="A52" s="5"/>
      <c r="B52" s="489">
        <v>13</v>
      </c>
      <c r="C52" s="490" t="s">
        <v>762</v>
      </c>
      <c r="D52" s="491"/>
      <c r="E52" s="492">
        <v>5</v>
      </c>
      <c r="F52" s="491">
        <v>3244</v>
      </c>
    </row>
    <row r="53" spans="1:6" ht="12.75">
      <c r="A53" s="5"/>
      <c r="B53" s="489">
        <v>14</v>
      </c>
      <c r="C53" s="490" t="s">
        <v>763</v>
      </c>
      <c r="D53" s="491"/>
      <c r="E53" s="492">
        <v>3</v>
      </c>
      <c r="F53" s="491">
        <v>2022</v>
      </c>
    </row>
    <row r="54" spans="1:6" ht="12.75" customHeight="1">
      <c r="A54" s="340"/>
      <c r="B54" s="493"/>
      <c r="C54" s="474"/>
      <c r="D54" s="494" t="s">
        <v>159</v>
      </c>
      <c r="E54" s="489">
        <v>67</v>
      </c>
      <c r="F54" s="495">
        <v>43938</v>
      </c>
    </row>
    <row r="55" spans="1:6" ht="12.75" customHeight="1">
      <c r="A55" s="6"/>
      <c r="B55" s="174"/>
      <c r="C55" s="15"/>
      <c r="D55" s="15"/>
      <c r="E55" s="15"/>
      <c r="F55" s="255" t="s">
        <v>764</v>
      </c>
    </row>
    <row r="56" spans="1:6" ht="25.5">
      <c r="A56" s="99" t="s">
        <v>724</v>
      </c>
      <c r="B56" s="876" t="s">
        <v>725</v>
      </c>
      <c r="C56" s="876"/>
      <c r="D56" s="876"/>
      <c r="E56" s="24" t="s">
        <v>726</v>
      </c>
      <c r="F56" s="24" t="s">
        <v>727</v>
      </c>
    </row>
    <row r="57" spans="1:6" ht="12.75">
      <c r="A57" s="496">
        <v>5</v>
      </c>
      <c r="B57" s="886" t="s">
        <v>141</v>
      </c>
      <c r="C57" s="850"/>
      <c r="D57" s="887"/>
      <c r="E57" s="500"/>
      <c r="F57" s="501"/>
    </row>
    <row r="58" spans="1:6" ht="13.5" customHeight="1">
      <c r="A58" s="502"/>
      <c r="B58" s="489">
        <v>1</v>
      </c>
      <c r="C58" s="503" t="s">
        <v>376</v>
      </c>
      <c r="D58" s="495"/>
      <c r="E58" s="504">
        <v>3</v>
      </c>
      <c r="F58" s="495">
        <v>1120</v>
      </c>
    </row>
    <row r="59" spans="1:6" ht="12.75">
      <c r="A59" s="502"/>
      <c r="B59" s="489">
        <v>2</v>
      </c>
      <c r="C59" s="490" t="s">
        <v>382</v>
      </c>
      <c r="D59" s="491"/>
      <c r="E59" s="492">
        <v>2</v>
      </c>
      <c r="F59" s="491">
        <v>685</v>
      </c>
    </row>
    <row r="60" spans="1:6" ht="15.75" customHeight="1">
      <c r="A60" s="502"/>
      <c r="B60" s="489">
        <v>3</v>
      </c>
      <c r="C60" s="490" t="s">
        <v>383</v>
      </c>
      <c r="D60" s="491"/>
      <c r="E60" s="492">
        <v>5</v>
      </c>
      <c r="F60" s="491">
        <v>1514</v>
      </c>
    </row>
    <row r="61" spans="1:6" ht="12.75">
      <c r="A61" s="502"/>
      <c r="B61" s="483"/>
      <c r="C61" s="477"/>
      <c r="D61" s="505" t="s">
        <v>159</v>
      </c>
      <c r="E61" s="492">
        <v>10</v>
      </c>
      <c r="F61" s="491">
        <v>3319</v>
      </c>
    </row>
    <row r="62" spans="1:6" ht="12.75">
      <c r="A62" s="496">
        <v>6</v>
      </c>
      <c r="B62" s="886" t="s">
        <v>142</v>
      </c>
      <c r="C62" s="850"/>
      <c r="D62" s="506"/>
      <c r="E62" s="507"/>
      <c r="F62" s="506"/>
    </row>
    <row r="63" spans="1:6" ht="12.75">
      <c r="A63" s="508"/>
      <c r="B63" s="489">
        <v>1</v>
      </c>
      <c r="C63" s="503" t="s">
        <v>765</v>
      </c>
      <c r="D63" s="495"/>
      <c r="E63" s="504">
        <v>6</v>
      </c>
      <c r="F63" s="880">
        <v>11656</v>
      </c>
    </row>
    <row r="64" spans="1:6" ht="12.75">
      <c r="A64" s="508"/>
      <c r="B64" s="489">
        <v>2</v>
      </c>
      <c r="C64" s="490" t="s">
        <v>766</v>
      </c>
      <c r="D64" s="491"/>
      <c r="E64" s="492">
        <v>4</v>
      </c>
      <c r="F64" s="888"/>
    </row>
    <row r="65" spans="1:6" ht="12.75">
      <c r="A65" s="508"/>
      <c r="B65" s="489">
        <v>3</v>
      </c>
      <c r="C65" s="490" t="s">
        <v>767</v>
      </c>
      <c r="D65" s="491"/>
      <c r="E65" s="492">
        <v>5</v>
      </c>
      <c r="F65" s="888"/>
    </row>
    <row r="66" spans="1:6" ht="12.75">
      <c r="A66" s="508"/>
      <c r="B66" s="489">
        <v>4</v>
      </c>
      <c r="C66" s="503" t="s">
        <v>768</v>
      </c>
      <c r="D66" s="495"/>
      <c r="E66" s="504">
        <v>3</v>
      </c>
      <c r="F66" s="880">
        <v>3049</v>
      </c>
    </row>
    <row r="67" spans="1:6" ht="12.75">
      <c r="A67" s="508"/>
      <c r="B67" s="489">
        <v>5</v>
      </c>
      <c r="C67" s="490" t="s">
        <v>769</v>
      </c>
      <c r="D67" s="491"/>
      <c r="E67" s="492">
        <v>4</v>
      </c>
      <c r="F67" s="881"/>
    </row>
    <row r="68" spans="1:6" ht="12.75">
      <c r="A68" s="509"/>
      <c r="B68" s="483"/>
      <c r="C68" s="477"/>
      <c r="D68" s="505" t="s">
        <v>159</v>
      </c>
      <c r="E68" s="492">
        <v>22</v>
      </c>
      <c r="F68" s="491">
        <v>14705</v>
      </c>
    </row>
    <row r="69" spans="1:6" ht="12.75">
      <c r="A69" s="510">
        <v>7</v>
      </c>
      <c r="B69" s="886" t="s">
        <v>206</v>
      </c>
      <c r="C69" s="850"/>
      <c r="D69" s="499"/>
      <c r="E69" s="511"/>
      <c r="F69" s="499"/>
    </row>
    <row r="70" spans="1:6" ht="12.75">
      <c r="A70" s="508"/>
      <c r="B70" s="489">
        <v>1</v>
      </c>
      <c r="C70" s="503" t="s">
        <v>770</v>
      </c>
      <c r="D70" s="495"/>
      <c r="E70" s="504">
        <v>2</v>
      </c>
      <c r="F70" s="495">
        <v>755</v>
      </c>
    </row>
    <row r="71" spans="1:6" ht="12.75">
      <c r="A71" s="508"/>
      <c r="B71" s="489">
        <v>2</v>
      </c>
      <c r="C71" s="490" t="s">
        <v>771</v>
      </c>
      <c r="D71" s="491"/>
      <c r="E71" s="492">
        <v>4</v>
      </c>
      <c r="F71" s="491">
        <v>2493</v>
      </c>
    </row>
    <row r="72" spans="1:6" ht="12.75">
      <c r="A72" s="508"/>
      <c r="B72" s="489">
        <v>3</v>
      </c>
      <c r="C72" s="490" t="s">
        <v>772</v>
      </c>
      <c r="D72" s="491"/>
      <c r="E72" s="492">
        <v>7</v>
      </c>
      <c r="F72" s="491">
        <v>2436</v>
      </c>
    </row>
    <row r="73" spans="1:6" ht="12.75">
      <c r="A73" s="508"/>
      <c r="B73" s="489">
        <v>4</v>
      </c>
      <c r="C73" s="490" t="s">
        <v>773</v>
      </c>
      <c r="D73" s="491"/>
      <c r="E73" s="492">
        <v>8</v>
      </c>
      <c r="F73" s="491">
        <v>2000</v>
      </c>
    </row>
    <row r="74" spans="1:6" ht="12.75">
      <c r="A74" s="508"/>
      <c r="B74" s="489">
        <v>5</v>
      </c>
      <c r="C74" s="490" t="s">
        <v>774</v>
      </c>
      <c r="D74" s="491"/>
      <c r="E74" s="492">
        <v>16</v>
      </c>
      <c r="F74" s="478">
        <v>3693</v>
      </c>
    </row>
    <row r="75" spans="1:6" ht="12.75">
      <c r="A75" s="508"/>
      <c r="B75" s="489">
        <v>6</v>
      </c>
      <c r="C75" s="490" t="s">
        <v>775</v>
      </c>
      <c r="D75" s="491"/>
      <c r="E75" s="492">
        <v>14</v>
      </c>
      <c r="F75" s="491">
        <v>3630</v>
      </c>
    </row>
    <row r="76" spans="1:6" ht="12.75">
      <c r="A76" s="508"/>
      <c r="B76" s="489">
        <v>7</v>
      </c>
      <c r="C76" s="490" t="s">
        <v>776</v>
      </c>
      <c r="D76" s="491"/>
      <c r="E76" s="492">
        <v>7</v>
      </c>
      <c r="F76" s="491">
        <v>2019</v>
      </c>
    </row>
    <row r="77" spans="1:6" ht="12.75">
      <c r="A77" s="508"/>
      <c r="B77" s="489">
        <v>8</v>
      </c>
      <c r="C77" s="490" t="s">
        <v>777</v>
      </c>
      <c r="D77" s="491"/>
      <c r="E77" s="492">
        <v>6</v>
      </c>
      <c r="F77" s="880">
        <v>430</v>
      </c>
    </row>
    <row r="78" spans="1:6" ht="12.75">
      <c r="A78" s="508"/>
      <c r="B78" s="489">
        <v>9</v>
      </c>
      <c r="C78" s="490" t="s">
        <v>778</v>
      </c>
      <c r="D78" s="491"/>
      <c r="E78" s="492">
        <v>4</v>
      </c>
      <c r="F78" s="881"/>
    </row>
    <row r="79" spans="1:6" ht="12.75">
      <c r="A79" s="508"/>
      <c r="B79" s="489">
        <v>10</v>
      </c>
      <c r="C79" s="490" t="s">
        <v>779</v>
      </c>
      <c r="D79" s="491"/>
      <c r="E79" s="492">
        <v>4</v>
      </c>
      <c r="F79" s="491">
        <v>0</v>
      </c>
    </row>
    <row r="80" spans="1:6" ht="12.75">
      <c r="A80" s="508"/>
      <c r="B80" s="489">
        <v>11</v>
      </c>
      <c r="C80" s="490" t="s">
        <v>780</v>
      </c>
      <c r="D80" s="491"/>
      <c r="E80" s="492">
        <v>4</v>
      </c>
      <c r="F80" s="491">
        <v>0</v>
      </c>
    </row>
    <row r="81" spans="1:6" ht="12.75">
      <c r="A81" s="508"/>
      <c r="B81" s="489">
        <v>12</v>
      </c>
      <c r="C81" s="490" t="s">
        <v>781</v>
      </c>
      <c r="D81" s="491"/>
      <c r="E81" s="492">
        <v>7</v>
      </c>
      <c r="F81" s="491">
        <v>0</v>
      </c>
    </row>
    <row r="82" spans="1:6" ht="12.75">
      <c r="A82" s="508"/>
      <c r="B82" s="489">
        <v>13</v>
      </c>
      <c r="C82" s="503" t="s">
        <v>782</v>
      </c>
      <c r="D82" s="495"/>
      <c r="E82" s="504">
        <v>6</v>
      </c>
      <c r="F82" s="495">
        <v>0</v>
      </c>
    </row>
    <row r="83" spans="1:6" ht="12.75">
      <c r="A83" s="508"/>
      <c r="B83" s="489">
        <v>14</v>
      </c>
      <c r="C83" s="490" t="s">
        <v>227</v>
      </c>
      <c r="D83" s="491"/>
      <c r="E83" s="492">
        <v>11</v>
      </c>
      <c r="F83" s="491">
        <v>0</v>
      </c>
    </row>
    <row r="84" spans="1:6" ht="12.75">
      <c r="A84" s="508"/>
      <c r="B84" s="489">
        <v>14</v>
      </c>
      <c r="C84" s="490" t="s">
        <v>783</v>
      </c>
      <c r="D84" s="491"/>
      <c r="E84" s="492">
        <v>6</v>
      </c>
      <c r="F84" s="491">
        <v>0</v>
      </c>
    </row>
    <row r="85" spans="1:6" ht="12.75">
      <c r="A85" s="508"/>
      <c r="B85" s="483"/>
      <c r="C85" s="477"/>
      <c r="D85" s="505" t="s">
        <v>159</v>
      </c>
      <c r="E85" s="492">
        <v>100</v>
      </c>
      <c r="F85" s="491">
        <v>34843</v>
      </c>
    </row>
    <row r="86" spans="1:6" ht="12.75">
      <c r="A86" s="508"/>
      <c r="B86" s="174"/>
      <c r="C86" s="15"/>
      <c r="D86" s="15"/>
      <c r="E86" s="174"/>
      <c r="F86" s="97"/>
    </row>
    <row r="87" spans="1:6" ht="15" customHeight="1">
      <c r="A87" s="484">
        <v>8</v>
      </c>
      <c r="B87" s="497" t="s">
        <v>143</v>
      </c>
      <c r="C87" s="498"/>
      <c r="D87" s="501"/>
      <c r="E87" s="500"/>
      <c r="F87" s="501"/>
    </row>
    <row r="88" spans="1:6" ht="12.75">
      <c r="A88" s="512"/>
      <c r="B88" s="489">
        <v>1</v>
      </c>
      <c r="C88" s="503" t="s">
        <v>784</v>
      </c>
      <c r="D88" s="495"/>
      <c r="E88" s="504">
        <v>4</v>
      </c>
      <c r="F88" s="880">
        <v>5843</v>
      </c>
    </row>
    <row r="89" spans="1:6" ht="12.75">
      <c r="A89" s="508"/>
      <c r="B89" s="489">
        <v>2</v>
      </c>
      <c r="C89" s="490" t="s">
        <v>785</v>
      </c>
      <c r="D89" s="491"/>
      <c r="E89" s="492">
        <v>4</v>
      </c>
      <c r="F89" s="881"/>
    </row>
    <row r="90" spans="1:6" ht="12.75">
      <c r="A90" s="508"/>
      <c r="B90" s="489">
        <v>3</v>
      </c>
      <c r="C90" s="490" t="s">
        <v>786</v>
      </c>
      <c r="D90" s="491"/>
      <c r="E90" s="492">
        <v>7</v>
      </c>
      <c r="F90" s="491">
        <v>9450</v>
      </c>
    </row>
    <row r="91" spans="1:6" ht="12.75">
      <c r="A91" s="508"/>
      <c r="B91" s="489">
        <v>4</v>
      </c>
      <c r="C91" s="490" t="s">
        <v>787</v>
      </c>
      <c r="D91" s="491"/>
      <c r="E91" s="492">
        <v>4</v>
      </c>
      <c r="F91" s="491">
        <v>4491</v>
      </c>
    </row>
    <row r="92" spans="1:6" ht="12.75">
      <c r="A92" s="513"/>
      <c r="B92" s="489">
        <v>5</v>
      </c>
      <c r="C92" s="490" t="s">
        <v>788</v>
      </c>
      <c r="D92" s="491"/>
      <c r="E92" s="492">
        <v>1</v>
      </c>
      <c r="F92" s="491">
        <v>1406</v>
      </c>
    </row>
    <row r="93" spans="1:6" ht="12.75">
      <c r="A93" s="508"/>
      <c r="B93" s="489">
        <v>6</v>
      </c>
      <c r="C93" s="490" t="s">
        <v>789</v>
      </c>
      <c r="D93" s="491"/>
      <c r="E93" s="492">
        <v>6</v>
      </c>
      <c r="F93" s="491">
        <v>6416</v>
      </c>
    </row>
    <row r="94" spans="1:6" ht="12.75">
      <c r="A94" s="508"/>
      <c r="B94" s="489">
        <v>7</v>
      </c>
      <c r="C94" s="490" t="s">
        <v>790</v>
      </c>
      <c r="D94" s="491"/>
      <c r="E94" s="492">
        <v>5</v>
      </c>
      <c r="F94" s="491">
        <v>6681</v>
      </c>
    </row>
    <row r="95" spans="1:6" ht="12.75">
      <c r="A95" s="508"/>
      <c r="B95" s="489">
        <v>8</v>
      </c>
      <c r="C95" s="490" t="s">
        <v>791</v>
      </c>
      <c r="D95" s="491"/>
      <c r="E95" s="492">
        <v>1</v>
      </c>
      <c r="F95" s="491">
        <v>953</v>
      </c>
    </row>
    <row r="96" spans="1:6" ht="12.75">
      <c r="A96" s="508"/>
      <c r="B96" s="489">
        <v>9</v>
      </c>
      <c r="C96" s="490" t="s">
        <v>792</v>
      </c>
      <c r="D96" s="491"/>
      <c r="E96" s="492">
        <v>4</v>
      </c>
      <c r="F96" s="491">
        <v>3016</v>
      </c>
    </row>
    <row r="97" spans="1:6" ht="12.75">
      <c r="A97" s="508"/>
      <c r="B97" s="489">
        <v>10</v>
      </c>
      <c r="C97" s="490" t="s">
        <v>793</v>
      </c>
      <c r="D97" s="491"/>
      <c r="E97" s="492">
        <v>4</v>
      </c>
      <c r="F97" s="491">
        <v>4210</v>
      </c>
    </row>
    <row r="98" spans="1:6" ht="12.75">
      <c r="A98" s="508"/>
      <c r="B98" s="489">
        <v>11</v>
      </c>
      <c r="C98" s="490" t="s">
        <v>231</v>
      </c>
      <c r="D98" s="491"/>
      <c r="E98" s="492">
        <v>9</v>
      </c>
      <c r="F98" s="491">
        <v>14603</v>
      </c>
    </row>
    <row r="99" spans="1:6" ht="12.75">
      <c r="A99" s="508"/>
      <c r="B99" s="489">
        <v>12</v>
      </c>
      <c r="C99" s="490" t="s">
        <v>794</v>
      </c>
      <c r="D99" s="491"/>
      <c r="E99" s="492">
        <v>4</v>
      </c>
      <c r="F99" s="491">
        <v>4002</v>
      </c>
    </row>
    <row r="100" spans="1:6" ht="12.75">
      <c r="A100" s="508"/>
      <c r="B100" s="489">
        <v>13</v>
      </c>
      <c r="C100" s="490" t="s">
        <v>795</v>
      </c>
      <c r="D100" s="491"/>
      <c r="E100" s="492">
        <v>6</v>
      </c>
      <c r="F100" s="491">
        <v>4063</v>
      </c>
    </row>
    <row r="101" spans="1:6" ht="12.75">
      <c r="A101" s="508"/>
      <c r="B101" s="489">
        <v>14</v>
      </c>
      <c r="C101" s="490" t="s">
        <v>796</v>
      </c>
      <c r="D101" s="491"/>
      <c r="E101" s="492">
        <v>5</v>
      </c>
      <c r="F101" s="491">
        <v>6370</v>
      </c>
    </row>
    <row r="102" spans="1:6" ht="12.75">
      <c r="A102" s="508"/>
      <c r="B102" s="489">
        <v>15</v>
      </c>
      <c r="C102" s="503" t="s">
        <v>797</v>
      </c>
      <c r="D102" s="495"/>
      <c r="E102" s="492">
        <v>4</v>
      </c>
      <c r="F102" s="880">
        <v>2630</v>
      </c>
    </row>
    <row r="103" spans="1:6" ht="12.75">
      <c r="A103" s="508"/>
      <c r="B103" s="489">
        <v>16</v>
      </c>
      <c r="C103" s="490" t="s">
        <v>798</v>
      </c>
      <c r="D103" s="491"/>
      <c r="E103" s="489">
        <v>3</v>
      </c>
      <c r="F103" s="881"/>
    </row>
    <row r="104" spans="1:6" ht="12.75">
      <c r="A104" s="508"/>
      <c r="B104" s="489">
        <v>17</v>
      </c>
      <c r="C104" s="490" t="s">
        <v>232</v>
      </c>
      <c r="D104" s="491"/>
      <c r="E104" s="492">
        <v>10</v>
      </c>
      <c r="F104" s="491">
        <v>10198</v>
      </c>
    </row>
    <row r="105" spans="1:6" ht="12.75">
      <c r="A105" s="509"/>
      <c r="B105" s="514"/>
      <c r="C105" s="477"/>
      <c r="D105" s="491" t="s">
        <v>159</v>
      </c>
      <c r="E105" s="492">
        <f>SUM(E88:E104)</f>
        <v>81</v>
      </c>
      <c r="F105" s="491">
        <v>84332</v>
      </c>
    </row>
    <row r="106" spans="1:7" ht="12.75">
      <c r="A106" s="480"/>
      <c r="B106" s="174"/>
      <c r="C106" s="15"/>
      <c r="D106" s="15"/>
      <c r="E106" s="174"/>
      <c r="F106" s="255" t="s">
        <v>764</v>
      </c>
      <c r="G106" s="15"/>
    </row>
    <row r="107" spans="1:6" ht="25.5">
      <c r="A107" s="99" t="s">
        <v>724</v>
      </c>
      <c r="B107" s="882" t="s">
        <v>725</v>
      </c>
      <c r="C107" s="883"/>
      <c r="D107" s="884"/>
      <c r="E107" s="24" t="s">
        <v>726</v>
      </c>
      <c r="F107" s="24" t="s">
        <v>727</v>
      </c>
    </row>
    <row r="108" spans="1:6" ht="12.75">
      <c r="A108" s="512">
        <v>9</v>
      </c>
      <c r="B108" s="885" t="s">
        <v>145</v>
      </c>
      <c r="C108" s="885"/>
      <c r="D108" s="515"/>
      <c r="E108" s="515"/>
      <c r="F108" s="515"/>
    </row>
    <row r="109" spans="1:6" ht="12.75">
      <c r="A109" s="508"/>
      <c r="B109" s="489">
        <v>1</v>
      </c>
      <c r="C109" s="490" t="s">
        <v>799</v>
      </c>
      <c r="D109" s="491"/>
      <c r="E109" s="492">
        <v>6</v>
      </c>
      <c r="F109" s="491">
        <v>3184</v>
      </c>
    </row>
    <row r="110" spans="1:6" ht="12.75">
      <c r="A110" s="508"/>
      <c r="B110" s="489">
        <v>2</v>
      </c>
      <c r="C110" s="490" t="s">
        <v>385</v>
      </c>
      <c r="D110" s="491"/>
      <c r="E110" s="492">
        <v>10</v>
      </c>
      <c r="F110" s="491">
        <v>7080</v>
      </c>
    </row>
    <row r="111" spans="1:6" ht="12.75">
      <c r="A111" s="508"/>
      <c r="B111" s="489">
        <v>3</v>
      </c>
      <c r="C111" s="490" t="s">
        <v>386</v>
      </c>
      <c r="D111" s="491"/>
      <c r="E111" s="492">
        <v>1</v>
      </c>
      <c r="F111" s="491">
        <v>406</v>
      </c>
    </row>
    <row r="112" spans="1:6" ht="12.75">
      <c r="A112" s="502"/>
      <c r="B112" s="489">
        <v>4</v>
      </c>
      <c r="C112" s="490" t="s">
        <v>800</v>
      </c>
      <c r="D112" s="491"/>
      <c r="E112" s="492">
        <v>8</v>
      </c>
      <c r="F112" s="491">
        <v>7474</v>
      </c>
    </row>
    <row r="113" spans="1:6" ht="12.75">
      <c r="A113" s="502"/>
      <c r="B113" s="489">
        <v>5</v>
      </c>
      <c r="C113" s="503" t="s">
        <v>390</v>
      </c>
      <c r="D113" s="495"/>
      <c r="E113" s="504">
        <v>3</v>
      </c>
      <c r="F113" s="495">
        <v>2204</v>
      </c>
    </row>
    <row r="114" spans="1:6" ht="12.75">
      <c r="A114" s="502"/>
      <c r="B114" s="489">
        <v>6</v>
      </c>
      <c r="C114" s="490" t="s">
        <v>392</v>
      </c>
      <c r="D114" s="491"/>
      <c r="E114" s="492">
        <v>3</v>
      </c>
      <c r="F114" s="491">
        <v>3009</v>
      </c>
    </row>
    <row r="115" spans="1:6" ht="12.75">
      <c r="A115" s="508"/>
      <c r="B115" s="489">
        <v>7</v>
      </c>
      <c r="C115" s="490" t="s">
        <v>393</v>
      </c>
      <c r="D115" s="491"/>
      <c r="E115" s="492">
        <v>8</v>
      </c>
      <c r="F115" s="491">
        <v>4981</v>
      </c>
    </row>
    <row r="116" spans="1:6" ht="12.75">
      <c r="A116" s="508"/>
      <c r="B116" s="489">
        <v>8</v>
      </c>
      <c r="C116" s="503" t="s">
        <v>396</v>
      </c>
      <c r="D116" s="495"/>
      <c r="E116" s="878">
        <v>6</v>
      </c>
      <c r="F116" s="874">
        <v>7196</v>
      </c>
    </row>
    <row r="117" spans="1:6" ht="12.75">
      <c r="A117" s="508"/>
      <c r="B117" s="489">
        <v>9</v>
      </c>
      <c r="C117" s="516" t="s">
        <v>801</v>
      </c>
      <c r="D117" s="491"/>
      <c r="E117" s="879"/>
      <c r="F117" s="875"/>
    </row>
    <row r="118" spans="1:6" ht="12.75">
      <c r="A118" s="508"/>
      <c r="B118" s="489">
        <v>10</v>
      </c>
      <c r="C118" s="490" t="s">
        <v>401</v>
      </c>
      <c r="D118" s="491"/>
      <c r="E118" s="492">
        <v>1</v>
      </c>
      <c r="F118" s="491">
        <v>863</v>
      </c>
    </row>
    <row r="119" spans="1:6" ht="12.75">
      <c r="A119" s="508"/>
      <c r="B119" s="489">
        <v>11</v>
      </c>
      <c r="C119" s="490" t="s">
        <v>237</v>
      </c>
      <c r="D119" s="491"/>
      <c r="E119" s="492">
        <v>12</v>
      </c>
      <c r="F119" s="491">
        <v>6791</v>
      </c>
    </row>
    <row r="120" spans="1:6" ht="12.75">
      <c r="A120" s="508"/>
      <c r="B120" s="489">
        <v>12</v>
      </c>
      <c r="C120" s="490" t="s">
        <v>802</v>
      </c>
      <c r="D120" s="491"/>
      <c r="E120" s="878">
        <v>5</v>
      </c>
      <c r="F120" s="874">
        <v>3886</v>
      </c>
    </row>
    <row r="121" spans="1:6" ht="12.75">
      <c r="A121" s="508"/>
      <c r="B121" s="489">
        <v>13</v>
      </c>
      <c r="C121" s="490" t="s">
        <v>803</v>
      </c>
      <c r="D121" s="491"/>
      <c r="E121" s="879"/>
      <c r="F121" s="875"/>
    </row>
    <row r="122" spans="1:6" ht="12.75">
      <c r="A122" s="508"/>
      <c r="B122" s="489">
        <v>14</v>
      </c>
      <c r="C122" s="490" t="s">
        <v>804</v>
      </c>
      <c r="D122" s="491"/>
      <c r="E122" s="492">
        <v>5</v>
      </c>
      <c r="F122" s="491">
        <v>3246</v>
      </c>
    </row>
    <row r="123" spans="1:6" ht="12.75">
      <c r="A123" s="508"/>
      <c r="B123" s="489">
        <v>15</v>
      </c>
      <c r="C123" s="490" t="s">
        <v>406</v>
      </c>
      <c r="D123" s="491"/>
      <c r="E123" s="492">
        <v>3</v>
      </c>
      <c r="F123" s="491">
        <v>2727</v>
      </c>
    </row>
    <row r="124" spans="1:6" ht="12.75">
      <c r="A124" s="508"/>
      <c r="B124" s="489">
        <v>16</v>
      </c>
      <c r="C124" s="490" t="s">
        <v>407</v>
      </c>
      <c r="D124" s="491"/>
      <c r="E124" s="492">
        <v>3</v>
      </c>
      <c r="F124" s="491">
        <v>2325</v>
      </c>
    </row>
    <row r="125" spans="1:6" ht="12.75">
      <c r="A125" s="508"/>
      <c r="B125" s="489">
        <v>17</v>
      </c>
      <c r="C125" s="490" t="s">
        <v>408</v>
      </c>
      <c r="D125" s="491"/>
      <c r="E125" s="492">
        <v>2</v>
      </c>
      <c r="F125" s="491">
        <v>1873</v>
      </c>
    </row>
    <row r="126" spans="1:6" ht="12.75">
      <c r="A126" s="508"/>
      <c r="B126" s="489">
        <v>18</v>
      </c>
      <c r="C126" s="490" t="s">
        <v>329</v>
      </c>
      <c r="D126" s="491"/>
      <c r="E126" s="492">
        <v>1</v>
      </c>
      <c r="F126" s="491">
        <v>681</v>
      </c>
    </row>
    <row r="127" spans="1:6" ht="12.75">
      <c r="A127" s="508"/>
      <c r="B127" s="489">
        <v>19</v>
      </c>
      <c r="C127" s="490" t="s">
        <v>805</v>
      </c>
      <c r="D127" s="491"/>
      <c r="E127" s="492">
        <v>4</v>
      </c>
      <c r="F127" s="491">
        <v>2124</v>
      </c>
    </row>
    <row r="128" spans="1:6" ht="12.75">
      <c r="A128" s="508"/>
      <c r="B128" s="489">
        <v>20</v>
      </c>
      <c r="C128" s="490" t="s">
        <v>411</v>
      </c>
      <c r="D128" s="491"/>
      <c r="E128" s="492">
        <v>5</v>
      </c>
      <c r="F128" s="517">
        <v>5424</v>
      </c>
    </row>
    <row r="129" spans="1:6" ht="12.75">
      <c r="A129" s="508"/>
      <c r="B129" s="489">
        <v>21</v>
      </c>
      <c r="C129" s="503" t="s">
        <v>412</v>
      </c>
      <c r="D129" s="495"/>
      <c r="E129" s="878">
        <v>4</v>
      </c>
      <c r="F129" s="874">
        <v>5225</v>
      </c>
    </row>
    <row r="130" spans="1:6" ht="12.75">
      <c r="A130" s="508"/>
      <c r="B130" s="489">
        <v>22</v>
      </c>
      <c r="C130" s="516" t="s">
        <v>806</v>
      </c>
      <c r="D130" s="491"/>
      <c r="E130" s="879"/>
      <c r="F130" s="875"/>
    </row>
    <row r="131" spans="1:6" ht="12.75">
      <c r="A131" s="508"/>
      <c r="B131" s="489">
        <v>23</v>
      </c>
      <c r="C131" s="490" t="s">
        <v>807</v>
      </c>
      <c r="D131" s="491"/>
      <c r="E131" s="492">
        <v>2</v>
      </c>
      <c r="F131" s="491">
        <v>1639</v>
      </c>
    </row>
    <row r="132" spans="1:6" ht="12.75">
      <c r="A132" s="508"/>
      <c r="B132" s="489">
        <v>24</v>
      </c>
      <c r="C132" s="490" t="s">
        <v>415</v>
      </c>
      <c r="D132" s="491"/>
      <c r="E132" s="492">
        <v>3</v>
      </c>
      <c r="F132" s="491">
        <v>2780</v>
      </c>
    </row>
    <row r="133" spans="1:6" ht="12.75">
      <c r="A133" s="508"/>
      <c r="B133" s="518">
        <v>25</v>
      </c>
      <c r="C133" s="490" t="s">
        <v>239</v>
      </c>
      <c r="D133" s="491"/>
      <c r="E133" s="492">
        <v>4</v>
      </c>
      <c r="F133" s="874">
        <v>10350</v>
      </c>
    </row>
    <row r="134" spans="1:6" ht="12.75">
      <c r="A134" s="508"/>
      <c r="B134" s="518">
        <v>26</v>
      </c>
      <c r="C134" s="490" t="s">
        <v>808</v>
      </c>
      <c r="D134" s="491"/>
      <c r="E134" s="492">
        <v>4</v>
      </c>
      <c r="F134" s="875"/>
    </row>
    <row r="135" spans="1:6" ht="12.75">
      <c r="A135" s="508"/>
      <c r="B135" s="518">
        <v>27</v>
      </c>
      <c r="C135" s="490" t="s">
        <v>417</v>
      </c>
      <c r="D135" s="491"/>
      <c r="E135" s="492">
        <v>2</v>
      </c>
      <c r="F135" s="491">
        <v>3633</v>
      </c>
    </row>
    <row r="136" spans="1:6" ht="12.75">
      <c r="A136" s="508"/>
      <c r="B136" s="208"/>
      <c r="C136" s="209"/>
      <c r="D136" s="505" t="s">
        <v>159</v>
      </c>
      <c r="E136" s="492">
        <v>105</v>
      </c>
      <c r="F136" s="491">
        <v>89101</v>
      </c>
    </row>
    <row r="137" spans="1:6" ht="12.75">
      <c r="A137" s="510">
        <v>10</v>
      </c>
      <c r="B137" s="850" t="s">
        <v>146</v>
      </c>
      <c r="C137" s="850"/>
      <c r="D137" s="499"/>
      <c r="E137" s="511"/>
      <c r="F137" s="499"/>
    </row>
    <row r="138" spans="1:6" ht="12.75">
      <c r="A138" s="508"/>
      <c r="B138" s="504">
        <v>1</v>
      </c>
      <c r="C138" s="503" t="s">
        <v>809</v>
      </c>
      <c r="D138" s="495"/>
      <c r="E138" s="504">
        <v>10</v>
      </c>
      <c r="F138" s="495">
        <v>14109</v>
      </c>
    </row>
    <row r="139" spans="1:6" ht="12.75">
      <c r="A139" s="508"/>
      <c r="B139" s="504">
        <v>2</v>
      </c>
      <c r="C139" s="490" t="s">
        <v>810</v>
      </c>
      <c r="D139" s="491"/>
      <c r="E139" s="492">
        <v>7</v>
      </c>
      <c r="F139" s="491">
        <v>5363</v>
      </c>
    </row>
    <row r="140" spans="1:6" ht="12.75">
      <c r="A140" s="508"/>
      <c r="B140" s="504">
        <v>3</v>
      </c>
      <c r="C140" s="490" t="s">
        <v>811</v>
      </c>
      <c r="D140" s="491"/>
      <c r="E140" s="492">
        <v>6</v>
      </c>
      <c r="F140" s="491">
        <v>5177</v>
      </c>
    </row>
    <row r="141" spans="1:6" ht="12.75">
      <c r="A141" s="508"/>
      <c r="B141" s="504">
        <v>4</v>
      </c>
      <c r="C141" s="490" t="s">
        <v>812</v>
      </c>
      <c r="D141" s="491"/>
      <c r="E141" s="492">
        <v>9</v>
      </c>
      <c r="F141" s="491">
        <v>6407</v>
      </c>
    </row>
    <row r="142" spans="1:6" ht="12.75">
      <c r="A142" s="508"/>
      <c r="B142" s="504">
        <v>5</v>
      </c>
      <c r="C142" s="490" t="s">
        <v>813</v>
      </c>
      <c r="D142" s="491"/>
      <c r="E142" s="492">
        <v>6</v>
      </c>
      <c r="F142" s="491">
        <v>8108</v>
      </c>
    </row>
    <row r="143" spans="1:6" ht="12.75">
      <c r="A143" s="508"/>
      <c r="B143" s="504">
        <v>6</v>
      </c>
      <c r="C143" s="490" t="s">
        <v>814</v>
      </c>
      <c r="D143" s="491"/>
      <c r="E143" s="492">
        <v>6</v>
      </c>
      <c r="F143" s="491">
        <v>9008</v>
      </c>
    </row>
    <row r="144" spans="1:6" ht="12.75">
      <c r="A144" s="508"/>
      <c r="B144" s="504">
        <v>7</v>
      </c>
      <c r="C144" s="490" t="s">
        <v>815</v>
      </c>
      <c r="D144" s="491"/>
      <c r="E144" s="492">
        <v>9</v>
      </c>
      <c r="F144" s="491">
        <v>6877</v>
      </c>
    </row>
    <row r="145" spans="1:6" ht="12.75">
      <c r="A145" s="508"/>
      <c r="B145" s="504">
        <v>8</v>
      </c>
      <c r="C145" s="490" t="s">
        <v>816</v>
      </c>
      <c r="D145" s="491"/>
      <c r="E145" s="492">
        <v>3</v>
      </c>
      <c r="F145" s="491">
        <v>4206</v>
      </c>
    </row>
    <row r="146" spans="1:6" ht="12.75">
      <c r="A146" s="5"/>
      <c r="B146" s="476">
        <v>9</v>
      </c>
      <c r="C146" s="477" t="s">
        <v>817</v>
      </c>
      <c r="D146" s="478"/>
      <c r="E146" s="479">
        <v>3</v>
      </c>
      <c r="F146" s="478">
        <v>5735</v>
      </c>
    </row>
    <row r="147" spans="1:6" ht="12.75">
      <c r="A147" s="508"/>
      <c r="B147" s="476">
        <v>10</v>
      </c>
      <c r="C147" s="477" t="s">
        <v>818</v>
      </c>
      <c r="D147" s="478"/>
      <c r="E147" s="479">
        <v>4</v>
      </c>
      <c r="F147" s="478">
        <v>4886</v>
      </c>
    </row>
    <row r="148" spans="1:6" ht="12.75">
      <c r="A148" s="508"/>
      <c r="B148" s="476">
        <v>11</v>
      </c>
      <c r="C148" s="477" t="s">
        <v>819</v>
      </c>
      <c r="D148" s="478"/>
      <c r="E148" s="479">
        <v>3</v>
      </c>
      <c r="F148" s="478">
        <v>7686</v>
      </c>
    </row>
    <row r="149" spans="1:6" ht="12.75">
      <c r="A149" s="508"/>
      <c r="B149" s="476">
        <v>12</v>
      </c>
      <c r="C149" s="477" t="s">
        <v>820</v>
      </c>
      <c r="D149" s="478"/>
      <c r="E149" s="479">
        <v>7</v>
      </c>
      <c r="F149" s="478">
        <v>6504</v>
      </c>
    </row>
    <row r="150" spans="1:6" ht="12.75">
      <c r="A150" s="508"/>
      <c r="B150" s="476">
        <v>13</v>
      </c>
      <c r="C150" s="477" t="s">
        <v>821</v>
      </c>
      <c r="D150" s="478"/>
      <c r="E150" s="479">
        <v>2</v>
      </c>
      <c r="F150" s="478">
        <v>2826</v>
      </c>
    </row>
    <row r="151" spans="1:6" ht="12.75">
      <c r="A151" s="508"/>
      <c r="B151" s="476">
        <v>14</v>
      </c>
      <c r="C151" s="477" t="s">
        <v>822</v>
      </c>
      <c r="D151" s="478"/>
      <c r="E151" s="479">
        <v>4</v>
      </c>
      <c r="F151" s="478">
        <v>5676</v>
      </c>
    </row>
    <row r="152" spans="1:6" ht="12.75">
      <c r="A152" s="508"/>
      <c r="B152" s="476">
        <v>15</v>
      </c>
      <c r="C152" s="477" t="s">
        <v>823</v>
      </c>
      <c r="D152" s="478"/>
      <c r="E152" s="479">
        <v>1</v>
      </c>
      <c r="F152" s="478">
        <v>829</v>
      </c>
    </row>
    <row r="153" spans="1:6" ht="12.75">
      <c r="A153" s="508"/>
      <c r="B153" s="476">
        <v>16</v>
      </c>
      <c r="C153" s="477" t="s">
        <v>824</v>
      </c>
      <c r="D153" s="478"/>
      <c r="E153" s="479">
        <v>4</v>
      </c>
      <c r="F153" s="478">
        <v>4703</v>
      </c>
    </row>
    <row r="154" spans="1:6" ht="12.75">
      <c r="A154" s="508"/>
      <c r="B154" s="476">
        <v>17</v>
      </c>
      <c r="C154" s="477" t="s">
        <v>241</v>
      </c>
      <c r="D154" s="478"/>
      <c r="E154" s="479">
        <v>13</v>
      </c>
      <c r="F154" s="478">
        <v>15658</v>
      </c>
    </row>
    <row r="155" spans="1:6" ht="12.75">
      <c r="A155" s="508"/>
      <c r="B155" s="476">
        <v>18</v>
      </c>
      <c r="C155" s="477" t="s">
        <v>825</v>
      </c>
      <c r="D155" s="478"/>
      <c r="E155" s="479">
        <v>3</v>
      </c>
      <c r="F155" s="478">
        <v>3197</v>
      </c>
    </row>
    <row r="156" spans="1:6" ht="12.75">
      <c r="A156" s="508"/>
      <c r="B156" s="476">
        <v>19</v>
      </c>
      <c r="C156" s="477" t="s">
        <v>826</v>
      </c>
      <c r="D156" s="478"/>
      <c r="E156" s="479">
        <v>2</v>
      </c>
      <c r="F156" s="478">
        <v>3288</v>
      </c>
    </row>
    <row r="157" spans="1:6" ht="12.75">
      <c r="A157" s="508"/>
      <c r="B157" s="476">
        <v>20</v>
      </c>
      <c r="C157" s="477" t="s">
        <v>827</v>
      </c>
      <c r="D157" s="478"/>
      <c r="E157" s="479">
        <v>2</v>
      </c>
      <c r="F157" s="478">
        <v>3308</v>
      </c>
    </row>
    <row r="158" spans="1:6" ht="12.75">
      <c r="A158" s="508"/>
      <c r="B158" s="476">
        <v>21</v>
      </c>
      <c r="C158" s="477" t="s">
        <v>828</v>
      </c>
      <c r="D158" s="478"/>
      <c r="E158" s="479">
        <v>12</v>
      </c>
      <c r="F158" s="478">
        <v>33355</v>
      </c>
    </row>
    <row r="159" spans="1:6" ht="12.75">
      <c r="A159" s="508"/>
      <c r="B159" s="476">
        <v>22</v>
      </c>
      <c r="C159" s="477" t="s">
        <v>829</v>
      </c>
      <c r="D159" s="478"/>
      <c r="E159" s="479">
        <v>7</v>
      </c>
      <c r="F159" s="478">
        <v>7164</v>
      </c>
    </row>
    <row r="160" spans="1:6" ht="12.75">
      <c r="A160" s="508"/>
      <c r="B160" s="476">
        <v>23</v>
      </c>
      <c r="C160" s="477" t="s">
        <v>830</v>
      </c>
      <c r="D160" s="478"/>
      <c r="E160" s="479">
        <v>4</v>
      </c>
      <c r="F160" s="478">
        <v>5035</v>
      </c>
    </row>
    <row r="161" spans="1:6" ht="12.75">
      <c r="A161" s="508"/>
      <c r="B161" s="476">
        <v>24</v>
      </c>
      <c r="C161" s="477" t="s">
        <v>831</v>
      </c>
      <c r="D161" s="478"/>
      <c r="E161" s="479">
        <v>10</v>
      </c>
      <c r="F161" s="478">
        <v>13730</v>
      </c>
    </row>
    <row r="162" spans="1:6" ht="12.75">
      <c r="A162" s="508"/>
      <c r="B162" s="476">
        <v>25</v>
      </c>
      <c r="C162" s="477" t="s">
        <v>832</v>
      </c>
      <c r="D162" s="478"/>
      <c r="E162" s="479">
        <v>12</v>
      </c>
      <c r="F162" s="478">
        <v>11638</v>
      </c>
    </row>
    <row r="163" spans="1:6" ht="12.75">
      <c r="A163" s="509"/>
      <c r="B163" s="519"/>
      <c r="C163" s="477"/>
      <c r="D163" s="492" t="s">
        <v>159</v>
      </c>
      <c r="E163" s="479">
        <v>149</v>
      </c>
      <c r="F163" s="478">
        <v>194473</v>
      </c>
    </row>
    <row r="164" spans="1:6" ht="12.75">
      <c r="A164" s="480"/>
      <c r="B164" s="520"/>
      <c r="C164" s="480"/>
      <c r="D164" s="521"/>
      <c r="E164" s="520"/>
      <c r="F164" s="522" t="s">
        <v>764</v>
      </c>
    </row>
    <row r="165" spans="1:6" ht="25.5">
      <c r="A165" s="99" t="s">
        <v>724</v>
      </c>
      <c r="B165" s="876" t="s">
        <v>725</v>
      </c>
      <c r="C165" s="876"/>
      <c r="D165" s="876"/>
      <c r="E165" s="24" t="s">
        <v>726</v>
      </c>
      <c r="F165" s="24" t="s">
        <v>727</v>
      </c>
    </row>
    <row r="166" spans="1:6" ht="12.75">
      <c r="A166" s="484">
        <v>11</v>
      </c>
      <c r="B166" s="877" t="s">
        <v>149</v>
      </c>
      <c r="C166" s="877"/>
      <c r="D166" s="523"/>
      <c r="E166" s="524"/>
      <c r="F166" s="469"/>
    </row>
    <row r="167" spans="1:6" ht="12.75">
      <c r="A167" s="508"/>
      <c r="B167" s="473">
        <v>1</v>
      </c>
      <c r="C167" s="474" t="s">
        <v>833</v>
      </c>
      <c r="D167" s="475"/>
      <c r="E167" s="476">
        <v>6</v>
      </c>
      <c r="F167" s="474">
        <v>2648</v>
      </c>
    </row>
    <row r="168" spans="1:6" ht="12.75">
      <c r="A168" s="508"/>
      <c r="B168" s="473">
        <v>2</v>
      </c>
      <c r="C168" s="477" t="s">
        <v>834</v>
      </c>
      <c r="D168" s="478"/>
      <c r="E168" s="479">
        <v>8</v>
      </c>
      <c r="F168" s="477">
        <v>3446</v>
      </c>
    </row>
    <row r="169" spans="1:6" ht="12.75">
      <c r="A169" s="508"/>
      <c r="B169" s="473">
        <v>3</v>
      </c>
      <c r="C169" s="477" t="s">
        <v>835</v>
      </c>
      <c r="D169" s="478"/>
      <c r="E169" s="479">
        <v>2</v>
      </c>
      <c r="F169" s="477">
        <v>2516</v>
      </c>
    </row>
    <row r="170" spans="1:6" ht="12.75">
      <c r="A170" s="508"/>
      <c r="B170" s="473">
        <v>4</v>
      </c>
      <c r="C170" s="868" t="s">
        <v>836</v>
      </c>
      <c r="D170" s="869"/>
      <c r="E170" s="479">
        <v>2</v>
      </c>
      <c r="F170" s="477">
        <v>1167</v>
      </c>
    </row>
    <row r="171" spans="1:6" ht="12.75">
      <c r="A171" s="508"/>
      <c r="B171" s="473">
        <v>5</v>
      </c>
      <c r="C171" s="477" t="s">
        <v>837</v>
      </c>
      <c r="D171" s="478"/>
      <c r="E171" s="479">
        <v>10</v>
      </c>
      <c r="F171" s="477">
        <v>5741</v>
      </c>
    </row>
    <row r="172" spans="1:6" ht="12.75">
      <c r="A172" s="508"/>
      <c r="B172" s="473">
        <v>6</v>
      </c>
      <c r="C172" s="477" t="s">
        <v>838</v>
      </c>
      <c r="D172" s="478"/>
      <c r="E172" s="479">
        <v>5</v>
      </c>
      <c r="F172" s="477">
        <v>2685</v>
      </c>
    </row>
    <row r="173" spans="1:6" ht="12.75">
      <c r="A173" s="508"/>
      <c r="B173" s="473">
        <v>7</v>
      </c>
      <c r="C173" s="868" t="s">
        <v>839</v>
      </c>
      <c r="D173" s="869"/>
      <c r="E173" s="479">
        <v>12</v>
      </c>
      <c r="F173" s="477">
        <v>7376</v>
      </c>
    </row>
    <row r="174" spans="1:6" ht="12.75">
      <c r="A174" s="508"/>
      <c r="B174" s="473">
        <v>8</v>
      </c>
      <c r="C174" s="477" t="s">
        <v>840</v>
      </c>
      <c r="D174" s="478"/>
      <c r="E174" s="479">
        <v>2</v>
      </c>
      <c r="F174" s="477">
        <v>599</v>
      </c>
    </row>
    <row r="175" spans="1:6" ht="12.75">
      <c r="A175" s="508"/>
      <c r="B175" s="483"/>
      <c r="C175" s="477"/>
      <c r="D175" s="505" t="s">
        <v>159</v>
      </c>
      <c r="E175" s="479">
        <v>47</v>
      </c>
      <c r="F175" s="477">
        <v>26178</v>
      </c>
    </row>
    <row r="176" spans="1:6" ht="12.75">
      <c r="A176" s="484">
        <v>12</v>
      </c>
      <c r="B176" s="862" t="s">
        <v>151</v>
      </c>
      <c r="C176" s="863"/>
      <c r="D176" s="342"/>
      <c r="E176" s="526"/>
      <c r="F176" s="525"/>
    </row>
    <row r="177" spans="1:6" ht="12.75">
      <c r="A177" s="508"/>
      <c r="B177" s="473">
        <v>1</v>
      </c>
      <c r="C177" s="477" t="s">
        <v>251</v>
      </c>
      <c r="D177" s="478"/>
      <c r="E177" s="479">
        <v>3</v>
      </c>
      <c r="F177" s="477">
        <v>2660</v>
      </c>
    </row>
    <row r="178" spans="1:6" ht="12.75">
      <c r="A178" s="508"/>
      <c r="B178" s="473">
        <v>2</v>
      </c>
      <c r="C178" s="477" t="s">
        <v>841</v>
      </c>
      <c r="D178" s="478"/>
      <c r="E178" s="479">
        <v>8</v>
      </c>
      <c r="F178" s="477">
        <v>5037</v>
      </c>
    </row>
    <row r="179" spans="1:6" ht="12.75">
      <c r="A179" s="508"/>
      <c r="B179" s="473">
        <v>3</v>
      </c>
      <c r="C179" s="477" t="s">
        <v>842</v>
      </c>
      <c r="D179" s="478"/>
      <c r="E179" s="479">
        <v>2</v>
      </c>
      <c r="F179" s="477">
        <v>3587</v>
      </c>
    </row>
    <row r="180" spans="1:6" ht="12.75">
      <c r="A180" s="508"/>
      <c r="B180" s="473">
        <v>4</v>
      </c>
      <c r="C180" s="477" t="s">
        <v>843</v>
      </c>
      <c r="D180" s="478"/>
      <c r="E180" s="479">
        <v>1</v>
      </c>
      <c r="F180" s="477">
        <v>501</v>
      </c>
    </row>
    <row r="181" spans="1:6" ht="12.75">
      <c r="A181" s="508"/>
      <c r="B181" s="473">
        <v>5</v>
      </c>
      <c r="C181" s="477" t="s">
        <v>844</v>
      </c>
      <c r="D181" s="478"/>
      <c r="E181" s="479">
        <v>5</v>
      </c>
      <c r="F181" s="477">
        <v>3793</v>
      </c>
    </row>
    <row r="182" spans="1:6" ht="12.75">
      <c r="A182" s="508"/>
      <c r="B182" s="473">
        <v>6</v>
      </c>
      <c r="C182" s="477" t="s">
        <v>845</v>
      </c>
      <c r="D182" s="478"/>
      <c r="E182" s="492">
        <v>3</v>
      </c>
      <c r="F182" s="477">
        <v>3536</v>
      </c>
    </row>
    <row r="183" spans="1:6" ht="12.75">
      <c r="A183" s="508"/>
      <c r="B183" s="473">
        <v>7</v>
      </c>
      <c r="C183" s="477" t="s">
        <v>846</v>
      </c>
      <c r="D183" s="478"/>
      <c r="E183" s="479">
        <v>1</v>
      </c>
      <c r="F183" s="477">
        <v>1393</v>
      </c>
    </row>
    <row r="184" spans="1:6" ht="12.75">
      <c r="A184" s="508"/>
      <c r="B184" s="473">
        <v>8</v>
      </c>
      <c r="C184" s="477" t="s">
        <v>847</v>
      </c>
      <c r="D184" s="478"/>
      <c r="E184" s="479">
        <v>2</v>
      </c>
      <c r="F184" s="477">
        <v>1964</v>
      </c>
    </row>
    <row r="185" spans="1:6" ht="12.75">
      <c r="A185" s="508"/>
      <c r="B185" s="473">
        <v>9</v>
      </c>
      <c r="C185" s="868" t="s">
        <v>848</v>
      </c>
      <c r="D185" s="869"/>
      <c r="E185" s="479">
        <v>1</v>
      </c>
      <c r="F185" s="477">
        <v>1375</v>
      </c>
    </row>
    <row r="186" spans="1:6" ht="12.75">
      <c r="A186" s="508"/>
      <c r="B186" s="473">
        <v>10</v>
      </c>
      <c r="C186" s="477" t="s">
        <v>849</v>
      </c>
      <c r="D186" s="478"/>
      <c r="E186" s="479">
        <v>3</v>
      </c>
      <c r="F186" s="477">
        <v>3176</v>
      </c>
    </row>
    <row r="187" spans="1:6" ht="12.75">
      <c r="A187" s="508"/>
      <c r="B187" s="473">
        <v>11</v>
      </c>
      <c r="C187" s="477" t="s">
        <v>850</v>
      </c>
      <c r="D187" s="478"/>
      <c r="E187" s="479">
        <v>3</v>
      </c>
      <c r="F187" s="477">
        <v>4947</v>
      </c>
    </row>
    <row r="188" spans="1:6" ht="12.75">
      <c r="A188" s="508"/>
      <c r="B188" s="483"/>
      <c r="C188" s="477"/>
      <c r="D188" s="479" t="s">
        <v>159</v>
      </c>
      <c r="E188" s="479">
        <v>32</v>
      </c>
      <c r="F188" s="477">
        <v>31969</v>
      </c>
    </row>
    <row r="189" spans="1:6" ht="12.75">
      <c r="A189" s="484">
        <v>13</v>
      </c>
      <c r="B189" s="862" t="s">
        <v>153</v>
      </c>
      <c r="C189" s="863"/>
      <c r="D189" s="342"/>
      <c r="E189" s="526"/>
      <c r="F189" s="342"/>
    </row>
    <row r="190" spans="1:6" ht="12.75">
      <c r="A190" s="508"/>
      <c r="B190" s="527">
        <v>1</v>
      </c>
      <c r="C190" s="477" t="s">
        <v>255</v>
      </c>
      <c r="D190" s="478"/>
      <c r="E190" s="479">
        <v>5</v>
      </c>
      <c r="F190" s="477">
        <v>1530</v>
      </c>
    </row>
    <row r="191" spans="1:6" ht="12.75">
      <c r="A191" s="508"/>
      <c r="B191" s="473">
        <v>2</v>
      </c>
      <c r="C191" s="474" t="s">
        <v>256</v>
      </c>
      <c r="D191" s="475"/>
      <c r="E191" s="870">
        <v>14</v>
      </c>
      <c r="F191" s="872">
        <v>5751</v>
      </c>
    </row>
    <row r="192" spans="1:6" ht="12.75">
      <c r="A192" s="508"/>
      <c r="B192" s="473">
        <v>3</v>
      </c>
      <c r="C192" s="209" t="s">
        <v>851</v>
      </c>
      <c r="D192" s="209"/>
      <c r="E192" s="871"/>
      <c r="F192" s="873"/>
    </row>
    <row r="193" spans="1:6" ht="12.75">
      <c r="A193" s="508"/>
      <c r="B193" s="473">
        <v>4</v>
      </c>
      <c r="C193" s="474" t="s">
        <v>852</v>
      </c>
      <c r="D193" s="475"/>
      <c r="E193" s="476">
        <v>3</v>
      </c>
      <c r="F193" s="474">
        <v>1846</v>
      </c>
    </row>
    <row r="194" spans="1:6" ht="12.75">
      <c r="A194" s="508"/>
      <c r="B194" s="473">
        <v>5</v>
      </c>
      <c r="C194" s="477" t="s">
        <v>853</v>
      </c>
      <c r="D194" s="478"/>
      <c r="E194" s="479">
        <v>2</v>
      </c>
      <c r="F194" s="477">
        <v>976</v>
      </c>
    </row>
    <row r="195" spans="1:6" ht="12.75">
      <c r="A195" s="508"/>
      <c r="B195" s="473">
        <v>6</v>
      </c>
      <c r="C195" s="477" t="s">
        <v>854</v>
      </c>
      <c r="D195" s="478"/>
      <c r="E195" s="479">
        <v>2</v>
      </c>
      <c r="F195" s="874">
        <v>2122</v>
      </c>
    </row>
    <row r="196" spans="1:6" ht="12.75">
      <c r="A196" s="508"/>
      <c r="B196" s="473">
        <v>7</v>
      </c>
      <c r="C196" s="477" t="s">
        <v>855</v>
      </c>
      <c r="D196" s="478"/>
      <c r="E196" s="479">
        <v>4</v>
      </c>
      <c r="F196" s="875"/>
    </row>
    <row r="197" spans="1:6" ht="12.75">
      <c r="A197" s="508"/>
      <c r="B197" s="473">
        <v>8</v>
      </c>
      <c r="C197" s="477" t="s">
        <v>856</v>
      </c>
      <c r="D197" s="478"/>
      <c r="E197" s="479">
        <v>4</v>
      </c>
      <c r="F197" s="477">
        <v>1334</v>
      </c>
    </row>
    <row r="198" spans="1:6" ht="12.75">
      <c r="A198" s="508"/>
      <c r="B198" s="473">
        <v>9</v>
      </c>
      <c r="C198" s="868" t="s">
        <v>857</v>
      </c>
      <c r="D198" s="869"/>
      <c r="E198" s="479">
        <v>7</v>
      </c>
      <c r="F198" s="478">
        <v>2988</v>
      </c>
    </row>
    <row r="199" spans="1:6" ht="12.75">
      <c r="A199" s="508"/>
      <c r="B199" s="473">
        <v>10</v>
      </c>
      <c r="C199" s="477" t="s">
        <v>858</v>
      </c>
      <c r="D199" s="478"/>
      <c r="E199" s="479">
        <v>5</v>
      </c>
      <c r="F199" s="478">
        <v>1087</v>
      </c>
    </row>
    <row r="200" spans="1:6" ht="12.75">
      <c r="A200" s="508"/>
      <c r="B200" s="473">
        <v>11</v>
      </c>
      <c r="C200" s="477" t="s">
        <v>859</v>
      </c>
      <c r="D200" s="478"/>
      <c r="E200" s="479">
        <v>3</v>
      </c>
      <c r="F200" s="478">
        <v>592</v>
      </c>
    </row>
    <row r="201" spans="1:6" ht="12.75">
      <c r="A201" s="508"/>
      <c r="B201" s="473">
        <v>12</v>
      </c>
      <c r="C201" s="477" t="s">
        <v>860</v>
      </c>
      <c r="D201" s="478"/>
      <c r="E201" s="479">
        <v>7</v>
      </c>
      <c r="F201" s="478">
        <v>2616</v>
      </c>
    </row>
    <row r="202" spans="1:6" ht="12.75">
      <c r="A202" s="508"/>
      <c r="B202" s="473">
        <v>13</v>
      </c>
      <c r="C202" s="868" t="s">
        <v>861</v>
      </c>
      <c r="D202" s="869"/>
      <c r="E202" s="479">
        <v>1</v>
      </c>
      <c r="F202" s="478">
        <v>255</v>
      </c>
    </row>
    <row r="203" spans="1:6" ht="12.75">
      <c r="A203" s="508"/>
      <c r="B203" s="473">
        <v>14</v>
      </c>
      <c r="C203" s="477" t="s">
        <v>862</v>
      </c>
      <c r="D203" s="478"/>
      <c r="E203" s="479">
        <v>8</v>
      </c>
      <c r="F203" s="478">
        <v>3662</v>
      </c>
    </row>
    <row r="204" spans="1:6" ht="12.75">
      <c r="A204" s="508"/>
      <c r="B204" s="473">
        <v>15</v>
      </c>
      <c r="C204" s="868" t="s">
        <v>863</v>
      </c>
      <c r="D204" s="869"/>
      <c r="E204" s="479">
        <v>1</v>
      </c>
      <c r="F204" s="478">
        <v>475</v>
      </c>
    </row>
    <row r="205" spans="1:6" ht="12.75">
      <c r="A205" s="508"/>
      <c r="B205" s="473">
        <v>16</v>
      </c>
      <c r="C205" s="474" t="s">
        <v>864</v>
      </c>
      <c r="D205" s="475"/>
      <c r="E205" s="476">
        <v>1</v>
      </c>
      <c r="F205" s="475">
        <v>326</v>
      </c>
    </row>
    <row r="206" spans="1:6" ht="12.75">
      <c r="A206" s="508"/>
      <c r="B206" s="473">
        <v>17</v>
      </c>
      <c r="C206" s="477" t="s">
        <v>865</v>
      </c>
      <c r="D206" s="478"/>
      <c r="E206" s="479">
        <v>6</v>
      </c>
      <c r="F206" s="478">
        <v>1349</v>
      </c>
    </row>
    <row r="207" spans="1:6" ht="12.75">
      <c r="A207" s="508"/>
      <c r="B207" s="120">
        <v>18</v>
      </c>
      <c r="C207" s="868" t="s">
        <v>866</v>
      </c>
      <c r="D207" s="869"/>
      <c r="E207" s="479">
        <v>7</v>
      </c>
      <c r="F207" s="478">
        <v>2507</v>
      </c>
    </row>
    <row r="208" spans="1:6" ht="12.75">
      <c r="A208" s="247"/>
      <c r="B208" s="483"/>
      <c r="C208" s="477"/>
      <c r="D208" s="505" t="s">
        <v>159</v>
      </c>
      <c r="E208" s="479">
        <f>SUM(E190:E207)</f>
        <v>80</v>
      </c>
      <c r="F208" s="478">
        <v>29416</v>
      </c>
    </row>
    <row r="209" spans="1:6" ht="12.75">
      <c r="A209" s="528">
        <v>14</v>
      </c>
      <c r="B209" s="862" t="s">
        <v>155</v>
      </c>
      <c r="C209" s="863"/>
      <c r="D209" s="529"/>
      <c r="E209" s="530"/>
      <c r="F209" s="529"/>
    </row>
    <row r="210" spans="1:6" ht="12.75">
      <c r="A210" s="508"/>
      <c r="B210" s="473">
        <v>1</v>
      </c>
      <c r="C210" s="480" t="s">
        <v>867</v>
      </c>
      <c r="D210" s="481"/>
      <c r="E210" s="479">
        <v>1</v>
      </c>
      <c r="F210" s="478">
        <v>587</v>
      </c>
    </row>
    <row r="211" spans="1:6" ht="12.75">
      <c r="A211" s="502"/>
      <c r="B211" s="473">
        <v>2</v>
      </c>
      <c r="C211" s="487" t="s">
        <v>868</v>
      </c>
      <c r="D211" s="470"/>
      <c r="E211" s="864">
        <v>14</v>
      </c>
      <c r="F211" s="866">
        <v>5405</v>
      </c>
    </row>
    <row r="212" spans="1:6" ht="12.75">
      <c r="A212" s="508"/>
      <c r="B212" s="473">
        <v>3</v>
      </c>
      <c r="C212" s="474" t="s">
        <v>869</v>
      </c>
      <c r="D212" s="475"/>
      <c r="E212" s="865"/>
      <c r="F212" s="867"/>
    </row>
    <row r="213" spans="1:6" ht="12.75">
      <c r="A213" s="509"/>
      <c r="B213" s="473">
        <v>4</v>
      </c>
      <c r="C213" s="868" t="s">
        <v>870</v>
      </c>
      <c r="D213" s="869"/>
      <c r="E213" s="479">
        <v>4</v>
      </c>
      <c r="F213" s="478">
        <v>2090</v>
      </c>
    </row>
    <row r="214" spans="1:6" ht="25.5">
      <c r="A214" s="531" t="s">
        <v>724</v>
      </c>
      <c r="B214" s="853" t="s">
        <v>725</v>
      </c>
      <c r="C214" s="854"/>
      <c r="D214" s="855"/>
      <c r="E214" s="48" t="s">
        <v>726</v>
      </c>
      <c r="F214" s="48" t="s">
        <v>727</v>
      </c>
    </row>
    <row r="215" spans="1:6" ht="12.75">
      <c r="A215" s="532"/>
      <c r="B215" s="473">
        <v>5</v>
      </c>
      <c r="C215" s="533" t="s">
        <v>871</v>
      </c>
      <c r="D215" s="474"/>
      <c r="E215" s="473">
        <v>6</v>
      </c>
      <c r="F215" s="475">
        <v>3546</v>
      </c>
    </row>
    <row r="216" spans="1:6" ht="12.75">
      <c r="A216" s="508"/>
      <c r="B216" s="473">
        <v>6</v>
      </c>
      <c r="C216" s="514" t="s">
        <v>872</v>
      </c>
      <c r="D216" s="477"/>
      <c r="E216" s="527">
        <v>5</v>
      </c>
      <c r="F216" s="478">
        <v>3647</v>
      </c>
    </row>
    <row r="217" spans="1:6" ht="12.75">
      <c r="A217" s="508"/>
      <c r="B217" s="473">
        <v>7</v>
      </c>
      <c r="C217" s="514" t="s">
        <v>377</v>
      </c>
      <c r="D217" s="477"/>
      <c r="E217" s="527">
        <v>3</v>
      </c>
      <c r="F217" s="478">
        <v>2216</v>
      </c>
    </row>
    <row r="218" spans="1:6" ht="12.75">
      <c r="A218" s="508"/>
      <c r="B218" s="473">
        <v>8</v>
      </c>
      <c r="C218" s="514" t="s">
        <v>873</v>
      </c>
      <c r="D218" s="477"/>
      <c r="E218" s="527">
        <v>3</v>
      </c>
      <c r="F218" s="534">
        <v>2140</v>
      </c>
    </row>
    <row r="219" spans="1:6" ht="12.75">
      <c r="A219" s="508"/>
      <c r="B219" s="473">
        <v>9</v>
      </c>
      <c r="C219" s="514" t="s">
        <v>874</v>
      </c>
      <c r="D219" s="477"/>
      <c r="E219" s="527">
        <v>5</v>
      </c>
      <c r="F219" s="478">
        <v>3281</v>
      </c>
    </row>
    <row r="220" spans="1:6" ht="12.75">
      <c r="A220" s="508"/>
      <c r="B220" s="473">
        <v>10</v>
      </c>
      <c r="C220" s="514" t="s">
        <v>437</v>
      </c>
      <c r="D220" s="477"/>
      <c r="E220" s="527">
        <v>2</v>
      </c>
      <c r="F220" s="478">
        <v>392</v>
      </c>
    </row>
    <row r="221" spans="1:6" ht="12.75">
      <c r="A221" s="508"/>
      <c r="B221" s="473">
        <v>11</v>
      </c>
      <c r="C221" s="514" t="s">
        <v>261</v>
      </c>
      <c r="D221" s="477"/>
      <c r="E221" s="527">
        <v>2</v>
      </c>
      <c r="F221" s="478">
        <v>1793</v>
      </c>
    </row>
    <row r="222" spans="1:6" ht="12.75">
      <c r="A222" s="508"/>
      <c r="B222" s="473">
        <v>12</v>
      </c>
      <c r="C222" s="514" t="s">
        <v>875</v>
      </c>
      <c r="D222" s="477"/>
      <c r="E222" s="527">
        <v>2</v>
      </c>
      <c r="F222" s="534">
        <v>1835</v>
      </c>
    </row>
    <row r="223" spans="1:6" ht="12.75">
      <c r="A223" s="508"/>
      <c r="B223" s="473">
        <v>13</v>
      </c>
      <c r="C223" s="514" t="s">
        <v>876</v>
      </c>
      <c r="D223" s="477"/>
      <c r="E223" s="527">
        <v>2</v>
      </c>
      <c r="F223" s="478">
        <v>1385</v>
      </c>
    </row>
    <row r="224" spans="1:6" ht="12.75">
      <c r="A224" s="508"/>
      <c r="B224" s="473">
        <v>14</v>
      </c>
      <c r="C224" s="514" t="s">
        <v>263</v>
      </c>
      <c r="D224" s="477"/>
      <c r="E224" s="527">
        <v>3</v>
      </c>
      <c r="F224" s="478">
        <v>1108</v>
      </c>
    </row>
    <row r="225" spans="1:6" ht="12.75">
      <c r="A225" s="508"/>
      <c r="B225" s="473">
        <v>15</v>
      </c>
      <c r="C225" s="514" t="s">
        <v>877</v>
      </c>
      <c r="D225" s="477"/>
      <c r="E225" s="527">
        <v>8</v>
      </c>
      <c r="F225" s="478">
        <v>6273</v>
      </c>
    </row>
    <row r="226" spans="1:6" ht="12.75">
      <c r="A226" s="509"/>
      <c r="B226" s="535"/>
      <c r="C226" s="514"/>
      <c r="D226" s="536" t="s">
        <v>159</v>
      </c>
      <c r="E226" s="527">
        <v>60</v>
      </c>
      <c r="F226" s="478">
        <v>35698</v>
      </c>
    </row>
    <row r="227" spans="1:6" ht="15.75" customHeight="1">
      <c r="A227" s="468">
        <v>15</v>
      </c>
      <c r="B227" s="856" t="s">
        <v>324</v>
      </c>
      <c r="C227" s="857"/>
      <c r="D227" s="270"/>
      <c r="E227" s="538"/>
      <c r="F227" s="271"/>
    </row>
    <row r="228" spans="1:6" ht="12.75">
      <c r="A228" s="502"/>
      <c r="B228" s="489">
        <v>1</v>
      </c>
      <c r="C228" s="539" t="s">
        <v>878</v>
      </c>
      <c r="D228" s="271"/>
      <c r="E228" s="858">
        <v>8</v>
      </c>
      <c r="F228" s="860">
        <v>3114</v>
      </c>
    </row>
    <row r="229" spans="1:6" ht="12.75">
      <c r="A229" s="222"/>
      <c r="B229" s="540">
        <v>2</v>
      </c>
      <c r="C229" s="541" t="s">
        <v>879</v>
      </c>
      <c r="D229" s="491"/>
      <c r="E229" s="859"/>
      <c r="F229" s="861"/>
    </row>
    <row r="230" spans="1:6" ht="12.75">
      <c r="A230" s="502"/>
      <c r="B230" s="540">
        <v>3</v>
      </c>
      <c r="C230" s="490" t="s">
        <v>880</v>
      </c>
      <c r="D230" s="210"/>
      <c r="E230" s="492">
        <v>4</v>
      </c>
      <c r="F230" s="491">
        <v>5850</v>
      </c>
    </row>
    <row r="231" spans="1:6" ht="12.75">
      <c r="A231" s="502"/>
      <c r="B231" s="540">
        <v>4</v>
      </c>
      <c r="C231" s="490" t="s">
        <v>881</v>
      </c>
      <c r="D231" s="210"/>
      <c r="E231" s="492">
        <v>10</v>
      </c>
      <c r="F231" s="491">
        <v>4070</v>
      </c>
    </row>
    <row r="232" spans="1:6" ht="12.75">
      <c r="A232" s="502"/>
      <c r="B232" s="540">
        <v>5</v>
      </c>
      <c r="C232" s="490" t="s">
        <v>882</v>
      </c>
      <c r="D232" s="491"/>
      <c r="E232" s="542"/>
      <c r="F232" s="210"/>
    </row>
    <row r="233" spans="1:6" ht="12.75">
      <c r="A233" s="502"/>
      <c r="B233" s="540">
        <v>6</v>
      </c>
      <c r="C233" s="490" t="s">
        <v>883</v>
      </c>
      <c r="D233" s="491"/>
      <c r="E233" s="492">
        <v>5</v>
      </c>
      <c r="F233" s="491">
        <v>1709</v>
      </c>
    </row>
    <row r="234" spans="1:6" ht="12.75">
      <c r="A234" s="502"/>
      <c r="B234" s="540">
        <v>7</v>
      </c>
      <c r="C234" s="490" t="s">
        <v>884</v>
      </c>
      <c r="D234" s="210"/>
      <c r="E234" s="492">
        <v>3</v>
      </c>
      <c r="F234" s="491">
        <v>1053</v>
      </c>
    </row>
    <row r="235" spans="1:6" ht="12.75">
      <c r="A235" s="502"/>
      <c r="B235" s="540"/>
      <c r="C235" s="490"/>
      <c r="D235" s="210"/>
      <c r="E235" s="492"/>
      <c r="F235" s="506"/>
    </row>
    <row r="236" spans="1:6" ht="12.75">
      <c r="A236" s="502"/>
      <c r="B236" s="8"/>
      <c r="C236" s="15"/>
      <c r="D236" s="543" t="s">
        <v>159</v>
      </c>
      <c r="E236" s="507">
        <v>30</v>
      </c>
      <c r="F236" s="506">
        <v>15796</v>
      </c>
    </row>
    <row r="237" spans="1:6" ht="12.75">
      <c r="A237" s="510">
        <v>16</v>
      </c>
      <c r="B237" s="850" t="s">
        <v>156</v>
      </c>
      <c r="C237" s="850"/>
      <c r="D237" s="482"/>
      <c r="E237" s="500"/>
      <c r="F237" s="501"/>
    </row>
    <row r="238" spans="1:6" ht="12.75">
      <c r="A238" s="508"/>
      <c r="B238" s="489">
        <v>1</v>
      </c>
      <c r="C238" s="544" t="s">
        <v>885</v>
      </c>
      <c r="D238" s="495"/>
      <c r="E238" s="504">
        <v>7</v>
      </c>
      <c r="F238" s="495">
        <v>2185</v>
      </c>
    </row>
    <row r="239" spans="1:6" ht="12.75">
      <c r="A239" s="508"/>
      <c r="B239" s="489">
        <v>2</v>
      </c>
      <c r="C239" s="545" t="s">
        <v>886</v>
      </c>
      <c r="D239" s="491"/>
      <c r="E239" s="492">
        <v>2</v>
      </c>
      <c r="F239" s="491">
        <v>397</v>
      </c>
    </row>
    <row r="240" spans="1:6" ht="12.75">
      <c r="A240" s="508"/>
      <c r="B240" s="489">
        <v>3</v>
      </c>
      <c r="C240" s="545" t="s">
        <v>887</v>
      </c>
      <c r="D240" s="491"/>
      <c r="E240" s="492">
        <v>7</v>
      </c>
      <c r="F240" s="491">
        <v>2707</v>
      </c>
    </row>
    <row r="241" spans="1:6" ht="12.75">
      <c r="A241" s="508"/>
      <c r="B241" s="489">
        <v>4</v>
      </c>
      <c r="C241" s="545" t="s">
        <v>888</v>
      </c>
      <c r="D241" s="491"/>
      <c r="E241" s="492">
        <v>20</v>
      </c>
      <c r="F241" s="491">
        <v>6305</v>
      </c>
    </row>
    <row r="242" spans="1:6" ht="12.75">
      <c r="A242" s="508"/>
      <c r="B242" s="480"/>
      <c r="C242" s="480"/>
      <c r="D242" s="543" t="s">
        <v>159</v>
      </c>
      <c r="E242" s="489">
        <v>36</v>
      </c>
      <c r="F242" s="495">
        <v>11594</v>
      </c>
    </row>
    <row r="243" spans="1:6" ht="12.75">
      <c r="A243" s="509"/>
      <c r="B243" s="477"/>
      <c r="C243" s="851" t="s">
        <v>889</v>
      </c>
      <c r="D243" s="852"/>
      <c r="E243" s="492">
        <v>972</v>
      </c>
      <c r="F243" s="491">
        <v>745914</v>
      </c>
    </row>
    <row r="244" spans="1:6" ht="12.75">
      <c r="A244" s="287"/>
      <c r="B244" s="287"/>
      <c r="C244" s="287"/>
      <c r="D244" s="287"/>
      <c r="E244" s="218"/>
      <c r="F244" s="287"/>
    </row>
    <row r="245" spans="1:6" ht="12.75">
      <c r="A245" s="287"/>
      <c r="B245" s="287" t="s">
        <v>890</v>
      </c>
      <c r="C245" s="287"/>
      <c r="D245" s="287"/>
      <c r="E245" s="218"/>
      <c r="F245" s="287"/>
    </row>
    <row r="246" spans="1:6" ht="12.75">
      <c r="A246" s="287"/>
      <c r="B246" t="s">
        <v>891</v>
      </c>
      <c r="C246" s="287"/>
      <c r="D246" s="287"/>
      <c r="E246" s="218"/>
      <c r="F246" s="287"/>
    </row>
    <row r="247" spans="1:6" ht="12.75">
      <c r="A247" s="287"/>
      <c r="B247" s="287" t="s">
        <v>892</v>
      </c>
      <c r="C247" s="287"/>
      <c r="D247" s="287"/>
      <c r="E247" s="218"/>
      <c r="F247" s="287"/>
    </row>
    <row r="248" spans="1:6" ht="12.75">
      <c r="A248" s="287"/>
      <c r="B248" s="287"/>
      <c r="C248" s="287"/>
      <c r="D248" s="287"/>
      <c r="E248" s="218"/>
      <c r="F248" s="287"/>
    </row>
    <row r="249" spans="1:5" ht="12.75">
      <c r="A249"/>
      <c r="E249" s="26"/>
    </row>
    <row r="250" spans="1:5" ht="12.75">
      <c r="A250"/>
      <c r="E250" s="26"/>
    </row>
    <row r="251" spans="1:5" ht="12.75">
      <c r="A251"/>
      <c r="E251" s="26"/>
    </row>
    <row r="252" spans="1:5" ht="12.75">
      <c r="A252"/>
      <c r="E252" s="26"/>
    </row>
    <row r="253" spans="1:5" ht="12.75">
      <c r="A253"/>
      <c r="E253" s="26"/>
    </row>
    <row r="254" spans="1:5" ht="12.75">
      <c r="A254"/>
      <c r="E254" s="26"/>
    </row>
    <row r="255" spans="1:5" ht="12.75">
      <c r="A255"/>
      <c r="E255" s="26"/>
    </row>
    <row r="256" spans="1:5" ht="12.75">
      <c r="A256"/>
      <c r="E256" s="26"/>
    </row>
    <row r="257" spans="1:5" ht="12.75">
      <c r="A257"/>
      <c r="E257" s="26"/>
    </row>
    <row r="258" spans="1:5" ht="12.75">
      <c r="A258"/>
      <c r="E258" s="26"/>
    </row>
    <row r="259" spans="1:5" ht="12.75">
      <c r="A259"/>
      <c r="E259" s="26"/>
    </row>
    <row r="260" spans="1:5" ht="12.75">
      <c r="A260"/>
      <c r="E260" s="26"/>
    </row>
    <row r="261" spans="1:5" ht="12.75">
      <c r="A261"/>
      <c r="E261" s="26"/>
    </row>
    <row r="262" spans="1:5" ht="12.75">
      <c r="A262"/>
      <c r="E262" s="26"/>
    </row>
    <row r="263" spans="1:5" ht="12.75">
      <c r="A263"/>
      <c r="E263" s="26"/>
    </row>
    <row r="264" spans="1:5" ht="12.75">
      <c r="A264"/>
      <c r="E264" s="26"/>
    </row>
    <row r="265" spans="1:5" ht="12.75">
      <c r="A265"/>
      <c r="E265" s="26"/>
    </row>
    <row r="266" spans="1:5" ht="12.75">
      <c r="A266"/>
      <c r="E266" s="26"/>
    </row>
    <row r="267" spans="1:5" ht="12.75">
      <c r="A267"/>
      <c r="E267" s="26"/>
    </row>
    <row r="268" spans="1:5" ht="12.75">
      <c r="A268"/>
      <c r="E268" s="26"/>
    </row>
    <row r="269" spans="1:5" ht="12.75">
      <c r="A269"/>
      <c r="E269" s="26"/>
    </row>
    <row r="270" spans="1:5" ht="12.75">
      <c r="A270"/>
      <c r="E270" s="26"/>
    </row>
    <row r="271" spans="1:5" ht="12.75">
      <c r="A271"/>
      <c r="E271" s="26"/>
    </row>
    <row r="272" spans="1:5" ht="12.75">
      <c r="A272"/>
      <c r="E272" s="26"/>
    </row>
    <row r="273" spans="1:5" ht="12.75">
      <c r="A273"/>
      <c r="E273" s="26"/>
    </row>
    <row r="274" spans="1:5" ht="12.75">
      <c r="A274"/>
      <c r="E274" s="26"/>
    </row>
    <row r="275" spans="1:5" ht="12.75">
      <c r="A275"/>
      <c r="E275" s="26"/>
    </row>
    <row r="276" spans="1:5" ht="12.75">
      <c r="A276"/>
      <c r="E276" s="26"/>
    </row>
    <row r="277" spans="1:5" ht="12.75">
      <c r="A277"/>
      <c r="E277" s="26"/>
    </row>
    <row r="278" spans="1:5" ht="12.75">
      <c r="A278"/>
      <c r="E278" s="26"/>
    </row>
    <row r="279" spans="1:5" ht="12.75">
      <c r="A279"/>
      <c r="E279" s="26"/>
    </row>
    <row r="280" spans="1:5" ht="12.75">
      <c r="A280"/>
      <c r="E280" s="26"/>
    </row>
    <row r="281" spans="1:5" ht="12.75">
      <c r="A281"/>
      <c r="E281" s="26"/>
    </row>
    <row r="282" spans="1:5" ht="12.75">
      <c r="A282"/>
      <c r="E282" s="26"/>
    </row>
    <row r="283" spans="1:5" ht="12.75">
      <c r="A283"/>
      <c r="E283" s="26"/>
    </row>
    <row r="284" spans="1:5" ht="12.75">
      <c r="A284"/>
      <c r="E284" s="26"/>
    </row>
    <row r="285" spans="1:5" ht="12.75">
      <c r="A285"/>
      <c r="E285" s="26"/>
    </row>
    <row r="286" spans="1:5" ht="12.75">
      <c r="A286"/>
      <c r="E286" s="26"/>
    </row>
    <row r="287" spans="1:5" ht="12.75">
      <c r="A287"/>
      <c r="E287" s="26"/>
    </row>
    <row r="288" spans="1:5" ht="12.75">
      <c r="A288"/>
      <c r="E288" s="26"/>
    </row>
    <row r="289" spans="1:5" ht="12.75">
      <c r="A289"/>
      <c r="E289" s="26"/>
    </row>
    <row r="290" spans="1:5" ht="12.75">
      <c r="A290"/>
      <c r="E290" s="26"/>
    </row>
    <row r="291" spans="1:5" ht="12.75">
      <c r="A291"/>
      <c r="E291" s="26"/>
    </row>
    <row r="292" spans="1:5" ht="12.75">
      <c r="A292"/>
      <c r="E292" s="26"/>
    </row>
    <row r="293" spans="1:5" ht="12.75">
      <c r="A293"/>
      <c r="E293" s="26"/>
    </row>
    <row r="294" spans="1:5" ht="12.75">
      <c r="A294"/>
      <c r="E294" s="26"/>
    </row>
    <row r="295" spans="1:5" ht="12.75">
      <c r="A295"/>
      <c r="E295" s="26"/>
    </row>
    <row r="296" spans="1:5" ht="12.75">
      <c r="A296"/>
      <c r="E296" s="26"/>
    </row>
    <row r="297" spans="1:5" ht="12.75">
      <c r="A297"/>
      <c r="E297" s="26"/>
    </row>
    <row r="298" spans="1:5" ht="12.75">
      <c r="A298"/>
      <c r="E298" s="26"/>
    </row>
    <row r="299" spans="1:5" ht="12.75">
      <c r="A299"/>
      <c r="E299" s="26"/>
    </row>
    <row r="300" spans="1:5" ht="12.75">
      <c r="A300"/>
      <c r="E300" s="26"/>
    </row>
    <row r="301" spans="1:5" ht="12.75">
      <c r="A301"/>
      <c r="E301" s="26"/>
    </row>
    <row r="302" spans="1:5" ht="12.75">
      <c r="A302"/>
      <c r="E302" s="26"/>
    </row>
    <row r="303" spans="1:5" ht="12.75">
      <c r="A303"/>
      <c r="E303" s="26"/>
    </row>
    <row r="304" spans="1:5" ht="12.75">
      <c r="A304"/>
      <c r="E304" s="26"/>
    </row>
    <row r="305" spans="1:5" ht="12.75">
      <c r="A305"/>
      <c r="E305" s="26"/>
    </row>
    <row r="306" spans="1:5" ht="12.75">
      <c r="A306"/>
      <c r="E306" s="26"/>
    </row>
    <row r="307" spans="1:5" ht="12.75">
      <c r="A307"/>
      <c r="E307" s="26"/>
    </row>
    <row r="308" spans="1:5" ht="12.75">
      <c r="A308"/>
      <c r="E308" s="26"/>
    </row>
    <row r="309" spans="1:5" ht="12.75">
      <c r="A309"/>
      <c r="E309" s="26"/>
    </row>
    <row r="310" spans="1:5" ht="12.75">
      <c r="A310"/>
      <c r="E310" s="26"/>
    </row>
    <row r="311" spans="1:5" ht="12.75">
      <c r="A311"/>
      <c r="E311" s="26"/>
    </row>
    <row r="312" spans="1:5" ht="12.75">
      <c r="A312"/>
      <c r="E312" s="26"/>
    </row>
    <row r="313" spans="1:5" ht="12.75">
      <c r="A313"/>
      <c r="E313" s="26"/>
    </row>
    <row r="314" spans="1:5" ht="12.75">
      <c r="A314"/>
      <c r="E314" s="26"/>
    </row>
    <row r="315" spans="1:5" ht="12.75">
      <c r="A315"/>
      <c r="E315" s="26"/>
    </row>
    <row r="316" spans="1:5" ht="12.75">
      <c r="A316"/>
      <c r="E316" s="26"/>
    </row>
    <row r="317" spans="1:5" ht="12.75">
      <c r="A317"/>
      <c r="E317" s="26"/>
    </row>
    <row r="318" spans="1:5" ht="12.75">
      <c r="A318"/>
      <c r="E318" s="26"/>
    </row>
    <row r="319" spans="1:5" ht="12.75">
      <c r="A319"/>
      <c r="E319" s="26"/>
    </row>
    <row r="320" spans="1:5" ht="12.75">
      <c r="A320"/>
      <c r="E320" s="26"/>
    </row>
    <row r="321" spans="1:5" ht="12.75">
      <c r="A321"/>
      <c r="E321" s="26"/>
    </row>
    <row r="322" spans="1:5" ht="12.75">
      <c r="A322"/>
      <c r="E322" s="26"/>
    </row>
  </sheetData>
  <sheetProtection/>
  <mergeCells count="47">
    <mergeCell ref="B56:D56"/>
    <mergeCell ref="B57:D57"/>
    <mergeCell ref="B62:C62"/>
    <mergeCell ref="F63:F65"/>
    <mergeCell ref="A1:F1"/>
    <mergeCell ref="B3:D3"/>
    <mergeCell ref="B4:C4"/>
    <mergeCell ref="F30:F31"/>
    <mergeCell ref="F102:F103"/>
    <mergeCell ref="B107:D107"/>
    <mergeCell ref="B108:C108"/>
    <mergeCell ref="E116:E117"/>
    <mergeCell ref="F116:F117"/>
    <mergeCell ref="F66:F67"/>
    <mergeCell ref="B69:C69"/>
    <mergeCell ref="F77:F78"/>
    <mergeCell ref="F88:F89"/>
    <mergeCell ref="F133:F134"/>
    <mergeCell ref="B137:C137"/>
    <mergeCell ref="B165:D165"/>
    <mergeCell ref="B166:C166"/>
    <mergeCell ref="E120:E121"/>
    <mergeCell ref="F120:F121"/>
    <mergeCell ref="E129:E130"/>
    <mergeCell ref="F129:F130"/>
    <mergeCell ref="B189:C189"/>
    <mergeCell ref="E191:E192"/>
    <mergeCell ref="F191:F192"/>
    <mergeCell ref="F195:F196"/>
    <mergeCell ref="C170:D170"/>
    <mergeCell ref="C173:D173"/>
    <mergeCell ref="B176:C176"/>
    <mergeCell ref="C185:D185"/>
    <mergeCell ref="B209:C209"/>
    <mergeCell ref="E211:E212"/>
    <mergeCell ref="F211:F212"/>
    <mergeCell ref="C213:D213"/>
    <mergeCell ref="C198:D198"/>
    <mergeCell ref="C202:D202"/>
    <mergeCell ref="C204:D204"/>
    <mergeCell ref="C207:D207"/>
    <mergeCell ref="B237:C237"/>
    <mergeCell ref="C243:D243"/>
    <mergeCell ref="B214:D214"/>
    <mergeCell ref="B227:C227"/>
    <mergeCell ref="E228:E229"/>
    <mergeCell ref="F228:F229"/>
  </mergeCells>
  <printOptions/>
  <pageMargins left="0.75" right="0.75" top="1" bottom="1" header="0.5" footer="0.5"/>
  <pageSetup horizontalDpi="600" verticalDpi="600" orientation="portrait" scale="88" r:id="rId1"/>
  <rowBreaks count="4" manualBreakCount="4">
    <brk id="55" max="255" man="1"/>
    <brk id="106" max="255" man="1"/>
    <brk id="164" max="255" man="1"/>
    <brk id="213" max="255" man="1"/>
  </rowBreaks>
</worksheet>
</file>

<file path=xl/worksheets/sheet10.xml><?xml version="1.0" encoding="utf-8"?>
<worksheet xmlns="http://schemas.openxmlformats.org/spreadsheetml/2006/main" xmlns:r="http://schemas.openxmlformats.org/officeDocument/2006/relationships">
  <dimension ref="A2:G30"/>
  <sheetViews>
    <sheetView view="pageBreakPreview" zoomScale="130" zoomScaleSheetLayoutView="130" zoomScalePageLayoutView="0" workbookViewId="0" topLeftCell="A1">
      <selection activeCell="I7" sqref="I7"/>
    </sheetView>
  </sheetViews>
  <sheetFormatPr defaultColWidth="9.140625" defaultRowHeight="12.75"/>
  <cols>
    <col min="4" max="4" width="10.421875" style="0" customWidth="1"/>
    <col min="5" max="5" width="10.7109375" style="0" customWidth="1"/>
    <col min="6" max="6" width="11.00390625" style="0" customWidth="1"/>
  </cols>
  <sheetData>
    <row r="1" ht="12" customHeight="1"/>
    <row r="2" spans="1:7" ht="33.75" customHeight="1">
      <c r="A2" s="930" t="s">
        <v>1149</v>
      </c>
      <c r="B2" s="930"/>
      <c r="C2" s="930"/>
      <c r="D2" s="930"/>
      <c r="E2" s="930"/>
      <c r="F2" s="930"/>
      <c r="G2" s="930"/>
    </row>
    <row r="3" spans="2:4" ht="12.75">
      <c r="B3" s="4"/>
      <c r="D3" s="417"/>
    </row>
    <row r="4" spans="1:7" ht="12.75" customHeight="1">
      <c r="A4" s="911" t="s">
        <v>182</v>
      </c>
      <c r="B4" s="467" t="s">
        <v>1067</v>
      </c>
      <c r="C4" s="467" t="s">
        <v>1150</v>
      </c>
      <c r="D4" s="631" t="s">
        <v>902</v>
      </c>
      <c r="E4" s="48" t="s">
        <v>1151</v>
      </c>
      <c r="F4" s="48" t="s">
        <v>1151</v>
      </c>
      <c r="G4" s="46" t="s">
        <v>1152</v>
      </c>
    </row>
    <row r="5" spans="1:7" ht="16.5" customHeight="1">
      <c r="A5" s="912"/>
      <c r="B5" s="49"/>
      <c r="C5" s="49" t="s">
        <v>1153</v>
      </c>
      <c r="D5" s="632" t="s">
        <v>1153</v>
      </c>
      <c r="E5" s="25" t="s">
        <v>1154</v>
      </c>
      <c r="F5" s="25" t="s">
        <v>1155</v>
      </c>
      <c r="G5" s="633" t="s">
        <v>1156</v>
      </c>
    </row>
    <row r="6" spans="1:7" s="40" customFormat="1" ht="18" customHeight="1">
      <c r="A6" s="919"/>
      <c r="B6" s="634"/>
      <c r="C6" s="213"/>
      <c r="D6" s="635" t="s">
        <v>1157</v>
      </c>
      <c r="E6" s="217" t="s">
        <v>1158</v>
      </c>
      <c r="F6" s="217" t="s">
        <v>1158</v>
      </c>
      <c r="G6" s="559"/>
    </row>
    <row r="7" spans="1:7" ht="12.75">
      <c r="A7" s="24">
        <v>1</v>
      </c>
      <c r="B7" s="24">
        <v>2</v>
      </c>
      <c r="C7" s="261">
        <v>3</v>
      </c>
      <c r="D7" s="636">
        <v>4</v>
      </c>
      <c r="E7" s="261">
        <v>5</v>
      </c>
      <c r="F7" s="261">
        <v>6</v>
      </c>
      <c r="G7" s="261">
        <v>7</v>
      </c>
    </row>
    <row r="8" spans="1:7" ht="25.5">
      <c r="A8" s="637">
        <v>1</v>
      </c>
      <c r="B8" s="638" t="s">
        <v>1124</v>
      </c>
      <c r="C8" s="638">
        <v>412</v>
      </c>
      <c r="D8" s="639">
        <v>14289</v>
      </c>
      <c r="E8" s="638">
        <v>22939</v>
      </c>
      <c r="F8" s="640">
        <v>15530</v>
      </c>
      <c r="G8" s="639">
        <f aca="true" t="shared" si="0" ref="G8:G21">F8/E8*100</f>
        <v>67.70129473821875</v>
      </c>
    </row>
    <row r="9" spans="1:7" ht="12.75">
      <c r="A9" s="637">
        <v>2</v>
      </c>
      <c r="B9" s="638" t="s">
        <v>1159</v>
      </c>
      <c r="C9" s="638">
        <v>138</v>
      </c>
      <c r="D9" s="639">
        <v>11267</v>
      </c>
      <c r="E9" s="211">
        <v>45368</v>
      </c>
      <c r="F9" s="640">
        <v>29631</v>
      </c>
      <c r="G9" s="639">
        <f t="shared" si="0"/>
        <v>65.31255510491977</v>
      </c>
    </row>
    <row r="10" spans="1:7" ht="15.75" customHeight="1">
      <c r="A10" s="637">
        <v>3</v>
      </c>
      <c r="B10" s="638" t="s">
        <v>1077</v>
      </c>
      <c r="C10" s="638">
        <v>83</v>
      </c>
      <c r="D10" s="639">
        <v>2488</v>
      </c>
      <c r="E10" s="638">
        <v>7358</v>
      </c>
      <c r="F10" s="638">
        <v>5579</v>
      </c>
      <c r="G10" s="639">
        <f t="shared" si="0"/>
        <v>75.82223430279967</v>
      </c>
    </row>
    <row r="11" spans="1:7" ht="15.75" customHeight="1">
      <c r="A11" s="637">
        <v>4</v>
      </c>
      <c r="B11" s="638" t="s">
        <v>1160</v>
      </c>
      <c r="C11" s="638">
        <v>58</v>
      </c>
      <c r="D11" s="639">
        <v>2416</v>
      </c>
      <c r="E11" s="638">
        <v>6387</v>
      </c>
      <c r="F11" s="638">
        <v>4128</v>
      </c>
      <c r="G11" s="639">
        <f t="shared" si="0"/>
        <v>64.63128229215594</v>
      </c>
    </row>
    <row r="12" spans="1:7" ht="15.75" customHeight="1">
      <c r="A12" s="637">
        <v>5</v>
      </c>
      <c r="B12" s="638" t="s">
        <v>1161</v>
      </c>
      <c r="C12" s="638">
        <v>9</v>
      </c>
      <c r="D12" s="639">
        <v>1503</v>
      </c>
      <c r="E12" s="638">
        <v>822</v>
      </c>
      <c r="F12" s="638">
        <v>707</v>
      </c>
      <c r="G12" s="639">
        <f t="shared" si="0"/>
        <v>86.00973236009733</v>
      </c>
    </row>
    <row r="13" spans="1:7" ht="15.75" customHeight="1">
      <c r="A13" s="637">
        <v>6</v>
      </c>
      <c r="B13" s="638" t="s">
        <v>1079</v>
      </c>
      <c r="C13" s="638">
        <v>14</v>
      </c>
      <c r="D13" s="639">
        <v>1069</v>
      </c>
      <c r="E13" s="638">
        <v>3159</v>
      </c>
      <c r="F13" s="638">
        <v>2182</v>
      </c>
      <c r="G13" s="639">
        <f t="shared" si="0"/>
        <v>69.07249129471352</v>
      </c>
    </row>
    <row r="14" spans="1:7" ht="15.75" customHeight="1">
      <c r="A14" s="637">
        <v>7</v>
      </c>
      <c r="B14" s="638" t="s">
        <v>1125</v>
      </c>
      <c r="C14" s="638">
        <v>18</v>
      </c>
      <c r="D14" s="639">
        <v>548</v>
      </c>
      <c r="E14" s="640">
        <v>504</v>
      </c>
      <c r="F14" s="638">
        <v>339</v>
      </c>
      <c r="G14" s="639">
        <f t="shared" si="0"/>
        <v>67.26190476190477</v>
      </c>
    </row>
    <row r="15" spans="1:7" ht="15.75" customHeight="1">
      <c r="A15" s="637">
        <v>8</v>
      </c>
      <c r="B15" s="638" t="s">
        <v>1162</v>
      </c>
      <c r="C15" s="638">
        <v>5</v>
      </c>
      <c r="D15" s="639">
        <v>434</v>
      </c>
      <c r="E15" s="638">
        <v>922</v>
      </c>
      <c r="F15" s="638">
        <v>645</v>
      </c>
      <c r="G15" s="639">
        <f t="shared" si="0"/>
        <v>69.95661605206074</v>
      </c>
    </row>
    <row r="16" spans="1:7" ht="15.75" customHeight="1">
      <c r="A16" s="637">
        <v>9</v>
      </c>
      <c r="B16" s="638" t="s">
        <v>1163</v>
      </c>
      <c r="C16" s="638">
        <v>7</v>
      </c>
      <c r="D16" s="639">
        <v>377</v>
      </c>
      <c r="E16" s="638">
        <v>1525</v>
      </c>
      <c r="F16" s="638">
        <v>966</v>
      </c>
      <c r="G16" s="639">
        <f t="shared" si="0"/>
        <v>63.34426229508197</v>
      </c>
    </row>
    <row r="17" spans="1:7" ht="15.75" customHeight="1">
      <c r="A17" s="637">
        <v>10</v>
      </c>
      <c r="B17" s="638" t="s">
        <v>1107</v>
      </c>
      <c r="C17" s="638">
        <v>75</v>
      </c>
      <c r="D17" s="639">
        <v>336</v>
      </c>
      <c r="E17" s="638">
        <v>532</v>
      </c>
      <c r="F17" s="638">
        <v>342</v>
      </c>
      <c r="G17" s="639">
        <f t="shared" si="0"/>
        <v>64.28571428571429</v>
      </c>
    </row>
    <row r="18" spans="1:7" ht="15.75" customHeight="1">
      <c r="A18" s="637">
        <v>11</v>
      </c>
      <c r="B18" s="638" t="s">
        <v>1164</v>
      </c>
      <c r="C18" s="638">
        <v>31</v>
      </c>
      <c r="D18" s="639">
        <v>226</v>
      </c>
      <c r="E18" s="638">
        <v>685</v>
      </c>
      <c r="F18" s="638">
        <v>511</v>
      </c>
      <c r="G18" s="639">
        <f t="shared" si="0"/>
        <v>74.59854014598541</v>
      </c>
    </row>
    <row r="19" spans="1:7" ht="15.75" customHeight="1">
      <c r="A19" s="637">
        <v>12</v>
      </c>
      <c r="B19" s="638" t="s">
        <v>1165</v>
      </c>
      <c r="C19" s="638">
        <v>1</v>
      </c>
      <c r="D19" s="639">
        <v>7</v>
      </c>
      <c r="E19" s="638">
        <v>21</v>
      </c>
      <c r="F19" s="638">
        <v>15</v>
      </c>
      <c r="G19" s="639">
        <f t="shared" si="0"/>
        <v>71.42857142857143</v>
      </c>
    </row>
    <row r="20" spans="1:7" ht="15.75" customHeight="1">
      <c r="A20" s="637">
        <v>13</v>
      </c>
      <c r="B20" s="638" t="s">
        <v>1166</v>
      </c>
      <c r="C20" s="638">
        <v>404</v>
      </c>
      <c r="D20" s="639">
        <v>3579</v>
      </c>
      <c r="E20" s="638">
        <v>3965</v>
      </c>
      <c r="F20" s="638">
        <v>2541</v>
      </c>
      <c r="G20" s="639">
        <f t="shared" si="0"/>
        <v>64.08575031525852</v>
      </c>
    </row>
    <row r="21" spans="1:7" ht="12.75">
      <c r="A21" s="882" t="s">
        <v>159</v>
      </c>
      <c r="B21" s="884"/>
      <c r="C21" s="99">
        <v>1255</v>
      </c>
      <c r="D21" s="641">
        <v>38539</v>
      </c>
      <c r="E21" s="641">
        <v>94187</v>
      </c>
      <c r="F21" s="641">
        <v>63116</v>
      </c>
      <c r="G21" s="641">
        <f t="shared" si="0"/>
        <v>67.01137099599732</v>
      </c>
    </row>
    <row r="22" spans="2:7" ht="12.75">
      <c r="B22" s="19"/>
      <c r="C22" s="19"/>
      <c r="D22" s="642"/>
      <c r="E22" s="19"/>
      <c r="F22" s="19"/>
      <c r="G22" s="19"/>
    </row>
    <row r="23" spans="1:4" ht="12.75">
      <c r="A23" t="s">
        <v>1062</v>
      </c>
      <c r="D23" s="417"/>
    </row>
    <row r="24" ht="12.75">
      <c r="D24" s="417"/>
    </row>
    <row r="25" ht="12.75">
      <c r="D25" s="417"/>
    </row>
    <row r="26" spans="4:5" ht="12.75">
      <c r="D26" s="417"/>
      <c r="E26" t="s">
        <v>1167</v>
      </c>
    </row>
    <row r="27" ht="12.75">
      <c r="D27" s="417"/>
    </row>
    <row r="28" ht="12.75">
      <c r="D28" s="417"/>
    </row>
    <row r="29" ht="12.75">
      <c r="D29" s="417"/>
    </row>
    <row r="30" ht="12.75">
      <c r="D30" s="417"/>
    </row>
  </sheetData>
  <sheetProtection/>
  <mergeCells count="3">
    <mergeCell ref="A2:G2"/>
    <mergeCell ref="A4:A6"/>
    <mergeCell ref="A21:B2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G14"/>
  <sheetViews>
    <sheetView view="pageBreakPreview" zoomScale="79" zoomScaleSheetLayoutView="79" zoomScalePageLayoutView="0" workbookViewId="0" topLeftCell="A1">
      <selection activeCell="J9" sqref="J9"/>
    </sheetView>
  </sheetViews>
  <sheetFormatPr defaultColWidth="9.140625" defaultRowHeight="12.75"/>
  <cols>
    <col min="1" max="1" width="6.421875" style="0" customWidth="1"/>
    <col min="2" max="2" width="25.8515625" style="0" customWidth="1"/>
    <col min="3" max="3" width="10.8515625" style="0" customWidth="1"/>
    <col min="4" max="4" width="12.57421875" style="417" bestFit="1" customWidth="1"/>
    <col min="5" max="5" width="12.00390625" style="0" bestFit="1" customWidth="1"/>
    <col min="6" max="6" width="12.7109375" style="0" bestFit="1" customWidth="1"/>
    <col min="7" max="7" width="10.7109375" style="0" bestFit="1" customWidth="1"/>
    <col min="8" max="8" width="10.00390625" style="0" bestFit="1" customWidth="1"/>
  </cols>
  <sheetData>
    <row r="1" spans="1:7" ht="55.5" customHeight="1">
      <c r="A1" s="931" t="s">
        <v>101</v>
      </c>
      <c r="B1" s="931"/>
      <c r="C1" s="931"/>
      <c r="D1" s="931"/>
      <c r="E1" s="931"/>
      <c r="F1" s="931"/>
      <c r="G1" s="931"/>
    </row>
    <row r="2" spans="1:6" ht="31.5" customHeight="1">
      <c r="A2" s="936" t="s">
        <v>1168</v>
      </c>
      <c r="B2" s="936"/>
      <c r="C2" s="936"/>
      <c r="D2" s="936"/>
      <c r="E2" s="936"/>
      <c r="F2" s="936"/>
    </row>
    <row r="3" spans="1:4" ht="15">
      <c r="A3" s="643" t="s">
        <v>1169</v>
      </c>
      <c r="B3" s="644"/>
      <c r="C3" s="644"/>
      <c r="D3" s="644"/>
    </row>
    <row r="4" spans="1:6" ht="12.75">
      <c r="A4" s="645" t="s">
        <v>182</v>
      </c>
      <c r="B4" s="212" t="s">
        <v>1170</v>
      </c>
      <c r="C4" s="937" t="s">
        <v>463</v>
      </c>
      <c r="D4" s="920"/>
      <c r="E4" s="920"/>
      <c r="F4" s="920"/>
    </row>
    <row r="5" spans="1:6" ht="12.75">
      <c r="A5" s="247"/>
      <c r="B5" s="208"/>
      <c r="C5" s="934" t="s">
        <v>1171</v>
      </c>
      <c r="D5" s="935"/>
      <c r="E5" s="934" t="s">
        <v>1172</v>
      </c>
      <c r="F5" s="935"/>
    </row>
    <row r="6" spans="1:6" ht="12.75">
      <c r="A6" s="646">
        <v>1</v>
      </c>
      <c r="B6" s="647">
        <v>2</v>
      </c>
      <c r="C6" s="934">
        <v>3</v>
      </c>
      <c r="D6" s="935"/>
      <c r="E6" s="934">
        <v>4</v>
      </c>
      <c r="F6" s="935"/>
    </row>
    <row r="7" spans="1:6" ht="30.75" customHeight="1">
      <c r="A7" s="153">
        <v>1</v>
      </c>
      <c r="B7" s="648" t="s">
        <v>1173</v>
      </c>
      <c r="C7" s="920">
        <v>0</v>
      </c>
      <c r="D7" s="933"/>
      <c r="E7" s="920">
        <v>102</v>
      </c>
      <c r="F7" s="933"/>
    </row>
    <row r="8" spans="1:6" ht="48" customHeight="1">
      <c r="A8" s="153">
        <v>2</v>
      </c>
      <c r="B8" s="648" t="s">
        <v>1174</v>
      </c>
      <c r="C8" s="920">
        <v>0</v>
      </c>
      <c r="D8" s="933"/>
      <c r="E8" s="920">
        <v>53</v>
      </c>
      <c r="F8" s="933"/>
    </row>
    <row r="9" spans="1:6" ht="45" customHeight="1">
      <c r="A9" s="153">
        <v>3</v>
      </c>
      <c r="B9" s="648" t="s">
        <v>1175</v>
      </c>
      <c r="C9" s="920">
        <v>0</v>
      </c>
      <c r="D9" s="933"/>
      <c r="E9" s="920">
        <v>660</v>
      </c>
      <c r="F9" s="933"/>
    </row>
    <row r="10" spans="1:6" ht="58.5" customHeight="1">
      <c r="A10" s="153">
        <v>4</v>
      </c>
      <c r="B10" s="648" t="s">
        <v>1176</v>
      </c>
      <c r="C10" s="920">
        <v>37</v>
      </c>
      <c r="D10" s="933"/>
      <c r="E10" s="920">
        <v>1202</v>
      </c>
      <c r="F10" s="933"/>
    </row>
    <row r="11" spans="1:6" ht="54" customHeight="1">
      <c r="A11" s="153">
        <v>5</v>
      </c>
      <c r="B11" s="648" t="s">
        <v>1177</v>
      </c>
      <c r="C11" s="920">
        <v>524</v>
      </c>
      <c r="D11" s="933"/>
      <c r="E11" s="920">
        <v>11771</v>
      </c>
      <c r="F11" s="933"/>
    </row>
    <row r="12" spans="1:4" ht="12.75">
      <c r="A12" s="26"/>
      <c r="B12" s="15"/>
      <c r="C12" s="15"/>
      <c r="D12" s="255"/>
    </row>
    <row r="13" spans="1:4" ht="12.75">
      <c r="A13" s="15" t="s">
        <v>1062</v>
      </c>
      <c r="D13" s="344"/>
    </row>
    <row r="14" spans="1:7" ht="39.75" customHeight="1">
      <c r="A14" s="932" t="s">
        <v>492</v>
      </c>
      <c r="B14" s="932"/>
      <c r="C14" s="932"/>
      <c r="D14" s="932"/>
      <c r="E14" s="932"/>
      <c r="F14" s="932"/>
      <c r="G14" s="932"/>
    </row>
  </sheetData>
  <sheetProtection/>
  <mergeCells count="18">
    <mergeCell ref="C6:D6"/>
    <mergeCell ref="E6:F6"/>
    <mergeCell ref="C7:D7"/>
    <mergeCell ref="E7:F7"/>
    <mergeCell ref="A2:F2"/>
    <mergeCell ref="C5:D5"/>
    <mergeCell ref="E5:F5"/>
    <mergeCell ref="C4:F4"/>
    <mergeCell ref="A1:G1"/>
    <mergeCell ref="A14:G14"/>
    <mergeCell ref="C10:D10"/>
    <mergeCell ref="E10:F10"/>
    <mergeCell ref="C11:D11"/>
    <mergeCell ref="E11:F11"/>
    <mergeCell ref="C8:D8"/>
    <mergeCell ref="E8:F8"/>
    <mergeCell ref="C9:D9"/>
    <mergeCell ref="E9:F9"/>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2:L100"/>
  <sheetViews>
    <sheetView view="pageBreakPreview" zoomScale="87" zoomScaleSheetLayoutView="87" zoomScalePageLayoutView="0" workbookViewId="0" topLeftCell="A1">
      <selection activeCell="J24" sqref="J24"/>
    </sheetView>
  </sheetViews>
  <sheetFormatPr defaultColWidth="9.140625" defaultRowHeight="12.75"/>
  <cols>
    <col min="1" max="1" width="6.421875" style="297" bestFit="1" customWidth="1"/>
    <col min="2" max="2" width="19.7109375" style="297" customWidth="1"/>
    <col min="3" max="4" width="11.28125" style="297" customWidth="1"/>
    <col min="5" max="5" width="14.00390625" style="297" customWidth="1"/>
    <col min="6" max="6" width="14.140625" style="297" customWidth="1"/>
    <col min="7" max="7" width="15.57421875" style="297" customWidth="1"/>
    <col min="8" max="8" width="9.140625" style="297" customWidth="1"/>
    <col min="9" max="9" width="12.421875" style="297" customWidth="1"/>
    <col min="10" max="16384" width="9.140625" style="297" customWidth="1"/>
  </cols>
  <sheetData>
    <row r="2" spans="2:7" ht="24" customHeight="1">
      <c r="B2" s="939" t="s">
        <v>1279</v>
      </c>
      <c r="C2" s="939"/>
      <c r="D2" s="939"/>
      <c r="E2" s="939"/>
      <c r="F2" s="939"/>
      <c r="G2" s="939"/>
    </row>
    <row r="3" spans="1:12" s="6" customFormat="1" ht="24.75" customHeight="1">
      <c r="A3" s="943" t="s">
        <v>365</v>
      </c>
      <c r="B3" s="949" t="s">
        <v>1280</v>
      </c>
      <c r="C3" s="911" t="s">
        <v>496</v>
      </c>
      <c r="D3" s="911"/>
      <c r="E3" s="876" t="s">
        <v>1281</v>
      </c>
      <c r="F3" s="876"/>
      <c r="G3" s="876"/>
      <c r="I3" s="688"/>
      <c r="J3" s="688"/>
      <c r="K3" s="688"/>
      <c r="L3" s="689"/>
    </row>
    <row r="4" spans="1:7" s="6" customFormat="1" ht="25.5">
      <c r="A4" s="948"/>
      <c r="B4" s="950"/>
      <c r="C4" s="912"/>
      <c r="D4" s="919"/>
      <c r="E4" s="48" t="s">
        <v>1282</v>
      </c>
      <c r="F4" s="48" t="s">
        <v>1283</v>
      </c>
      <c r="G4" s="690" t="s">
        <v>1284</v>
      </c>
    </row>
    <row r="5" spans="1:7" ht="12.75">
      <c r="A5" s="691">
        <v>1</v>
      </c>
      <c r="B5" s="475" t="s">
        <v>1285</v>
      </c>
      <c r="C5" s="692" t="s">
        <v>1286</v>
      </c>
      <c r="D5" s="692"/>
      <c r="E5" s="473">
        <v>0</v>
      </c>
      <c r="F5" s="553">
        <v>18450</v>
      </c>
      <c r="G5" s="535">
        <f>E5+F5</f>
        <v>18450</v>
      </c>
    </row>
    <row r="6" spans="1:7" ht="12.75">
      <c r="A6" s="675">
        <v>2</v>
      </c>
      <c r="B6" s="670" t="s">
        <v>1287</v>
      </c>
      <c r="C6" s="693" t="s">
        <v>521</v>
      </c>
      <c r="D6" s="694" t="s">
        <v>1288</v>
      </c>
      <c r="E6" s="473">
        <v>0</v>
      </c>
      <c r="F6" s="553">
        <v>10588</v>
      </c>
      <c r="G6" s="535">
        <f aca="true" t="shared" si="0" ref="G6:G11">E6+F6</f>
        <v>10588</v>
      </c>
    </row>
    <row r="7" spans="1:7" ht="12.75">
      <c r="A7" s="675"/>
      <c r="B7" s="695"/>
      <c r="C7" s="693" t="s">
        <v>521</v>
      </c>
      <c r="D7" s="694" t="s">
        <v>1289</v>
      </c>
      <c r="E7" s="473">
        <v>0</v>
      </c>
      <c r="F7" s="553">
        <v>174</v>
      </c>
      <c r="G7" s="535">
        <f t="shared" si="0"/>
        <v>174</v>
      </c>
    </row>
    <row r="8" spans="1:7" ht="12.75">
      <c r="A8" s="675">
        <v>3</v>
      </c>
      <c r="B8" s="475" t="s">
        <v>1095</v>
      </c>
      <c r="C8" s="692" t="s">
        <v>521</v>
      </c>
      <c r="D8" s="692"/>
      <c r="E8" s="553">
        <v>2090</v>
      </c>
      <c r="F8" s="553">
        <v>22139</v>
      </c>
      <c r="G8" s="535">
        <f t="shared" si="0"/>
        <v>24229</v>
      </c>
    </row>
    <row r="9" spans="1:7" ht="12.75">
      <c r="A9" s="675">
        <v>4</v>
      </c>
      <c r="B9" s="475" t="s">
        <v>1097</v>
      </c>
      <c r="C9" s="692" t="s">
        <v>521</v>
      </c>
      <c r="D9" s="692"/>
      <c r="E9" s="553">
        <v>2511</v>
      </c>
      <c r="F9" s="553">
        <v>19656</v>
      </c>
      <c r="G9" s="535">
        <v>22166</v>
      </c>
    </row>
    <row r="10" spans="1:7" ht="12.75">
      <c r="A10" s="675">
        <v>5</v>
      </c>
      <c r="B10" s="475" t="s">
        <v>1290</v>
      </c>
      <c r="C10" s="692" t="s">
        <v>521</v>
      </c>
      <c r="D10" s="692"/>
      <c r="E10" s="553">
        <v>16778</v>
      </c>
      <c r="F10" s="553">
        <v>66616</v>
      </c>
      <c r="G10" s="535">
        <f t="shared" si="0"/>
        <v>83394</v>
      </c>
    </row>
    <row r="11" spans="1:7" ht="12.75">
      <c r="A11" s="675">
        <v>6</v>
      </c>
      <c r="B11" s="475" t="s">
        <v>1099</v>
      </c>
      <c r="C11" s="692" t="s">
        <v>521</v>
      </c>
      <c r="D11" s="692"/>
      <c r="E11" s="553">
        <v>31584</v>
      </c>
      <c r="F11" s="553">
        <v>41150</v>
      </c>
      <c r="G11" s="535">
        <f t="shared" si="0"/>
        <v>72734</v>
      </c>
    </row>
    <row r="12" spans="1:7" ht="12" customHeight="1">
      <c r="A12" s="675">
        <v>7</v>
      </c>
      <c r="B12" s="475" t="s">
        <v>1077</v>
      </c>
      <c r="C12" s="692" t="s">
        <v>1286</v>
      </c>
      <c r="D12" s="692"/>
      <c r="E12" s="553">
        <v>592938</v>
      </c>
      <c r="F12" s="553">
        <v>2886682</v>
      </c>
      <c r="G12" s="535">
        <f>E12+F12</f>
        <v>3479620</v>
      </c>
    </row>
    <row r="13" spans="1:7" s="700" customFormat="1" ht="12.75" hidden="1">
      <c r="A13" s="696">
        <v>8</v>
      </c>
      <c r="B13" s="697" t="s">
        <v>1291</v>
      </c>
      <c r="C13" s="692" t="s">
        <v>1286</v>
      </c>
      <c r="D13" s="698"/>
      <c r="E13" s="699"/>
      <c r="F13" s="699"/>
      <c r="G13" s="699"/>
    </row>
    <row r="14" spans="1:7" s="191" customFormat="1" ht="12.75">
      <c r="A14" s="708"/>
      <c r="B14" s="702" t="s">
        <v>1310</v>
      </c>
      <c r="C14" s="692" t="s">
        <v>1286</v>
      </c>
      <c r="D14" s="701"/>
      <c r="E14" s="714">
        <v>25060</v>
      </c>
      <c r="F14" s="714">
        <v>543307</v>
      </c>
      <c r="G14" s="714">
        <f>E14+F14</f>
        <v>568367</v>
      </c>
    </row>
    <row r="15" spans="1:7" ht="12.75">
      <c r="A15" s="675">
        <v>9</v>
      </c>
      <c r="B15" s="475" t="s">
        <v>1292</v>
      </c>
      <c r="C15" s="692" t="s">
        <v>521</v>
      </c>
      <c r="D15" s="692"/>
      <c r="E15" s="553">
        <v>0</v>
      </c>
      <c r="F15" s="553">
        <v>74204</v>
      </c>
      <c r="G15" s="535">
        <f>E15+F15</f>
        <v>74204</v>
      </c>
    </row>
    <row r="16" spans="1:7" ht="12.75">
      <c r="A16" s="675">
        <v>10</v>
      </c>
      <c r="B16" s="475" t="s">
        <v>1100</v>
      </c>
      <c r="C16" s="692" t="s">
        <v>521</v>
      </c>
      <c r="D16" s="692"/>
      <c r="E16" s="553">
        <v>2664</v>
      </c>
      <c r="F16" s="553">
        <v>18281</v>
      </c>
      <c r="G16" s="535">
        <f>E16+F16</f>
        <v>20945</v>
      </c>
    </row>
    <row r="17" spans="1:7" s="700" customFormat="1" ht="12.75" hidden="1">
      <c r="A17" s="696">
        <v>11</v>
      </c>
      <c r="B17" s="697" t="s">
        <v>1293</v>
      </c>
      <c r="C17" s="698" t="s">
        <v>1286</v>
      </c>
      <c r="D17" s="698"/>
      <c r="E17" s="699"/>
      <c r="F17" s="699"/>
      <c r="G17" s="699"/>
    </row>
    <row r="18" spans="1:7" s="700" customFormat="1" ht="12.75">
      <c r="A18" s="696"/>
      <c r="B18" s="697" t="s">
        <v>1101</v>
      </c>
      <c r="C18" s="698" t="s">
        <v>521</v>
      </c>
      <c r="D18" s="698"/>
      <c r="E18" s="699">
        <v>4332</v>
      </c>
      <c r="F18" s="699">
        <v>585</v>
      </c>
      <c r="G18" s="699">
        <f>E18+F18</f>
        <v>4917</v>
      </c>
    </row>
    <row r="19" spans="1:7" ht="12.75">
      <c r="A19" s="675">
        <v>12</v>
      </c>
      <c r="B19" s="475" t="s">
        <v>1079</v>
      </c>
      <c r="C19" s="692" t="s">
        <v>1286</v>
      </c>
      <c r="D19" s="692"/>
      <c r="E19" s="553">
        <v>53970</v>
      </c>
      <c r="F19" s="553">
        <v>149376</v>
      </c>
      <c r="G19" s="535">
        <f>E19+F19</f>
        <v>203346</v>
      </c>
    </row>
    <row r="20" spans="1:7" ht="12.75">
      <c r="A20" s="675">
        <v>13</v>
      </c>
      <c r="B20" s="475" t="s">
        <v>1294</v>
      </c>
      <c r="C20" s="692" t="s">
        <v>1295</v>
      </c>
      <c r="D20" s="692"/>
      <c r="E20" s="553">
        <v>0</v>
      </c>
      <c r="F20" s="553">
        <v>44.91</v>
      </c>
      <c r="G20" s="535">
        <f aca="true" t="shared" si="1" ref="G20:G29">E20+F20</f>
        <v>44.91</v>
      </c>
    </row>
    <row r="21" spans="1:7" ht="12.75">
      <c r="A21" s="940">
        <v>14</v>
      </c>
      <c r="B21" s="941" t="s">
        <v>1315</v>
      </c>
      <c r="C21" s="693" t="s">
        <v>1286</v>
      </c>
      <c r="D21" s="694" t="s">
        <v>1288</v>
      </c>
      <c r="E21" s="553">
        <v>394372</v>
      </c>
      <c r="F21" s="535">
        <v>1164086</v>
      </c>
      <c r="G21" s="535">
        <f t="shared" si="1"/>
        <v>1558458</v>
      </c>
    </row>
    <row r="22" spans="1:7" ht="12.75">
      <c r="A22" s="940"/>
      <c r="B22" s="941"/>
      <c r="C22" s="693" t="s">
        <v>1286</v>
      </c>
      <c r="D22" s="694" t="s">
        <v>1289</v>
      </c>
      <c r="E22" s="553">
        <v>4768.33</v>
      </c>
      <c r="F22" s="535">
        <v>7518.34</v>
      </c>
      <c r="G22" s="535">
        <f t="shared" si="1"/>
        <v>12286.67</v>
      </c>
    </row>
    <row r="23" spans="1:7" ht="12.75">
      <c r="A23" s="675">
        <v>15</v>
      </c>
      <c r="B23" s="475" t="s">
        <v>1103</v>
      </c>
      <c r="C23" s="692" t="s">
        <v>521</v>
      </c>
      <c r="D23" s="692"/>
      <c r="E23" s="553">
        <v>597</v>
      </c>
      <c r="F23" s="535">
        <v>740194</v>
      </c>
      <c r="G23" s="535">
        <v>740792</v>
      </c>
    </row>
    <row r="24" spans="1:7" ht="12.75">
      <c r="A24" s="675">
        <v>18</v>
      </c>
      <c r="B24" s="475" t="s">
        <v>1104</v>
      </c>
      <c r="C24" s="692" t="s">
        <v>1296</v>
      </c>
      <c r="D24" s="692"/>
      <c r="E24" s="553">
        <v>1045</v>
      </c>
      <c r="F24" s="553">
        <v>30877</v>
      </c>
      <c r="G24" s="535">
        <f t="shared" si="1"/>
        <v>31922</v>
      </c>
    </row>
    <row r="25" spans="1:7" ht="12.75">
      <c r="A25" s="675"/>
      <c r="B25" s="475"/>
      <c r="C25" s="692"/>
      <c r="D25" s="692"/>
      <c r="E25" s="553"/>
      <c r="F25" s="535" t="s">
        <v>1297</v>
      </c>
      <c r="G25" s="535"/>
    </row>
    <row r="26" spans="1:7" ht="12.75">
      <c r="A26" s="675">
        <v>16</v>
      </c>
      <c r="B26" s="475" t="s">
        <v>1106</v>
      </c>
      <c r="C26" s="701" t="s">
        <v>521</v>
      </c>
      <c r="D26" s="701"/>
      <c r="E26" s="553">
        <v>2860</v>
      </c>
      <c r="F26" s="553">
        <v>3125</v>
      </c>
      <c r="G26" s="535">
        <f t="shared" si="1"/>
        <v>5985</v>
      </c>
    </row>
    <row r="27" spans="1:7" ht="12.75">
      <c r="A27" s="675">
        <v>17</v>
      </c>
      <c r="B27" s="702" t="s">
        <v>1298</v>
      </c>
      <c r="C27" s="701" t="s">
        <v>1299</v>
      </c>
      <c r="D27" s="701"/>
      <c r="E27" s="553">
        <v>0</v>
      </c>
      <c r="F27" s="553">
        <v>2885</v>
      </c>
      <c r="G27" s="535">
        <f t="shared" si="1"/>
        <v>2885</v>
      </c>
    </row>
    <row r="28" spans="1:7" ht="12.75">
      <c r="A28" s="675">
        <v>19</v>
      </c>
      <c r="B28" s="475" t="s">
        <v>1107</v>
      </c>
      <c r="C28" s="692" t="s">
        <v>1299</v>
      </c>
      <c r="D28" s="692"/>
      <c r="E28" s="553">
        <v>738185</v>
      </c>
      <c r="F28" s="553">
        <v>6992372</v>
      </c>
      <c r="G28" s="535">
        <f t="shared" si="1"/>
        <v>7730557</v>
      </c>
    </row>
    <row r="29" spans="1:7" ht="12.75">
      <c r="A29" s="675">
        <v>20</v>
      </c>
      <c r="B29" s="475" t="s">
        <v>1108</v>
      </c>
      <c r="C29" s="692" t="s">
        <v>1299</v>
      </c>
      <c r="D29" s="692"/>
      <c r="E29" s="553">
        <v>17137</v>
      </c>
      <c r="F29" s="553">
        <v>168232</v>
      </c>
      <c r="G29" s="535">
        <f t="shared" si="1"/>
        <v>185369</v>
      </c>
    </row>
    <row r="30" spans="1:7" s="700" customFormat="1" ht="12.75" hidden="1">
      <c r="A30" s="696">
        <v>21</v>
      </c>
      <c r="B30" s="697" t="s">
        <v>1300</v>
      </c>
      <c r="C30" s="698"/>
      <c r="D30" s="698"/>
      <c r="E30" s="942"/>
      <c r="F30" s="942"/>
      <c r="G30" s="942"/>
    </row>
    <row r="31" spans="1:7" ht="12.75">
      <c r="A31" s="675">
        <v>22</v>
      </c>
      <c r="B31" s="475" t="s">
        <v>1316</v>
      </c>
      <c r="C31" s="692" t="s">
        <v>521</v>
      </c>
      <c r="D31" s="692"/>
      <c r="E31" s="553">
        <v>44503</v>
      </c>
      <c r="F31" s="553">
        <v>87832</v>
      </c>
      <c r="G31" s="535">
        <f>E31+F31</f>
        <v>132335</v>
      </c>
    </row>
    <row r="32" spans="1:7" ht="12.75">
      <c r="A32" s="675">
        <v>23</v>
      </c>
      <c r="B32" s="475" t="s">
        <v>1317</v>
      </c>
      <c r="C32" s="692" t="s">
        <v>1299</v>
      </c>
      <c r="D32" s="692"/>
      <c r="E32" s="553">
        <v>30104</v>
      </c>
      <c r="F32" s="553">
        <v>683415</v>
      </c>
      <c r="G32" s="535">
        <f>E32+F32</f>
        <v>713519</v>
      </c>
    </row>
    <row r="33" spans="1:7" ht="12.75">
      <c r="A33" s="675">
        <v>24</v>
      </c>
      <c r="B33" s="702" t="s">
        <v>31</v>
      </c>
      <c r="C33" s="692" t="s">
        <v>521</v>
      </c>
      <c r="D33" s="692"/>
      <c r="E33" s="553">
        <v>4712</v>
      </c>
      <c r="F33" s="553">
        <v>13502</v>
      </c>
      <c r="G33" s="535">
        <f>E33+F33</f>
        <v>18214</v>
      </c>
    </row>
    <row r="34" spans="1:7" s="700" customFormat="1" ht="12.75" hidden="1">
      <c r="A34" s="696">
        <v>25</v>
      </c>
      <c r="B34" s="697" t="s">
        <v>1301</v>
      </c>
      <c r="C34" s="698" t="s">
        <v>521</v>
      </c>
      <c r="D34" s="698"/>
      <c r="E34" s="703"/>
      <c r="F34" s="703"/>
      <c r="G34" s="703"/>
    </row>
    <row r="35" spans="1:7" s="191" customFormat="1" ht="12.75">
      <c r="A35" s="708"/>
      <c r="B35" s="702" t="s">
        <v>1301</v>
      </c>
      <c r="C35" s="701" t="s">
        <v>521</v>
      </c>
      <c r="D35" s="701"/>
      <c r="E35" s="549">
        <v>58</v>
      </c>
      <c r="F35" s="549">
        <v>256594</v>
      </c>
      <c r="G35" s="549">
        <f>+F35+E35</f>
        <v>256652</v>
      </c>
    </row>
    <row r="36" spans="1:7" ht="12.75">
      <c r="A36" s="675">
        <v>26</v>
      </c>
      <c r="B36" s="702" t="s">
        <v>1318</v>
      </c>
      <c r="C36" s="701" t="s">
        <v>521</v>
      </c>
      <c r="D36" s="701"/>
      <c r="E36" s="547">
        <v>19325</v>
      </c>
      <c r="F36" s="547">
        <v>37638</v>
      </c>
      <c r="G36" s="535">
        <f>E36+F36</f>
        <v>56963</v>
      </c>
    </row>
    <row r="37" spans="1:7" ht="25.5">
      <c r="A37" s="946">
        <v>27</v>
      </c>
      <c r="B37" s="947" t="s">
        <v>1302</v>
      </c>
      <c r="C37" s="704" t="s">
        <v>521</v>
      </c>
      <c r="D37" s="535" t="s">
        <v>1303</v>
      </c>
      <c r="E37" s="547">
        <v>24125</v>
      </c>
      <c r="F37" s="547">
        <v>469570</v>
      </c>
      <c r="G37" s="535">
        <f>E37+F37</f>
        <v>493695</v>
      </c>
    </row>
    <row r="38" spans="1:7" ht="25.5">
      <c r="A38" s="946"/>
      <c r="B38" s="947"/>
      <c r="C38" s="704" t="s">
        <v>521</v>
      </c>
      <c r="D38" s="535" t="s">
        <v>1304</v>
      </c>
      <c r="E38" s="547">
        <v>110.54</v>
      </c>
      <c r="F38" s="547">
        <v>549.3</v>
      </c>
      <c r="G38" s="535">
        <f>E38+F38</f>
        <v>659.8399999999999</v>
      </c>
    </row>
    <row r="39" spans="1:7" ht="22.5" customHeight="1">
      <c r="A39" s="946"/>
      <c r="B39" s="947"/>
      <c r="C39" s="704" t="s">
        <v>521</v>
      </c>
      <c r="D39" s="535" t="s">
        <v>1305</v>
      </c>
      <c r="E39" s="547"/>
      <c r="F39" s="547">
        <v>26121</v>
      </c>
      <c r="G39" s="535">
        <f>F39+E39</f>
        <v>26121</v>
      </c>
    </row>
    <row r="40" spans="1:7" ht="25.5">
      <c r="A40" s="946"/>
      <c r="B40" s="947"/>
      <c r="C40" s="704" t="s">
        <v>521</v>
      </c>
      <c r="D40" s="535" t="s">
        <v>1306</v>
      </c>
      <c r="E40" s="547"/>
      <c r="F40" s="547">
        <v>5.86</v>
      </c>
      <c r="G40" s="535">
        <f>F40+E40</f>
        <v>5.86</v>
      </c>
    </row>
    <row r="41" spans="1:7" s="700" customFormat="1" ht="12.75" hidden="1">
      <c r="A41" s="696">
        <v>28</v>
      </c>
      <c r="B41" s="697" t="s">
        <v>0</v>
      </c>
      <c r="C41" s="705" t="s">
        <v>1</v>
      </c>
      <c r="D41" s="705"/>
      <c r="E41" s="703"/>
      <c r="F41" s="703"/>
      <c r="G41" s="703"/>
    </row>
    <row r="42" spans="1:7" s="191" customFormat="1" ht="12.75">
      <c r="A42" s="708"/>
      <c r="B42" s="702" t="s">
        <v>0</v>
      </c>
      <c r="C42" s="707" t="s">
        <v>1311</v>
      </c>
      <c r="D42" s="707"/>
      <c r="E42" s="549">
        <v>263692</v>
      </c>
      <c r="F42" s="549">
        <v>45966608</v>
      </c>
      <c r="G42" s="549">
        <f>F42+E42</f>
        <v>46230300</v>
      </c>
    </row>
    <row r="43" spans="1:7" ht="12.75">
      <c r="A43" s="675">
        <v>29</v>
      </c>
      <c r="B43" s="702" t="s">
        <v>1207</v>
      </c>
      <c r="C43" s="706" t="s">
        <v>521</v>
      </c>
      <c r="D43" s="706"/>
      <c r="E43" s="547">
        <v>8032</v>
      </c>
      <c r="F43" s="547">
        <v>166818</v>
      </c>
      <c r="G43" s="535">
        <f aca="true" t="shared" si="2" ref="G43:G49">E43+F43</f>
        <v>174850</v>
      </c>
    </row>
    <row r="44" spans="1:7" ht="12.75">
      <c r="A44" s="675">
        <v>30</v>
      </c>
      <c r="B44" s="702" t="s">
        <v>1117</v>
      </c>
      <c r="C44" s="706" t="s">
        <v>1299</v>
      </c>
      <c r="D44" s="706"/>
      <c r="E44" s="547">
        <v>39096</v>
      </c>
      <c r="F44" s="547">
        <v>1247402</v>
      </c>
      <c r="G44" s="535">
        <f t="shared" si="2"/>
        <v>1286498</v>
      </c>
    </row>
    <row r="45" spans="1:7" ht="25.5">
      <c r="A45" s="675">
        <v>31</v>
      </c>
      <c r="B45" s="702" t="s">
        <v>1319</v>
      </c>
      <c r="C45" s="706" t="s">
        <v>1299</v>
      </c>
      <c r="D45" s="706"/>
      <c r="E45" s="547">
        <v>8093546</v>
      </c>
      <c r="F45" s="547">
        <v>9788551</v>
      </c>
      <c r="G45" s="535">
        <f t="shared" si="2"/>
        <v>17882097</v>
      </c>
    </row>
    <row r="46" spans="1:7" ht="12.75">
      <c r="A46" s="675">
        <v>32</v>
      </c>
      <c r="B46" s="702" t="s">
        <v>2</v>
      </c>
      <c r="C46" s="706" t="s">
        <v>1299</v>
      </c>
      <c r="D46" s="706"/>
      <c r="E46" s="547">
        <v>21755</v>
      </c>
      <c r="F46" s="547">
        <v>10622305</v>
      </c>
      <c r="G46" s="535">
        <f t="shared" si="2"/>
        <v>10644060</v>
      </c>
    </row>
    <row r="47" spans="1:7" ht="12.75">
      <c r="A47" s="675"/>
      <c r="B47" s="702" t="s">
        <v>1119</v>
      </c>
      <c r="C47" s="706" t="s">
        <v>1299</v>
      </c>
      <c r="D47" s="706"/>
      <c r="E47" s="547">
        <v>177158</v>
      </c>
      <c r="F47" s="547">
        <v>2528049</v>
      </c>
      <c r="G47" s="535">
        <f t="shared" si="2"/>
        <v>2705207</v>
      </c>
    </row>
    <row r="48" spans="1:7" ht="12.75">
      <c r="A48" s="675">
        <v>33</v>
      </c>
      <c r="B48" s="702" t="s">
        <v>1120</v>
      </c>
      <c r="C48" s="707" t="s">
        <v>521</v>
      </c>
      <c r="D48" s="707"/>
      <c r="E48" s="547">
        <v>1575</v>
      </c>
      <c r="F48" s="547">
        <v>101671</v>
      </c>
      <c r="G48" s="535">
        <f t="shared" si="2"/>
        <v>103246</v>
      </c>
    </row>
    <row r="49" spans="1:7" ht="12.75">
      <c r="A49" s="675"/>
      <c r="B49" s="702" t="s">
        <v>1121</v>
      </c>
      <c r="C49" s="707" t="s">
        <v>521</v>
      </c>
      <c r="D49" s="707"/>
      <c r="E49" s="547">
        <v>24714</v>
      </c>
      <c r="F49" s="547">
        <v>446119</v>
      </c>
      <c r="G49" s="535">
        <f t="shared" si="2"/>
        <v>470833</v>
      </c>
    </row>
    <row r="50" spans="1:7" ht="12.75">
      <c r="A50" s="675">
        <v>35</v>
      </c>
      <c r="B50" s="655" t="s">
        <v>1087</v>
      </c>
      <c r="C50" s="694"/>
      <c r="D50" s="694"/>
      <c r="E50" s="547"/>
      <c r="F50" s="547"/>
      <c r="G50" s="535"/>
    </row>
    <row r="51" spans="1:7" ht="12.75">
      <c r="A51" s="675"/>
      <c r="B51" s="695"/>
      <c r="C51" s="694" t="s">
        <v>1299</v>
      </c>
      <c r="D51" s="535" t="s">
        <v>1288</v>
      </c>
      <c r="E51" s="553">
        <v>108980</v>
      </c>
      <c r="F51" s="553">
        <v>576615</v>
      </c>
      <c r="G51" s="535">
        <f>E51+F51</f>
        <v>685595</v>
      </c>
    </row>
    <row r="52" spans="1:7" ht="12.75">
      <c r="A52" s="708"/>
      <c r="B52" s="695"/>
      <c r="C52" s="694" t="s">
        <v>1299</v>
      </c>
      <c r="D52" s="535" t="s">
        <v>3</v>
      </c>
      <c r="E52" s="553">
        <v>2245.01</v>
      </c>
      <c r="F52" s="553">
        <v>9304.38</v>
      </c>
      <c r="G52" s="535">
        <f>E52+F52</f>
        <v>11549.39</v>
      </c>
    </row>
    <row r="53" spans="1:7" ht="12.75">
      <c r="A53" s="708"/>
      <c r="B53" s="695"/>
      <c r="C53" s="694" t="s">
        <v>1299</v>
      </c>
      <c r="D53" s="535" t="s">
        <v>4</v>
      </c>
      <c r="E53" s="553">
        <v>12453.26</v>
      </c>
      <c r="F53" s="553">
        <v>24211.64</v>
      </c>
      <c r="G53" s="535">
        <f>E53+F53</f>
        <v>36664.9</v>
      </c>
    </row>
    <row r="54" spans="1:7" ht="25.5">
      <c r="A54" s="709"/>
      <c r="B54" s="695"/>
      <c r="C54" s="694" t="s">
        <v>1299</v>
      </c>
      <c r="D54" s="535" t="s">
        <v>5</v>
      </c>
      <c r="E54" s="553">
        <v>0</v>
      </c>
      <c r="F54" s="553">
        <v>118.45</v>
      </c>
      <c r="G54" s="535">
        <f>E54+F54</f>
        <v>118.45</v>
      </c>
    </row>
    <row r="55" spans="1:7" ht="12.75">
      <c r="A55" s="675">
        <v>34</v>
      </c>
      <c r="B55" s="475" t="s">
        <v>1124</v>
      </c>
      <c r="C55" s="535" t="s">
        <v>1299</v>
      </c>
      <c r="D55" s="535"/>
      <c r="E55" s="553">
        <v>14926</v>
      </c>
      <c r="F55" s="553">
        <v>170009</v>
      </c>
      <c r="G55" s="535">
        <f>E55+F55</f>
        <v>184935</v>
      </c>
    </row>
    <row r="56" spans="2:7" ht="12.75">
      <c r="B56" s="710"/>
      <c r="G56" s="297" t="s">
        <v>6</v>
      </c>
    </row>
    <row r="57" ht="12.75">
      <c r="B57" s="710"/>
    </row>
    <row r="59" spans="2:7" ht="15">
      <c r="B59" s="939" t="s">
        <v>7</v>
      </c>
      <c r="C59" s="939"/>
      <c r="D59" s="939"/>
      <c r="E59" s="939"/>
      <c r="F59" s="939"/>
      <c r="G59" s="939"/>
    </row>
    <row r="60" spans="1:7" s="6" customFormat="1" ht="12.75">
      <c r="A60" s="943" t="s">
        <v>365</v>
      </c>
      <c r="B60" s="945" t="s">
        <v>1280</v>
      </c>
      <c r="C60" s="945" t="s">
        <v>496</v>
      </c>
      <c r="D60" s="628"/>
      <c r="E60" s="876" t="s">
        <v>1281</v>
      </c>
      <c r="F60" s="876"/>
      <c r="G60" s="876"/>
    </row>
    <row r="61" spans="1:7" s="6" customFormat="1" ht="25.5">
      <c r="A61" s="944"/>
      <c r="B61" s="945"/>
      <c r="C61" s="945"/>
      <c r="D61" s="628"/>
      <c r="E61" s="628" t="s">
        <v>1282</v>
      </c>
      <c r="F61" s="24" t="s">
        <v>1283</v>
      </c>
      <c r="G61" s="711" t="s">
        <v>1284</v>
      </c>
    </row>
    <row r="62" spans="1:7" ht="12.75">
      <c r="A62" s="675">
        <v>36</v>
      </c>
      <c r="B62" s="535" t="s">
        <v>1125</v>
      </c>
      <c r="C62" s="535" t="s">
        <v>1299</v>
      </c>
      <c r="D62" s="535"/>
      <c r="E62" s="553">
        <v>41950</v>
      </c>
      <c r="F62" s="553">
        <v>293222</v>
      </c>
      <c r="G62" s="535">
        <f>E62+F62</f>
        <v>335172</v>
      </c>
    </row>
    <row r="63" spans="1:7" ht="12.75">
      <c r="A63" s="675">
        <v>37</v>
      </c>
      <c r="B63" s="269" t="s">
        <v>1090</v>
      </c>
      <c r="C63" s="535" t="s">
        <v>1299</v>
      </c>
      <c r="D63" s="535"/>
      <c r="E63" s="553">
        <v>141977</v>
      </c>
      <c r="F63" s="553">
        <v>288003</v>
      </c>
      <c r="G63" s="535">
        <f aca="true" t="shared" si="3" ref="G63:G99">E63+F63</f>
        <v>429980</v>
      </c>
    </row>
    <row r="64" spans="1:7" ht="12.75">
      <c r="A64" s="708">
        <v>38</v>
      </c>
      <c r="B64" s="269" t="s">
        <v>12</v>
      </c>
      <c r="C64" s="535" t="s">
        <v>1299</v>
      </c>
      <c r="D64" s="535"/>
      <c r="E64" s="553">
        <v>276495</v>
      </c>
      <c r="F64" s="553">
        <v>1654968</v>
      </c>
      <c r="G64" s="535">
        <f t="shared" si="3"/>
        <v>1931463</v>
      </c>
    </row>
    <row r="65" spans="1:7" ht="12.75">
      <c r="A65" s="708"/>
      <c r="B65" s="269" t="s">
        <v>1126</v>
      </c>
      <c r="C65" s="535"/>
      <c r="D65" s="535"/>
      <c r="E65" s="553">
        <v>139976</v>
      </c>
      <c r="F65" s="553">
        <v>11705</v>
      </c>
      <c r="G65" s="535">
        <f t="shared" si="3"/>
        <v>151681</v>
      </c>
    </row>
    <row r="66" spans="1:7" ht="12.75">
      <c r="A66" s="708">
        <v>39</v>
      </c>
      <c r="B66" s="535" t="s">
        <v>1314</v>
      </c>
      <c r="C66" s="535" t="s">
        <v>521</v>
      </c>
      <c r="D66" s="535"/>
      <c r="E66" s="553">
        <v>190741</v>
      </c>
      <c r="F66" s="553">
        <v>341496</v>
      </c>
      <c r="G66" s="535">
        <f t="shared" si="3"/>
        <v>532237</v>
      </c>
    </row>
    <row r="67" spans="1:7" ht="12.75">
      <c r="A67" s="870">
        <v>40</v>
      </c>
      <c r="B67" s="938" t="s">
        <v>13</v>
      </c>
      <c r="C67" s="535" t="s">
        <v>521</v>
      </c>
      <c r="D67" s="535" t="s">
        <v>1288</v>
      </c>
      <c r="E67" s="553">
        <v>0</v>
      </c>
      <c r="F67" s="553">
        <v>19286732</v>
      </c>
      <c r="G67" s="535">
        <f t="shared" si="3"/>
        <v>19286732</v>
      </c>
    </row>
    <row r="68" spans="1:7" ht="28.5">
      <c r="A68" s="870"/>
      <c r="B68" s="938"/>
      <c r="C68" s="535" t="s">
        <v>521</v>
      </c>
      <c r="D68" s="535" t="s">
        <v>14</v>
      </c>
      <c r="E68" s="553">
        <v>0</v>
      </c>
      <c r="F68" s="553">
        <v>12640</v>
      </c>
      <c r="G68" s="535">
        <f t="shared" si="3"/>
        <v>12640</v>
      </c>
    </row>
    <row r="69" spans="1:7" ht="12.75">
      <c r="A69" s="708">
        <v>41</v>
      </c>
      <c r="B69" s="535" t="s">
        <v>15</v>
      </c>
      <c r="C69" s="535" t="s">
        <v>16</v>
      </c>
      <c r="D69" s="535"/>
      <c r="E69" s="553">
        <v>0</v>
      </c>
      <c r="F69" s="553">
        <v>189</v>
      </c>
      <c r="G69" s="535">
        <f t="shared" si="3"/>
        <v>189</v>
      </c>
    </row>
    <row r="70" spans="1:7" ht="12.75">
      <c r="A70" s="708">
        <v>42</v>
      </c>
      <c r="B70" s="535" t="s">
        <v>1129</v>
      </c>
      <c r="C70" s="535" t="s">
        <v>521</v>
      </c>
      <c r="D70" s="535"/>
      <c r="E70" s="553">
        <v>54942</v>
      </c>
      <c r="F70" s="553">
        <v>89319</v>
      </c>
      <c r="G70" s="535">
        <f t="shared" si="3"/>
        <v>144261</v>
      </c>
    </row>
    <row r="71" spans="1:7" ht="12.75">
      <c r="A71" s="675">
        <v>43</v>
      </c>
      <c r="B71" s="712" t="s">
        <v>1130</v>
      </c>
      <c r="C71" s="535" t="s">
        <v>1299</v>
      </c>
      <c r="D71" s="535"/>
      <c r="E71" s="553">
        <v>428</v>
      </c>
      <c r="F71" s="553">
        <v>1978</v>
      </c>
      <c r="G71" s="535">
        <f t="shared" si="3"/>
        <v>2406</v>
      </c>
    </row>
    <row r="72" spans="1:7" ht="12.75">
      <c r="A72" s="708">
        <v>45</v>
      </c>
      <c r="B72" s="535" t="s">
        <v>18</v>
      </c>
      <c r="C72" s="535" t="s">
        <v>521</v>
      </c>
      <c r="D72" s="535" t="s">
        <v>1289</v>
      </c>
      <c r="E72" s="547">
        <v>0</v>
      </c>
      <c r="F72" s="547">
        <v>15.7</v>
      </c>
      <c r="G72" s="535">
        <f t="shared" si="3"/>
        <v>15.7</v>
      </c>
    </row>
    <row r="73" spans="1:7" ht="25.5">
      <c r="A73" s="675"/>
      <c r="B73" s="712" t="s">
        <v>1312</v>
      </c>
      <c r="C73" s="535" t="s">
        <v>1299</v>
      </c>
      <c r="D73" s="535"/>
      <c r="E73" s="553">
        <v>34778</v>
      </c>
      <c r="F73" s="553">
        <v>261506</v>
      </c>
      <c r="G73" s="535">
        <f t="shared" si="3"/>
        <v>296284</v>
      </c>
    </row>
    <row r="74" spans="1:7" ht="12.75">
      <c r="A74" s="675">
        <v>44</v>
      </c>
      <c r="B74" s="535" t="s">
        <v>17</v>
      </c>
      <c r="C74" s="535" t="s">
        <v>16</v>
      </c>
      <c r="D74" s="535"/>
      <c r="E74" s="553">
        <v>0</v>
      </c>
      <c r="F74" s="553">
        <v>21816</v>
      </c>
      <c r="G74" s="535">
        <f t="shared" si="3"/>
        <v>21816</v>
      </c>
    </row>
    <row r="75" spans="1:7" ht="12.75">
      <c r="A75" s="708">
        <v>46</v>
      </c>
      <c r="B75" s="535" t="s">
        <v>19</v>
      </c>
      <c r="C75" s="535" t="s">
        <v>1299</v>
      </c>
      <c r="D75" s="535"/>
      <c r="E75" s="553">
        <v>0</v>
      </c>
      <c r="F75" s="553">
        <v>1674401</v>
      </c>
      <c r="G75" s="535">
        <f t="shared" si="3"/>
        <v>1674401</v>
      </c>
    </row>
    <row r="76" spans="1:7" ht="12.75">
      <c r="A76" s="675">
        <v>47</v>
      </c>
      <c r="B76" s="535" t="s">
        <v>1132</v>
      </c>
      <c r="C76" s="535" t="s">
        <v>521</v>
      </c>
      <c r="D76" s="535"/>
      <c r="E76" s="553">
        <v>23275</v>
      </c>
      <c r="F76" s="553">
        <v>32808</v>
      </c>
      <c r="G76" s="535">
        <f t="shared" si="3"/>
        <v>56083</v>
      </c>
    </row>
    <row r="77" spans="1:7" ht="12.75">
      <c r="A77" s="675">
        <v>48</v>
      </c>
      <c r="B77" s="535" t="s">
        <v>1135</v>
      </c>
      <c r="C77" s="535" t="s">
        <v>1299</v>
      </c>
      <c r="D77" s="535"/>
      <c r="E77" s="553">
        <v>429223</v>
      </c>
      <c r="F77" s="553">
        <v>3069808</v>
      </c>
      <c r="G77" s="535">
        <f t="shared" si="3"/>
        <v>3499031</v>
      </c>
    </row>
    <row r="78" spans="1:7" ht="25.5">
      <c r="A78" s="675">
        <v>49</v>
      </c>
      <c r="B78" s="535" t="s">
        <v>20</v>
      </c>
      <c r="C78" s="535" t="s">
        <v>1299</v>
      </c>
      <c r="D78" s="535"/>
      <c r="E78" s="553">
        <v>86599</v>
      </c>
      <c r="F78" s="553">
        <v>1164649</v>
      </c>
      <c r="G78" s="535">
        <f t="shared" si="3"/>
        <v>1251248</v>
      </c>
    </row>
    <row r="79" spans="1:7" ht="12.75">
      <c r="A79" s="675">
        <v>52</v>
      </c>
      <c r="B79" s="535" t="s">
        <v>22</v>
      </c>
      <c r="C79" s="535" t="s">
        <v>23</v>
      </c>
      <c r="D79" s="535"/>
      <c r="E79" s="553">
        <v>236</v>
      </c>
      <c r="F79" s="553">
        <v>5112</v>
      </c>
      <c r="G79" s="535">
        <f t="shared" si="3"/>
        <v>5348</v>
      </c>
    </row>
    <row r="80" spans="1:7" ht="12.75">
      <c r="A80" s="708">
        <v>51</v>
      </c>
      <c r="B80" s="535" t="s">
        <v>21</v>
      </c>
      <c r="C80" s="535" t="s">
        <v>1299</v>
      </c>
      <c r="D80" s="535"/>
      <c r="E80" s="553">
        <v>16026</v>
      </c>
      <c r="F80" s="553">
        <v>0</v>
      </c>
      <c r="G80" s="535">
        <f t="shared" si="3"/>
        <v>16026</v>
      </c>
    </row>
    <row r="81" spans="1:7" ht="12.75">
      <c r="A81" s="675">
        <v>53</v>
      </c>
      <c r="B81" s="535" t="s">
        <v>24</v>
      </c>
      <c r="C81" s="535" t="s">
        <v>23</v>
      </c>
      <c r="D81" s="535"/>
      <c r="E81" s="553">
        <v>0</v>
      </c>
      <c r="F81" s="553">
        <v>450</v>
      </c>
      <c r="G81" s="535">
        <f t="shared" si="3"/>
        <v>450</v>
      </c>
    </row>
    <row r="82" spans="1:7" ht="12.75">
      <c r="A82" s="675">
        <v>54</v>
      </c>
      <c r="B82" s="547" t="s">
        <v>1139</v>
      </c>
      <c r="C82" s="535" t="s">
        <v>1299</v>
      </c>
      <c r="D82" s="535"/>
      <c r="E82" s="553">
        <v>15331</v>
      </c>
      <c r="F82" s="553">
        <v>580</v>
      </c>
      <c r="G82" s="535">
        <f t="shared" si="3"/>
        <v>15911</v>
      </c>
    </row>
    <row r="83" spans="1:7" ht="12.75">
      <c r="A83" s="708"/>
      <c r="B83" s="720" t="s">
        <v>1141</v>
      </c>
      <c r="C83" s="535" t="s">
        <v>1299</v>
      </c>
      <c r="D83" s="535"/>
      <c r="E83" s="547">
        <v>4085</v>
      </c>
      <c r="F83" s="547">
        <v>62902</v>
      </c>
      <c r="G83" s="535">
        <f t="shared" si="3"/>
        <v>66987</v>
      </c>
    </row>
    <row r="84" spans="1:7" ht="12.75">
      <c r="A84" s="708">
        <v>55</v>
      </c>
      <c r="B84" s="535" t="s">
        <v>1092</v>
      </c>
      <c r="C84" s="535" t="s">
        <v>521</v>
      </c>
      <c r="D84" s="535" t="s">
        <v>1288</v>
      </c>
      <c r="E84" s="553">
        <v>187559</v>
      </c>
      <c r="F84" s="553">
        <v>279426</v>
      </c>
      <c r="G84" s="535">
        <f t="shared" si="3"/>
        <v>466985</v>
      </c>
    </row>
    <row r="85" spans="1:7" ht="12.75">
      <c r="A85" s="675"/>
      <c r="B85" s="547"/>
      <c r="C85" s="535" t="s">
        <v>521</v>
      </c>
      <c r="D85" s="535" t="s">
        <v>1289</v>
      </c>
      <c r="E85" s="553">
        <v>8039.57</v>
      </c>
      <c r="F85" s="553">
        <v>19588.68</v>
      </c>
      <c r="G85" s="535">
        <f t="shared" si="3"/>
        <v>27628.25</v>
      </c>
    </row>
    <row r="86" spans="1:7" ht="12.75">
      <c r="A86" s="675"/>
      <c r="B86" s="547" t="s">
        <v>1142</v>
      </c>
      <c r="C86" s="535" t="s">
        <v>1299</v>
      </c>
      <c r="D86" s="535"/>
      <c r="E86" s="553">
        <v>0</v>
      </c>
      <c r="F86" s="553">
        <v>2369</v>
      </c>
      <c r="G86" s="535">
        <f t="shared" si="3"/>
        <v>2369</v>
      </c>
    </row>
    <row r="87" spans="1:7" ht="12.75">
      <c r="A87" s="675">
        <v>56</v>
      </c>
      <c r="B87" s="535" t="s">
        <v>25</v>
      </c>
      <c r="C87" s="535" t="s">
        <v>1299</v>
      </c>
      <c r="D87" s="535"/>
      <c r="E87" s="553">
        <v>0</v>
      </c>
      <c r="F87" s="553">
        <v>210</v>
      </c>
      <c r="G87" s="535">
        <f t="shared" si="3"/>
        <v>210</v>
      </c>
    </row>
    <row r="88" spans="1:7" ht="25.5">
      <c r="A88" s="678">
        <v>57</v>
      </c>
      <c r="B88" s="713" t="s">
        <v>1313</v>
      </c>
      <c r="C88" s="535" t="s">
        <v>1299</v>
      </c>
      <c r="D88" s="547"/>
      <c r="E88" s="553">
        <v>90026</v>
      </c>
      <c r="F88" s="553">
        <v>178996</v>
      </c>
      <c r="G88" s="535">
        <f t="shared" si="3"/>
        <v>269022</v>
      </c>
    </row>
    <row r="89" spans="1:7" ht="12.75">
      <c r="A89" s="708">
        <v>58</v>
      </c>
      <c r="B89" s="535" t="s">
        <v>32</v>
      </c>
      <c r="C89" s="535" t="s">
        <v>1299</v>
      </c>
      <c r="D89" s="535" t="s">
        <v>1288</v>
      </c>
      <c r="E89" s="553">
        <v>7</v>
      </c>
      <c r="F89" s="553">
        <v>83719</v>
      </c>
      <c r="G89" s="535">
        <f t="shared" si="3"/>
        <v>83726</v>
      </c>
    </row>
    <row r="90" spans="1:7" ht="12.75">
      <c r="A90" s="675"/>
      <c r="B90" s="547"/>
      <c r="C90" s="535" t="s">
        <v>1299</v>
      </c>
      <c r="D90" s="535" t="s">
        <v>1289</v>
      </c>
      <c r="E90" s="553">
        <v>1132.43</v>
      </c>
      <c r="F90" s="553">
        <v>101142.41</v>
      </c>
      <c r="G90" s="535">
        <f t="shared" si="3"/>
        <v>102274.84</v>
      </c>
    </row>
    <row r="91" spans="1:7" ht="12.75">
      <c r="A91" s="822">
        <v>59</v>
      </c>
      <c r="B91" s="713" t="s">
        <v>26</v>
      </c>
      <c r="C91" s="535" t="s">
        <v>1299</v>
      </c>
      <c r="D91" s="535"/>
      <c r="E91" s="553">
        <v>22030</v>
      </c>
      <c r="F91" s="553">
        <v>371966</v>
      </c>
      <c r="G91" s="535">
        <f t="shared" si="3"/>
        <v>393996</v>
      </c>
    </row>
    <row r="92" spans="1:7" ht="12.75">
      <c r="A92" s="708">
        <v>60</v>
      </c>
      <c r="B92" s="713" t="s">
        <v>27</v>
      </c>
      <c r="C92" s="694" t="s">
        <v>521</v>
      </c>
      <c r="D92" s="535" t="s">
        <v>1288</v>
      </c>
      <c r="E92" s="553">
        <v>0</v>
      </c>
      <c r="F92" s="553">
        <v>87387464</v>
      </c>
      <c r="G92" s="535">
        <f t="shared" si="3"/>
        <v>87387464</v>
      </c>
    </row>
    <row r="93" spans="1:7" ht="25.5">
      <c r="A93" s="708"/>
      <c r="B93" s="547"/>
      <c r="C93" s="694" t="s">
        <v>521</v>
      </c>
      <c r="D93" s="535" t="s">
        <v>28</v>
      </c>
      <c r="E93" s="715">
        <v>0</v>
      </c>
      <c r="F93" s="715">
        <v>142094</v>
      </c>
      <c r="G93" s="535">
        <f t="shared" si="3"/>
        <v>142094</v>
      </c>
    </row>
    <row r="94" spans="1:7" ht="12.75">
      <c r="A94" s="675">
        <v>61</v>
      </c>
      <c r="B94" s="713" t="s">
        <v>29</v>
      </c>
      <c r="C94" s="694"/>
      <c r="D94" s="694"/>
      <c r="E94" s="547"/>
      <c r="F94" s="547"/>
      <c r="G94" s="535"/>
    </row>
    <row r="95" spans="1:7" ht="12.75">
      <c r="A95" s="675"/>
      <c r="B95" s="547"/>
      <c r="C95" s="694" t="s">
        <v>521</v>
      </c>
      <c r="D95" s="713" t="s">
        <v>1288</v>
      </c>
      <c r="E95" s="553">
        <v>410955</v>
      </c>
      <c r="F95" s="553">
        <v>24307933</v>
      </c>
      <c r="G95" s="535">
        <f t="shared" si="3"/>
        <v>24718888</v>
      </c>
    </row>
    <row r="96" spans="1:7" ht="12.75">
      <c r="A96" s="675"/>
      <c r="B96" s="547"/>
      <c r="C96" s="694" t="s">
        <v>521</v>
      </c>
      <c r="D96" s="713" t="s">
        <v>1289</v>
      </c>
      <c r="E96" s="553">
        <v>1603</v>
      </c>
      <c r="F96" s="553">
        <v>63284</v>
      </c>
      <c r="G96" s="535">
        <f t="shared" si="3"/>
        <v>64887</v>
      </c>
    </row>
    <row r="97" spans="1:7" ht="12.75">
      <c r="A97" s="675">
        <v>62</v>
      </c>
      <c r="B97" s="535" t="s">
        <v>1144</v>
      </c>
      <c r="C97" s="535" t="s">
        <v>521</v>
      </c>
      <c r="D97" s="535"/>
      <c r="E97" s="553">
        <v>1704007</v>
      </c>
      <c r="F97" s="553">
        <v>803003</v>
      </c>
      <c r="G97" s="535">
        <f t="shared" si="3"/>
        <v>2507010</v>
      </c>
    </row>
    <row r="98" spans="1:7" ht="12.75">
      <c r="A98" s="708">
        <v>63</v>
      </c>
      <c r="B98" s="535" t="s">
        <v>1145</v>
      </c>
      <c r="C98" s="535" t="s">
        <v>521</v>
      </c>
      <c r="D98" s="535"/>
      <c r="E98" s="553">
        <v>2487122</v>
      </c>
      <c r="F98" s="553">
        <v>14082751</v>
      </c>
      <c r="G98" s="535">
        <f t="shared" si="3"/>
        <v>16569873</v>
      </c>
    </row>
    <row r="99" spans="1:7" ht="12.75">
      <c r="A99" s="716">
        <v>64</v>
      </c>
      <c r="B99" s="713" t="s">
        <v>30</v>
      </c>
      <c r="C99" s="713" t="s">
        <v>521</v>
      </c>
      <c r="D99" s="713"/>
      <c r="E99" s="714">
        <v>1347470</v>
      </c>
      <c r="F99" s="553">
        <v>1786482</v>
      </c>
      <c r="G99" s="535">
        <f t="shared" si="3"/>
        <v>3133952</v>
      </c>
    </row>
    <row r="100" spans="2:6" ht="16.5" customHeight="1">
      <c r="B100" s="606" t="s">
        <v>1320</v>
      </c>
      <c r="C100" s="717"/>
      <c r="D100" s="717"/>
      <c r="E100" s="717"/>
      <c r="F100" s="717"/>
    </row>
    <row r="101" ht="12" customHeight="1"/>
  </sheetData>
  <sheetProtection/>
  <mergeCells count="18">
    <mergeCell ref="E60:G60"/>
    <mergeCell ref="A37:A40"/>
    <mergeCell ref="B37:B40"/>
    <mergeCell ref="B2:G2"/>
    <mergeCell ref="A3:A4"/>
    <mergeCell ref="B3:B4"/>
    <mergeCell ref="C3:C4"/>
    <mergeCell ref="D3:D4"/>
    <mergeCell ref="A67:A68"/>
    <mergeCell ref="B67:B68"/>
    <mergeCell ref="B59:G59"/>
    <mergeCell ref="E3:G3"/>
    <mergeCell ref="A21:A22"/>
    <mergeCell ref="B21:B22"/>
    <mergeCell ref="E30:G30"/>
    <mergeCell ref="A60:A61"/>
    <mergeCell ref="B60:B61"/>
    <mergeCell ref="C60:C61"/>
  </mergeCells>
  <printOptions/>
  <pageMargins left="0.75" right="0.75" top="1" bottom="1" header="0.5" footer="0.5"/>
  <pageSetup horizontalDpi="600" verticalDpi="600" orientation="portrait" scale="87" r:id="rId1"/>
  <rowBreaks count="1" manualBreakCount="1">
    <brk id="56" max="6" man="1"/>
  </rowBreaks>
  <colBreaks count="1" manualBreakCount="1">
    <brk id="7" max="65535" man="1"/>
  </colBreaks>
</worksheet>
</file>

<file path=xl/worksheets/sheet13.xml><?xml version="1.0" encoding="utf-8"?>
<worksheet xmlns="http://schemas.openxmlformats.org/spreadsheetml/2006/main" xmlns:r="http://schemas.openxmlformats.org/officeDocument/2006/relationships">
  <dimension ref="A1:I77"/>
  <sheetViews>
    <sheetView view="pageBreakPreview" zoomScaleSheetLayoutView="100" zoomScalePageLayoutView="0" workbookViewId="0" topLeftCell="A67">
      <selection activeCell="A39" sqref="A39:I39"/>
    </sheetView>
  </sheetViews>
  <sheetFormatPr defaultColWidth="9.140625" defaultRowHeight="12.75"/>
  <cols>
    <col min="1" max="1" width="10.8515625" style="0" customWidth="1"/>
    <col min="2" max="2" width="12.28125" style="0" customWidth="1"/>
    <col min="3" max="3" width="13.28125" style="0" bestFit="1" customWidth="1"/>
  </cols>
  <sheetData>
    <row r="1" spans="1:8" ht="15">
      <c r="A1" s="952" t="s">
        <v>1329</v>
      </c>
      <c r="B1" s="952"/>
      <c r="C1" s="952"/>
      <c r="D1" s="952"/>
      <c r="E1" s="952"/>
      <c r="F1" s="952"/>
      <c r="G1" s="952"/>
      <c r="H1" s="952"/>
    </row>
    <row r="2" spans="1:6" ht="15">
      <c r="A2" s="557"/>
      <c r="B2" s="557"/>
      <c r="C2" s="557"/>
      <c r="D2" s="557"/>
      <c r="E2" s="557"/>
      <c r="F2" s="557"/>
    </row>
    <row r="3" spans="1:8" ht="33" customHeight="1">
      <c r="A3" s="953" t="s">
        <v>893</v>
      </c>
      <c r="B3" s="954"/>
      <c r="C3" s="955" t="s">
        <v>1230</v>
      </c>
      <c r="D3" s="954"/>
      <c r="E3" s="953" t="s">
        <v>1231</v>
      </c>
      <c r="F3" s="954"/>
      <c r="G3" s="953" t="s">
        <v>1232</v>
      </c>
      <c r="H3" s="954"/>
    </row>
    <row r="4" spans="1:8" ht="12.75">
      <c r="A4" s="256"/>
      <c r="B4" s="679">
        <v>1</v>
      </c>
      <c r="C4" s="611">
        <v>2</v>
      </c>
      <c r="D4" s="537"/>
      <c r="E4" s="256"/>
      <c r="F4" s="537"/>
      <c r="G4" s="292"/>
      <c r="H4" s="154"/>
    </row>
    <row r="5" spans="1:8" ht="12.75">
      <c r="A5" s="292"/>
      <c r="B5" s="836" t="s">
        <v>290</v>
      </c>
      <c r="C5" s="833">
        <v>242</v>
      </c>
      <c r="D5" s="831"/>
      <c r="E5" s="292">
        <v>1418</v>
      </c>
      <c r="F5" s="831"/>
      <c r="G5" s="292">
        <v>5</v>
      </c>
      <c r="H5" s="154"/>
    </row>
    <row r="6" spans="1:8" ht="12.75">
      <c r="A6" s="222"/>
      <c r="B6" s="832" t="s">
        <v>497</v>
      </c>
      <c r="C6" s="834">
        <v>248</v>
      </c>
      <c r="D6" s="673"/>
      <c r="E6" s="222">
        <v>1695</v>
      </c>
      <c r="F6" s="673"/>
      <c r="G6" s="222">
        <v>6</v>
      </c>
      <c r="H6" s="97"/>
    </row>
    <row r="7" spans="1:8" ht="12.75">
      <c r="A7" s="222"/>
      <c r="B7" s="832" t="s">
        <v>361</v>
      </c>
      <c r="C7" s="834">
        <v>260</v>
      </c>
      <c r="D7" s="673"/>
      <c r="E7" s="222">
        <v>1743</v>
      </c>
      <c r="F7" s="673"/>
      <c r="G7" s="222">
        <v>6</v>
      </c>
      <c r="H7" s="97"/>
    </row>
    <row r="8" spans="1:8" ht="12.75">
      <c r="A8" s="222"/>
      <c r="B8" s="832" t="s">
        <v>498</v>
      </c>
      <c r="C8" s="834">
        <v>280</v>
      </c>
      <c r="D8" s="673"/>
      <c r="E8" s="222">
        <v>2038</v>
      </c>
      <c r="F8" s="673"/>
      <c r="G8" s="222">
        <v>8</v>
      </c>
      <c r="H8" s="97"/>
    </row>
    <row r="9" spans="1:8" ht="12.75">
      <c r="A9" s="222"/>
      <c r="B9" s="832" t="s">
        <v>499</v>
      </c>
      <c r="C9" s="834">
        <v>305</v>
      </c>
      <c r="D9" s="673"/>
      <c r="E9" s="222">
        <v>2201</v>
      </c>
      <c r="F9" s="673"/>
      <c r="G9" s="222">
        <v>8</v>
      </c>
      <c r="H9" s="97"/>
    </row>
    <row r="10" spans="1:8" ht="12.75">
      <c r="A10" s="222"/>
      <c r="B10" s="832" t="s">
        <v>500</v>
      </c>
      <c r="C10" s="834">
        <v>301</v>
      </c>
      <c r="D10" s="673"/>
      <c r="E10" s="222">
        <v>2153</v>
      </c>
      <c r="F10" s="673"/>
      <c r="G10" s="222">
        <v>9</v>
      </c>
      <c r="H10" s="97"/>
    </row>
    <row r="11" spans="1:8" ht="12.75">
      <c r="A11" s="222"/>
      <c r="B11" s="832" t="s">
        <v>501</v>
      </c>
      <c r="C11" s="834">
        <v>313</v>
      </c>
      <c r="D11" s="673"/>
      <c r="E11" s="222">
        <v>2626</v>
      </c>
      <c r="F11" s="673"/>
      <c r="G11" s="222">
        <v>9</v>
      </c>
      <c r="H11" s="97"/>
    </row>
    <row r="12" spans="1:8" ht="12.75">
      <c r="A12" s="222"/>
      <c r="B12" s="606" t="s">
        <v>1068</v>
      </c>
      <c r="C12" s="834">
        <v>340</v>
      </c>
      <c r="D12" s="626"/>
      <c r="E12" s="222">
        <v>2961</v>
      </c>
      <c r="F12" s="626"/>
      <c r="G12" s="222">
        <v>11</v>
      </c>
      <c r="H12" s="97"/>
    </row>
    <row r="13" spans="1:8" ht="12.75">
      <c r="A13" s="50"/>
      <c r="B13" s="606" t="s">
        <v>463</v>
      </c>
      <c r="C13" s="834">
        <v>324</v>
      </c>
      <c r="D13" s="626"/>
      <c r="E13" s="222">
        <v>3688</v>
      </c>
      <c r="F13" s="626"/>
      <c r="G13" s="222">
        <v>13</v>
      </c>
      <c r="H13" s="97"/>
    </row>
    <row r="14" spans="1:8" ht="12.75">
      <c r="A14" s="50"/>
      <c r="B14" s="606" t="s">
        <v>564</v>
      </c>
      <c r="C14" s="834">
        <v>341</v>
      </c>
      <c r="D14" s="626"/>
      <c r="E14" s="222">
        <v>3776</v>
      </c>
      <c r="F14" s="626"/>
      <c r="G14" s="222">
        <v>13</v>
      </c>
      <c r="H14" s="97"/>
    </row>
    <row r="15" spans="1:8" ht="12.75">
      <c r="A15" s="621"/>
      <c r="B15" s="677" t="s">
        <v>565</v>
      </c>
      <c r="C15" s="835">
        <v>377</v>
      </c>
      <c r="D15" s="209"/>
      <c r="E15" s="830">
        <v>4331</v>
      </c>
      <c r="F15" s="209"/>
      <c r="G15" s="830">
        <v>14</v>
      </c>
      <c r="H15" s="210"/>
    </row>
    <row r="16" spans="1:8" ht="12.75">
      <c r="A16" s="606"/>
      <c r="B16" s="606"/>
      <c r="C16" s="626"/>
      <c r="D16" s="626"/>
      <c r="E16" s="15"/>
      <c r="F16" s="626"/>
      <c r="G16" s="15"/>
      <c r="H16" s="15"/>
    </row>
    <row r="17" spans="1:2" ht="12.75">
      <c r="A17" s="606" t="s">
        <v>1217</v>
      </c>
      <c r="B17" s="606"/>
    </row>
    <row r="18" spans="1:2" ht="12.75">
      <c r="A18" s="344" t="s">
        <v>1208</v>
      </c>
      <c r="B18" s="606" t="s">
        <v>1064</v>
      </c>
    </row>
    <row r="19" spans="1:8" ht="31.5" customHeight="1">
      <c r="A19" s="939" t="s">
        <v>1328</v>
      </c>
      <c r="B19" s="939"/>
      <c r="C19" s="939"/>
      <c r="D19" s="939"/>
      <c r="E19" s="939"/>
      <c r="F19" s="939"/>
      <c r="G19" s="939"/>
      <c r="H19" s="939"/>
    </row>
    <row r="20" spans="1:8" ht="12.75">
      <c r="A20" s="606"/>
      <c r="B20" s="606"/>
      <c r="C20" s="606"/>
      <c r="D20" s="606"/>
      <c r="E20" s="606"/>
      <c r="F20" s="606"/>
      <c r="G20" s="272"/>
      <c r="H20" s="272"/>
    </row>
    <row r="21" spans="1:8" ht="37.5" customHeight="1">
      <c r="A21" s="53" t="s">
        <v>893</v>
      </c>
      <c r="B21" s="257" t="s">
        <v>1233</v>
      </c>
      <c r="C21" s="294" t="s">
        <v>1235</v>
      </c>
      <c r="D21" s="294" t="s">
        <v>1236</v>
      </c>
      <c r="E21" s="294" t="s">
        <v>1237</v>
      </c>
      <c r="F21" s="294" t="s">
        <v>1238</v>
      </c>
      <c r="G21" s="53" t="s">
        <v>1239</v>
      </c>
      <c r="H21" s="53" t="s">
        <v>1240</v>
      </c>
    </row>
    <row r="22" spans="1:8" ht="12.75">
      <c r="A22" s="676">
        <v>1</v>
      </c>
      <c r="B22" s="575">
        <v>2</v>
      </c>
      <c r="C22" s="575">
        <v>3</v>
      </c>
      <c r="D22" s="575">
        <v>4</v>
      </c>
      <c r="E22" s="575">
        <v>5</v>
      </c>
      <c r="F22" s="575">
        <v>6</v>
      </c>
      <c r="G22" s="207">
        <v>7</v>
      </c>
      <c r="H22" s="645">
        <v>8</v>
      </c>
    </row>
    <row r="23" spans="1:8" ht="12.75">
      <c r="A23" s="837" t="s">
        <v>290</v>
      </c>
      <c r="B23" s="682">
        <v>313</v>
      </c>
      <c r="C23" s="682">
        <v>222</v>
      </c>
      <c r="D23" s="682">
        <v>48</v>
      </c>
      <c r="E23" s="682">
        <v>2850</v>
      </c>
      <c r="F23" s="682">
        <v>351</v>
      </c>
      <c r="G23" s="682">
        <v>212</v>
      </c>
      <c r="H23" s="682">
        <v>14</v>
      </c>
    </row>
    <row r="24" spans="1:8" ht="12.75">
      <c r="A24" s="683" t="s">
        <v>497</v>
      </c>
      <c r="B24" s="573">
        <v>322</v>
      </c>
      <c r="C24" s="573">
        <v>240</v>
      </c>
      <c r="D24" s="573">
        <v>52</v>
      </c>
      <c r="E24" s="573">
        <v>2760</v>
      </c>
      <c r="F24" s="573">
        <v>255</v>
      </c>
      <c r="G24" s="573">
        <v>223</v>
      </c>
      <c r="H24" s="573">
        <v>20</v>
      </c>
    </row>
    <row r="25" spans="1:8" ht="12.75">
      <c r="A25" s="683" t="s">
        <v>361</v>
      </c>
      <c r="B25" s="573">
        <v>338</v>
      </c>
      <c r="C25" s="573">
        <v>224</v>
      </c>
      <c r="D25" s="573">
        <v>50</v>
      </c>
      <c r="E25" s="573">
        <v>3142</v>
      </c>
      <c r="F25" s="573">
        <v>212</v>
      </c>
      <c r="G25" s="573">
        <v>228</v>
      </c>
      <c r="H25" s="573">
        <v>16</v>
      </c>
    </row>
    <row r="26" spans="1:8" ht="12.75">
      <c r="A26" s="683" t="s">
        <v>498</v>
      </c>
      <c r="B26" s="573">
        <v>374</v>
      </c>
      <c r="C26" s="573">
        <v>252</v>
      </c>
      <c r="D26" s="573">
        <v>54</v>
      </c>
      <c r="E26" s="573">
        <v>2988</v>
      </c>
      <c r="F26" s="573">
        <v>101</v>
      </c>
      <c r="G26" s="573">
        <v>265</v>
      </c>
      <c r="H26" s="573">
        <v>1</v>
      </c>
    </row>
    <row r="27" spans="1:8" ht="12.75">
      <c r="A27" s="683" t="s">
        <v>499</v>
      </c>
      <c r="B27" s="573">
        <v>378</v>
      </c>
      <c r="C27" s="684">
        <v>252</v>
      </c>
      <c r="D27" s="573">
        <v>53</v>
      </c>
      <c r="E27" s="573">
        <v>3644</v>
      </c>
      <c r="F27" s="573">
        <v>169</v>
      </c>
      <c r="G27" s="573">
        <v>259</v>
      </c>
      <c r="H27" s="573">
        <v>1</v>
      </c>
    </row>
    <row r="28" spans="1:8" ht="12.75">
      <c r="A28" s="683" t="s">
        <v>500</v>
      </c>
      <c r="B28" s="573">
        <v>402</v>
      </c>
      <c r="C28" s="685" t="s">
        <v>1322</v>
      </c>
      <c r="D28" s="573">
        <v>59</v>
      </c>
      <c r="E28" s="573">
        <v>3740</v>
      </c>
      <c r="F28" s="573">
        <v>123</v>
      </c>
      <c r="G28" s="573">
        <v>395</v>
      </c>
      <c r="H28" s="573">
        <v>1</v>
      </c>
    </row>
    <row r="29" spans="1:8" ht="12.75">
      <c r="A29" s="683" t="s">
        <v>501</v>
      </c>
      <c r="B29" s="573">
        <v>484</v>
      </c>
      <c r="C29" s="684" t="s">
        <v>1241</v>
      </c>
      <c r="D29" s="573">
        <v>70</v>
      </c>
      <c r="E29" s="573">
        <v>4330</v>
      </c>
      <c r="F29" s="573">
        <v>139</v>
      </c>
      <c r="G29" s="573">
        <v>418</v>
      </c>
      <c r="H29" s="573">
        <v>1</v>
      </c>
    </row>
    <row r="30" spans="1:8" ht="12.75">
      <c r="A30" s="683" t="s">
        <v>1242</v>
      </c>
      <c r="B30" s="573">
        <v>513</v>
      </c>
      <c r="C30" s="684" t="s">
        <v>1243</v>
      </c>
      <c r="D30" s="573">
        <v>73</v>
      </c>
      <c r="E30" s="573">
        <v>4580</v>
      </c>
      <c r="F30" s="573">
        <v>108</v>
      </c>
      <c r="G30" s="573">
        <v>449</v>
      </c>
      <c r="H30" s="573">
        <v>1</v>
      </c>
    </row>
    <row r="31" spans="1:8" ht="12.75">
      <c r="A31" s="683" t="s">
        <v>1244</v>
      </c>
      <c r="B31" s="573">
        <v>517</v>
      </c>
      <c r="C31" s="573" t="s">
        <v>1245</v>
      </c>
      <c r="D31" s="573">
        <v>62</v>
      </c>
      <c r="E31" s="573">
        <v>4790</v>
      </c>
      <c r="F31" s="573">
        <v>148</v>
      </c>
      <c r="G31" s="573">
        <v>538</v>
      </c>
      <c r="H31" s="573">
        <v>1</v>
      </c>
    </row>
    <row r="32" spans="1:8" ht="12.75">
      <c r="A32" s="616" t="s">
        <v>1060</v>
      </c>
      <c r="B32" s="573">
        <v>564</v>
      </c>
      <c r="C32" s="573" t="s">
        <v>1321</v>
      </c>
      <c r="D32" s="573">
        <v>73</v>
      </c>
      <c r="E32" s="573">
        <v>4360</v>
      </c>
      <c r="F32" s="573">
        <v>135</v>
      </c>
      <c r="G32" s="573">
        <v>574</v>
      </c>
      <c r="H32" s="573">
        <v>1</v>
      </c>
    </row>
    <row r="33" spans="1:8" ht="15" customHeight="1">
      <c r="A33" s="686" t="s">
        <v>565</v>
      </c>
      <c r="B33" s="680">
        <v>599</v>
      </c>
      <c r="C33" s="838" t="s">
        <v>1321</v>
      </c>
      <c r="D33" s="680">
        <v>76</v>
      </c>
      <c r="E33" s="680">
        <v>4450</v>
      </c>
      <c r="F33" s="680">
        <v>139</v>
      </c>
      <c r="G33" s="680">
        <v>585</v>
      </c>
      <c r="H33" s="680">
        <v>1</v>
      </c>
    </row>
    <row r="34" spans="1:2" ht="12.75">
      <c r="A34" s="606" t="s">
        <v>1323</v>
      </c>
      <c r="B34" s="606"/>
    </row>
    <row r="35" spans="1:4" ht="12.75">
      <c r="A35" s="344" t="s">
        <v>1246</v>
      </c>
      <c r="B35" s="606" t="s">
        <v>514</v>
      </c>
      <c r="C35" t="s">
        <v>1247</v>
      </c>
      <c r="D35" t="s">
        <v>1248</v>
      </c>
    </row>
    <row r="36" spans="1:7" ht="12.75">
      <c r="A36" s="344"/>
      <c r="B36" s="344" t="s">
        <v>1208</v>
      </c>
      <c r="C36" s="606" t="s">
        <v>1064</v>
      </c>
      <c r="D36" t="s">
        <v>1249</v>
      </c>
      <c r="F36" s="344"/>
      <c r="G36" s="606"/>
    </row>
    <row r="37" spans="1:7" ht="12.75">
      <c r="A37" s="344"/>
      <c r="B37" t="s">
        <v>1250</v>
      </c>
      <c r="F37" s="344"/>
      <c r="G37" s="606"/>
    </row>
    <row r="38" spans="1:8" ht="12.75">
      <c r="A38" s="344" t="s">
        <v>1251</v>
      </c>
      <c r="B38" s="951" t="s">
        <v>1252</v>
      </c>
      <c r="C38" s="951"/>
      <c r="D38" s="951"/>
      <c r="E38" s="951"/>
      <c r="F38" s="951"/>
      <c r="G38" s="951"/>
      <c r="H38" s="951"/>
    </row>
    <row r="39" spans="1:9" ht="31.5" customHeight="1">
      <c r="A39" s="939" t="s">
        <v>1327</v>
      </c>
      <c r="B39" s="939"/>
      <c r="C39" s="939"/>
      <c r="D39" s="939"/>
      <c r="E39" s="939"/>
      <c r="F39" s="939"/>
      <c r="G39" s="939"/>
      <c r="H39" s="939"/>
      <c r="I39" s="939"/>
    </row>
    <row r="40" spans="1:6" ht="12.75">
      <c r="A40" s="606"/>
      <c r="B40" s="606"/>
      <c r="C40" s="606"/>
      <c r="D40" s="606"/>
      <c r="E40" s="606"/>
      <c r="F40" t="s">
        <v>1253</v>
      </c>
    </row>
    <row r="41" spans="1:9" ht="37.5" customHeight="1">
      <c r="A41" s="53" t="s">
        <v>893</v>
      </c>
      <c r="B41" s="257" t="s">
        <v>1236</v>
      </c>
      <c r="C41" s="294" t="s">
        <v>1235</v>
      </c>
      <c r="D41" s="294" t="s">
        <v>1254</v>
      </c>
      <c r="E41" s="294" t="s">
        <v>1255</v>
      </c>
      <c r="F41" s="294" t="s">
        <v>1256</v>
      </c>
      <c r="G41" s="159" t="s">
        <v>1257</v>
      </c>
      <c r="H41" s="159" t="s">
        <v>1258</v>
      </c>
      <c r="I41" s="53" t="s">
        <v>1259</v>
      </c>
    </row>
    <row r="42" spans="1:9" ht="12.75">
      <c r="A42" s="676">
        <v>1</v>
      </c>
      <c r="B42" s="575">
        <v>2</v>
      </c>
      <c r="C42" s="676">
        <v>3</v>
      </c>
      <c r="D42" s="676">
        <v>4</v>
      </c>
      <c r="E42" s="676">
        <v>5</v>
      </c>
      <c r="F42" s="676">
        <v>6</v>
      </c>
      <c r="G42" s="212">
        <v>7</v>
      </c>
      <c r="H42" s="215">
        <v>8</v>
      </c>
      <c r="I42" s="449">
        <v>9</v>
      </c>
    </row>
    <row r="43" spans="1:9" ht="11.25" customHeight="1">
      <c r="A43" s="837" t="s">
        <v>290</v>
      </c>
      <c r="B43" s="682">
        <v>985</v>
      </c>
      <c r="C43" s="682">
        <v>110</v>
      </c>
      <c r="D43" s="682">
        <v>36</v>
      </c>
      <c r="E43" s="682">
        <v>180</v>
      </c>
      <c r="F43" s="682">
        <v>336</v>
      </c>
      <c r="G43" s="682">
        <v>726</v>
      </c>
      <c r="H43" s="682" t="s">
        <v>523</v>
      </c>
      <c r="I43" s="682" t="s">
        <v>523</v>
      </c>
    </row>
    <row r="44" spans="1:9" ht="12.75">
      <c r="A44" s="683" t="s">
        <v>497</v>
      </c>
      <c r="B44" s="573">
        <v>1073</v>
      </c>
      <c r="C44" s="573">
        <v>131</v>
      </c>
      <c r="D44" s="573">
        <v>37</v>
      </c>
      <c r="E44" s="573">
        <v>274</v>
      </c>
      <c r="F44" s="573">
        <v>339</v>
      </c>
      <c r="G44" s="573">
        <v>701</v>
      </c>
      <c r="H44" s="573">
        <v>163</v>
      </c>
      <c r="I44" s="573">
        <v>178</v>
      </c>
    </row>
    <row r="45" spans="1:9" ht="12.75">
      <c r="A45" s="683" t="s">
        <v>361</v>
      </c>
      <c r="B45" s="573">
        <v>1137</v>
      </c>
      <c r="C45" s="573">
        <v>144</v>
      </c>
      <c r="D45" s="573">
        <v>38</v>
      </c>
      <c r="E45" s="573">
        <v>271</v>
      </c>
      <c r="F45" s="573">
        <v>345</v>
      </c>
      <c r="G45" s="573">
        <v>828</v>
      </c>
      <c r="H45" s="573">
        <v>177</v>
      </c>
      <c r="I45" s="573">
        <v>207</v>
      </c>
    </row>
    <row r="46" spans="1:9" ht="12.75">
      <c r="A46" s="683" t="s">
        <v>498</v>
      </c>
      <c r="B46" s="573">
        <v>1185</v>
      </c>
      <c r="C46" s="573">
        <v>146</v>
      </c>
      <c r="D46" s="573">
        <v>41</v>
      </c>
      <c r="E46" s="573">
        <v>304</v>
      </c>
      <c r="F46" s="573">
        <v>423</v>
      </c>
      <c r="G46" s="573">
        <v>832</v>
      </c>
      <c r="H46" s="573">
        <v>203</v>
      </c>
      <c r="I46" s="573">
        <v>270</v>
      </c>
    </row>
    <row r="47" spans="1:9" ht="12.75">
      <c r="A47" s="683" t="s">
        <v>499</v>
      </c>
      <c r="B47" s="573">
        <v>1264</v>
      </c>
      <c r="C47" s="573">
        <v>162</v>
      </c>
      <c r="D47" s="573">
        <v>43</v>
      </c>
      <c r="E47" s="573">
        <v>290</v>
      </c>
      <c r="F47" s="573">
        <v>504</v>
      </c>
      <c r="G47" s="573">
        <v>985</v>
      </c>
      <c r="H47" s="573">
        <v>207</v>
      </c>
      <c r="I47" s="573">
        <v>273</v>
      </c>
    </row>
    <row r="48" spans="1:9" ht="12.75">
      <c r="A48" s="683" t="s">
        <v>500</v>
      </c>
      <c r="B48" s="573">
        <v>1320</v>
      </c>
      <c r="C48" s="684" t="s">
        <v>1324</v>
      </c>
      <c r="D48" s="573">
        <v>49</v>
      </c>
      <c r="E48" s="573">
        <v>289</v>
      </c>
      <c r="F48" s="573">
        <v>516</v>
      </c>
      <c r="G48" s="573">
        <v>950</v>
      </c>
      <c r="H48" s="573">
        <v>238</v>
      </c>
      <c r="I48" s="573">
        <v>262</v>
      </c>
    </row>
    <row r="49" spans="1:9" ht="12.75">
      <c r="A49" s="683" t="s">
        <v>501</v>
      </c>
      <c r="B49" s="573">
        <v>1570</v>
      </c>
      <c r="C49" s="684" t="s">
        <v>1324</v>
      </c>
      <c r="D49" s="573">
        <v>57</v>
      </c>
      <c r="E49" s="573">
        <v>293</v>
      </c>
      <c r="F49" s="573">
        <v>693</v>
      </c>
      <c r="G49" s="573">
        <v>1066</v>
      </c>
      <c r="H49" s="573">
        <v>243</v>
      </c>
      <c r="I49" s="573">
        <v>262</v>
      </c>
    </row>
    <row r="50" spans="1:9" ht="12.75">
      <c r="A50" s="683" t="s">
        <v>502</v>
      </c>
      <c r="B50" s="573">
        <v>1680</v>
      </c>
      <c r="C50" s="684" t="s">
        <v>1260</v>
      </c>
      <c r="D50" s="573">
        <v>60</v>
      </c>
      <c r="E50" s="573">
        <v>293</v>
      </c>
      <c r="F50" s="573">
        <v>615</v>
      </c>
      <c r="G50" s="573">
        <v>1022</v>
      </c>
      <c r="H50" s="573">
        <v>270</v>
      </c>
      <c r="I50" s="573">
        <v>247</v>
      </c>
    </row>
    <row r="51" spans="1:9" ht="12.75">
      <c r="A51" s="683" t="s">
        <v>463</v>
      </c>
      <c r="B51" s="573">
        <v>1725</v>
      </c>
      <c r="C51" s="573" t="s">
        <v>1261</v>
      </c>
      <c r="D51" s="573">
        <v>66</v>
      </c>
      <c r="E51" s="573">
        <v>298</v>
      </c>
      <c r="F51" s="573">
        <v>1144</v>
      </c>
      <c r="G51" s="573">
        <v>1074</v>
      </c>
      <c r="H51" s="573">
        <v>339</v>
      </c>
      <c r="I51" s="573">
        <v>245</v>
      </c>
    </row>
    <row r="52" spans="1:9" ht="14.25" customHeight="1">
      <c r="A52" s="683" t="s">
        <v>564</v>
      </c>
      <c r="B52" s="573">
        <v>2031</v>
      </c>
      <c r="C52" s="573" t="s">
        <v>1261</v>
      </c>
      <c r="D52" s="573">
        <v>70</v>
      </c>
      <c r="E52" s="573">
        <v>279</v>
      </c>
      <c r="F52" s="573">
        <v>1043</v>
      </c>
      <c r="G52" s="573">
        <v>1294</v>
      </c>
      <c r="H52" s="573">
        <v>642</v>
      </c>
      <c r="I52" s="573">
        <v>245</v>
      </c>
    </row>
    <row r="53" spans="1:9" ht="14.25" customHeight="1">
      <c r="A53" s="686" t="s">
        <v>565</v>
      </c>
      <c r="B53" s="680">
        <v>2006</v>
      </c>
      <c r="C53" s="680" t="s">
        <v>1261</v>
      </c>
      <c r="D53" s="680">
        <v>71</v>
      </c>
      <c r="E53" s="680">
        <v>277</v>
      </c>
      <c r="F53" s="680">
        <v>888</v>
      </c>
      <c r="G53" s="680">
        <v>1130</v>
      </c>
      <c r="H53" s="680">
        <v>663</v>
      </c>
      <c r="I53" s="680">
        <v>245</v>
      </c>
    </row>
    <row r="54" spans="1:2" ht="12.75">
      <c r="A54" s="606" t="s">
        <v>1325</v>
      </c>
      <c r="B54" s="606"/>
    </row>
    <row r="55" spans="1:6" ht="15.75" customHeight="1">
      <c r="A55" s="344" t="s">
        <v>1246</v>
      </c>
      <c r="B55" s="606" t="s">
        <v>1262</v>
      </c>
      <c r="C55" s="626" t="s">
        <v>1263</v>
      </c>
      <c r="D55" s="606" t="s">
        <v>1064</v>
      </c>
      <c r="E55" s="687">
        <v>1</v>
      </c>
      <c r="F55" t="s">
        <v>1264</v>
      </c>
    </row>
    <row r="56" spans="1:7" ht="15.75" customHeight="1">
      <c r="A56" s="344"/>
      <c r="B56" s="606" t="s">
        <v>1265</v>
      </c>
      <c r="C56" s="626"/>
      <c r="D56" s="606" t="s">
        <v>1266</v>
      </c>
      <c r="E56" s="687"/>
      <c r="G56" t="s">
        <v>1249</v>
      </c>
    </row>
    <row r="57" spans="1:7" ht="12.75">
      <c r="A57" s="344"/>
      <c r="B57" t="s">
        <v>1250</v>
      </c>
      <c r="F57" s="344"/>
      <c r="G57" s="606"/>
    </row>
    <row r="58" spans="1:8" ht="12.75">
      <c r="A58" s="344" t="s">
        <v>1251</v>
      </c>
      <c r="B58" s="951" t="s">
        <v>1252</v>
      </c>
      <c r="C58" s="951"/>
      <c r="D58" s="951"/>
      <c r="E58" s="951"/>
      <c r="F58" s="951"/>
      <c r="G58" s="951"/>
      <c r="H58" s="951"/>
    </row>
    <row r="59" spans="1:8" ht="31.5" customHeight="1">
      <c r="A59" s="939" t="s">
        <v>1326</v>
      </c>
      <c r="B59" s="939"/>
      <c r="C59" s="939"/>
      <c r="D59" s="939"/>
      <c r="E59" s="939"/>
      <c r="F59" s="939"/>
      <c r="G59" s="939"/>
      <c r="H59" s="939"/>
    </row>
    <row r="60" spans="1:7" ht="12.75">
      <c r="A60" s="606"/>
      <c r="B60" s="606"/>
      <c r="C60" s="606"/>
      <c r="D60" s="606"/>
      <c r="E60" s="606"/>
      <c r="G60" t="s">
        <v>1253</v>
      </c>
    </row>
    <row r="61" spans="1:9" ht="37.5" customHeight="1">
      <c r="A61" s="53" t="s">
        <v>893</v>
      </c>
      <c r="B61" s="257" t="s">
        <v>1107</v>
      </c>
      <c r="C61" s="294" t="s">
        <v>1111</v>
      </c>
      <c r="D61" s="294" t="s">
        <v>1267</v>
      </c>
      <c r="E61" s="294" t="s">
        <v>1268</v>
      </c>
      <c r="F61" s="294" t="s">
        <v>1269</v>
      </c>
      <c r="G61" s="159" t="s">
        <v>1270</v>
      </c>
      <c r="H61" s="159" t="s">
        <v>1271</v>
      </c>
      <c r="I61" s="53" t="s">
        <v>1119</v>
      </c>
    </row>
    <row r="62" spans="1:9" ht="12.75">
      <c r="A62" s="676">
        <v>1</v>
      </c>
      <c r="B62" s="575">
        <v>2</v>
      </c>
      <c r="C62" s="676">
        <v>3</v>
      </c>
      <c r="D62" s="676">
        <v>4</v>
      </c>
      <c r="E62" s="676">
        <v>5</v>
      </c>
      <c r="F62" s="676">
        <v>6</v>
      </c>
      <c r="G62" s="212">
        <v>7</v>
      </c>
      <c r="H62" s="215">
        <v>8</v>
      </c>
      <c r="I62" s="449">
        <v>9</v>
      </c>
    </row>
    <row r="63" spans="1:9" ht="12.75">
      <c r="A63" s="837" t="s">
        <v>290</v>
      </c>
      <c r="B63" s="682">
        <v>379</v>
      </c>
      <c r="C63" s="682">
        <v>227</v>
      </c>
      <c r="D63" s="682">
        <v>182</v>
      </c>
      <c r="E63" s="682">
        <v>61</v>
      </c>
      <c r="F63" s="682">
        <v>197</v>
      </c>
      <c r="G63" s="682">
        <v>25</v>
      </c>
      <c r="H63" s="682">
        <v>18</v>
      </c>
      <c r="I63" s="682">
        <v>18</v>
      </c>
    </row>
    <row r="64" spans="1:9" ht="12.75">
      <c r="A64" s="683" t="s">
        <v>497</v>
      </c>
      <c r="B64" s="573">
        <v>392</v>
      </c>
      <c r="C64" s="573">
        <v>274</v>
      </c>
      <c r="D64" s="573">
        <v>183</v>
      </c>
      <c r="E64" s="573">
        <v>59</v>
      </c>
      <c r="F64" s="573">
        <v>176</v>
      </c>
      <c r="G64" s="573">
        <v>22</v>
      </c>
      <c r="H64" s="573">
        <v>17</v>
      </c>
      <c r="I64" s="573">
        <v>20</v>
      </c>
    </row>
    <row r="65" spans="1:9" ht="12.75">
      <c r="A65" s="683" t="s">
        <v>361</v>
      </c>
      <c r="B65" s="573">
        <v>391</v>
      </c>
      <c r="C65" s="573">
        <v>160</v>
      </c>
      <c r="D65" s="573">
        <v>144</v>
      </c>
      <c r="E65" s="573">
        <v>48</v>
      </c>
      <c r="F65" s="573">
        <v>194</v>
      </c>
      <c r="G65" s="573">
        <v>22</v>
      </c>
      <c r="H65" s="573">
        <v>17</v>
      </c>
      <c r="I65" s="573">
        <v>17</v>
      </c>
    </row>
    <row r="66" spans="1:9" ht="12.75">
      <c r="A66" s="683" t="s">
        <v>498</v>
      </c>
      <c r="B66" s="573">
        <v>372</v>
      </c>
      <c r="C66" s="573">
        <v>162</v>
      </c>
      <c r="D66" s="573">
        <v>154</v>
      </c>
      <c r="E66" s="573">
        <v>48</v>
      </c>
      <c r="F66" s="573">
        <v>193</v>
      </c>
      <c r="G66" s="573">
        <v>13</v>
      </c>
      <c r="H66" s="573">
        <v>17</v>
      </c>
      <c r="I66" s="573">
        <v>18</v>
      </c>
    </row>
    <row r="67" spans="1:9" ht="12.75">
      <c r="A67" s="683" t="s">
        <v>499</v>
      </c>
      <c r="B67" s="573">
        <v>372</v>
      </c>
      <c r="C67" s="573">
        <v>178</v>
      </c>
      <c r="D67" s="573">
        <v>220</v>
      </c>
      <c r="E67" s="573">
        <v>48</v>
      </c>
      <c r="F67" s="573">
        <v>220</v>
      </c>
      <c r="G67" s="573">
        <v>21</v>
      </c>
      <c r="H67" s="573">
        <v>20</v>
      </c>
      <c r="I67" s="573">
        <v>27</v>
      </c>
    </row>
    <row r="68" spans="1:9" ht="12.75">
      <c r="A68" s="683" t="s">
        <v>500</v>
      </c>
      <c r="B68" s="573">
        <v>373</v>
      </c>
      <c r="C68" s="573">
        <v>188</v>
      </c>
      <c r="D68" s="573">
        <v>215</v>
      </c>
      <c r="E68" s="573">
        <v>61</v>
      </c>
      <c r="F68" s="573">
        <v>295</v>
      </c>
      <c r="G68" s="573">
        <v>21</v>
      </c>
      <c r="H68" s="573">
        <v>24</v>
      </c>
      <c r="I68" s="573">
        <v>24</v>
      </c>
    </row>
    <row r="69" spans="1:9" ht="12.75">
      <c r="A69" s="683" t="s">
        <v>501</v>
      </c>
      <c r="B69" s="573">
        <v>373</v>
      </c>
      <c r="C69" s="573">
        <v>179</v>
      </c>
      <c r="D69" s="573">
        <v>239</v>
      </c>
      <c r="E69" s="573">
        <v>59</v>
      </c>
      <c r="F69" s="573">
        <v>295</v>
      </c>
      <c r="G69" s="573">
        <v>23</v>
      </c>
      <c r="H69" s="573">
        <v>28</v>
      </c>
      <c r="I69" s="573">
        <v>23</v>
      </c>
    </row>
    <row r="70" spans="1:9" ht="12.75">
      <c r="A70" s="683" t="s">
        <v>502</v>
      </c>
      <c r="B70" s="573">
        <v>63</v>
      </c>
      <c r="C70" s="573">
        <v>182</v>
      </c>
      <c r="D70" s="573">
        <v>239</v>
      </c>
      <c r="E70" s="573">
        <v>53</v>
      </c>
      <c r="F70" s="573">
        <v>304</v>
      </c>
      <c r="G70" s="573">
        <v>23</v>
      </c>
      <c r="H70" s="573">
        <v>20</v>
      </c>
      <c r="I70" s="573">
        <v>28</v>
      </c>
    </row>
    <row r="71" spans="1:9" ht="12.75">
      <c r="A71" s="683" t="s">
        <v>463</v>
      </c>
      <c r="B71" s="573">
        <v>63</v>
      </c>
      <c r="C71" s="573">
        <v>182</v>
      </c>
      <c r="D71" s="573">
        <v>312</v>
      </c>
      <c r="E71" s="573">
        <v>54</v>
      </c>
      <c r="F71" s="573">
        <v>318</v>
      </c>
      <c r="G71" s="573">
        <v>24</v>
      </c>
      <c r="H71" s="573">
        <v>17</v>
      </c>
      <c r="I71" s="573">
        <v>28</v>
      </c>
    </row>
    <row r="72" spans="1:9" ht="15.75" customHeight="1">
      <c r="A72" s="683" t="s">
        <v>564</v>
      </c>
      <c r="B72" s="573">
        <v>63</v>
      </c>
      <c r="C72" s="573">
        <v>163</v>
      </c>
      <c r="D72" s="267">
        <v>229</v>
      </c>
      <c r="E72" s="267">
        <v>55</v>
      </c>
      <c r="F72" s="267">
        <v>128</v>
      </c>
      <c r="G72" s="267">
        <v>24</v>
      </c>
      <c r="H72" s="267">
        <v>18</v>
      </c>
      <c r="I72" s="267">
        <v>33</v>
      </c>
    </row>
    <row r="73" spans="1:9" ht="15.75" customHeight="1">
      <c r="A73" s="686" t="s">
        <v>565</v>
      </c>
      <c r="B73" s="680">
        <v>63</v>
      </c>
      <c r="C73" s="680">
        <v>162</v>
      </c>
      <c r="D73" s="542">
        <v>229</v>
      </c>
      <c r="E73" s="542">
        <v>45</v>
      </c>
      <c r="F73" s="542">
        <v>128</v>
      </c>
      <c r="G73" s="542">
        <v>24</v>
      </c>
      <c r="H73" s="542">
        <v>19</v>
      </c>
      <c r="I73" s="542">
        <v>25</v>
      </c>
    </row>
    <row r="74" spans="1:2" ht="12.75">
      <c r="A74" s="606" t="s">
        <v>1217</v>
      </c>
      <c r="B74" s="606"/>
    </row>
    <row r="75" spans="1:2" ht="12.75">
      <c r="A75" s="344" t="s">
        <v>1246</v>
      </c>
      <c r="B75" s="606" t="s">
        <v>1272</v>
      </c>
    </row>
    <row r="76" spans="2:4" ht="12.75">
      <c r="B76" t="s">
        <v>1273</v>
      </c>
      <c r="D76" t="s">
        <v>1249</v>
      </c>
    </row>
    <row r="77" ht="12.75">
      <c r="B77" t="s">
        <v>1250</v>
      </c>
    </row>
  </sheetData>
  <sheetProtection/>
  <mergeCells count="10">
    <mergeCell ref="A59:H59"/>
    <mergeCell ref="A19:H19"/>
    <mergeCell ref="B38:H38"/>
    <mergeCell ref="A39:I39"/>
    <mergeCell ref="B58:H58"/>
    <mergeCell ref="A1:H1"/>
    <mergeCell ref="A3:B3"/>
    <mergeCell ref="C3:D3"/>
    <mergeCell ref="E3:F3"/>
    <mergeCell ref="G3:H3"/>
  </mergeCells>
  <hyperlinks>
    <hyperlink ref="C30" r:id="rId1" display="376@"/>
    <hyperlink ref="C48" r:id="rId2" display="150@"/>
    <hyperlink ref="C49" r:id="rId3" display="146@"/>
    <hyperlink ref="C50" r:id="rId4" display="153@"/>
    <hyperlink ref="C29" r:id="rId5" display="163@"/>
  </hyperlinks>
  <printOptions/>
  <pageMargins left="0.75" right="0.75" top="1" bottom="1" header="0.5" footer="0.5"/>
  <pageSetup horizontalDpi="600" verticalDpi="600" orientation="portrait" scale="97" r:id="rId6"/>
  <rowBreaks count="2" manualBreakCount="2">
    <brk id="38" max="255" man="1"/>
    <brk id="78" max="255" man="1"/>
  </rowBreaks>
</worksheet>
</file>

<file path=xl/worksheets/sheet14.xml><?xml version="1.0" encoding="utf-8"?>
<worksheet xmlns="http://schemas.openxmlformats.org/spreadsheetml/2006/main" xmlns:r="http://schemas.openxmlformats.org/officeDocument/2006/relationships">
  <dimension ref="A1:F20"/>
  <sheetViews>
    <sheetView view="pageBreakPreview" zoomScale="85" zoomScaleSheetLayoutView="85" zoomScalePageLayoutView="0" workbookViewId="0" topLeftCell="A1">
      <selection activeCell="I19" sqref="I19"/>
    </sheetView>
  </sheetViews>
  <sheetFormatPr defaultColWidth="9.140625" defaultRowHeight="12.75"/>
  <cols>
    <col min="1" max="1" width="9.140625" style="26" customWidth="1"/>
    <col min="2" max="2" width="16.8515625" style="0" bestFit="1" customWidth="1"/>
    <col min="3" max="3" width="21.28125" style="26" customWidth="1"/>
    <col min="4" max="4" width="11.28125" style="26" customWidth="1"/>
    <col min="5" max="5" width="9.140625" style="26" customWidth="1"/>
    <col min="6" max="6" width="11.57421875" style="26" customWidth="1"/>
  </cols>
  <sheetData>
    <row r="1" spans="1:6" ht="15">
      <c r="A1" s="952" t="s">
        <v>1220</v>
      </c>
      <c r="B1" s="952"/>
      <c r="C1" s="952"/>
      <c r="D1" s="952"/>
      <c r="E1" s="952"/>
      <c r="F1" s="952"/>
    </row>
    <row r="2" spans="1:6" ht="15">
      <c r="A2" s="952" t="s">
        <v>1345</v>
      </c>
      <c r="B2" s="952"/>
      <c r="C2" s="952"/>
      <c r="D2" s="952"/>
      <c r="E2" s="952"/>
      <c r="F2" s="952"/>
    </row>
    <row r="3" spans="1:6" ht="12.75">
      <c r="A3" s="673"/>
      <c r="B3" s="606"/>
      <c r="C3" s="673"/>
      <c r="D3" s="673"/>
      <c r="E3" s="673"/>
      <c r="F3" s="673"/>
    </row>
    <row r="4" spans="1:6" ht="57.75" customHeight="1">
      <c r="A4" s="953" t="s">
        <v>893</v>
      </c>
      <c r="B4" s="956"/>
      <c r="C4" s="294" t="s">
        <v>1221</v>
      </c>
      <c r="D4" s="159" t="s">
        <v>1222</v>
      </c>
      <c r="E4" s="159" t="s">
        <v>1223</v>
      </c>
      <c r="F4" s="53" t="s">
        <v>1224</v>
      </c>
    </row>
    <row r="5" spans="1:6" ht="12.75">
      <c r="A5" s="957">
        <v>1</v>
      </c>
      <c r="B5" s="958"/>
      <c r="C5" s="574">
        <v>2</v>
      </c>
      <c r="D5" s="574">
        <v>3</v>
      </c>
      <c r="E5" s="574">
        <v>4</v>
      </c>
      <c r="F5" s="52">
        <v>5</v>
      </c>
    </row>
    <row r="6" spans="1:6" ht="21.75" customHeight="1">
      <c r="A6" s="839"/>
      <c r="B6" s="846" t="s">
        <v>290</v>
      </c>
      <c r="C6" s="682">
        <v>3137</v>
      </c>
      <c r="D6" s="682">
        <v>20352</v>
      </c>
      <c r="E6" s="682">
        <v>591</v>
      </c>
      <c r="F6" s="682">
        <v>449021</v>
      </c>
    </row>
    <row r="7" spans="1:6" ht="21.75" customHeight="1">
      <c r="A7" s="219"/>
      <c r="B7" s="617" t="s">
        <v>497</v>
      </c>
      <c r="C7" s="573">
        <v>3278</v>
      </c>
      <c r="D7" s="573">
        <v>21648</v>
      </c>
      <c r="E7" s="573">
        <v>564</v>
      </c>
      <c r="F7" s="573">
        <v>428855</v>
      </c>
    </row>
    <row r="8" spans="1:6" ht="21.75" customHeight="1">
      <c r="A8" s="266"/>
      <c r="B8" s="617" t="s">
        <v>361</v>
      </c>
      <c r="C8" s="573">
        <v>3413</v>
      </c>
      <c r="D8" s="573">
        <v>24187</v>
      </c>
      <c r="E8" s="573">
        <v>556</v>
      </c>
      <c r="F8" s="573">
        <v>413467</v>
      </c>
    </row>
    <row r="9" spans="1:6" ht="21.75" customHeight="1">
      <c r="A9" s="266"/>
      <c r="B9" s="617" t="s">
        <v>498</v>
      </c>
      <c r="C9" s="573">
        <v>3612</v>
      </c>
      <c r="D9" s="573">
        <v>25440</v>
      </c>
      <c r="E9" s="573">
        <v>554</v>
      </c>
      <c r="F9" s="573">
        <v>405719</v>
      </c>
    </row>
    <row r="10" spans="1:6" ht="21.75" customHeight="1">
      <c r="A10" s="219"/>
      <c r="B10" s="617" t="s">
        <v>499</v>
      </c>
      <c r="C10" s="573">
        <v>3826</v>
      </c>
      <c r="D10" s="573">
        <v>30434</v>
      </c>
      <c r="E10" s="573">
        <v>563</v>
      </c>
      <c r="F10" s="573">
        <v>393513</v>
      </c>
    </row>
    <row r="11" spans="1:6" ht="21.75" customHeight="1">
      <c r="A11" s="266"/>
      <c r="B11" s="617" t="s">
        <v>500</v>
      </c>
      <c r="C11" s="573">
        <v>4070</v>
      </c>
      <c r="D11" s="573">
        <v>33675</v>
      </c>
      <c r="E11" s="573">
        <v>547</v>
      </c>
      <c r="F11" s="573">
        <v>384644</v>
      </c>
    </row>
    <row r="12" spans="1:6" ht="21.75" customHeight="1">
      <c r="A12" s="266"/>
      <c r="B12" s="617" t="s">
        <v>501</v>
      </c>
      <c r="C12" s="573">
        <v>4308</v>
      </c>
      <c r="D12" s="573">
        <v>34837</v>
      </c>
      <c r="E12" s="573">
        <v>561</v>
      </c>
      <c r="F12" s="573">
        <v>371490</v>
      </c>
    </row>
    <row r="13" spans="1:6" ht="21.75" customHeight="1">
      <c r="A13" s="266"/>
      <c r="B13" s="617" t="s">
        <v>1068</v>
      </c>
      <c r="C13" s="573">
        <v>4571</v>
      </c>
      <c r="D13" s="573">
        <v>38465</v>
      </c>
      <c r="E13" s="573">
        <v>559</v>
      </c>
      <c r="F13" s="573">
        <v>357467</v>
      </c>
    </row>
    <row r="14" spans="1:6" ht="21.75" customHeight="1">
      <c r="A14" s="219"/>
      <c r="B14" s="617" t="s">
        <v>1331</v>
      </c>
      <c r="C14" s="267">
        <v>4928</v>
      </c>
      <c r="D14" s="267">
        <v>45537</v>
      </c>
      <c r="E14" s="267">
        <v>561</v>
      </c>
      <c r="F14" s="573">
        <v>356848</v>
      </c>
    </row>
    <row r="15" spans="1:6" ht="21.75" customHeight="1">
      <c r="A15" s="219"/>
      <c r="B15" s="617" t="s">
        <v>1332</v>
      </c>
      <c r="C15" s="267">
        <v>5320</v>
      </c>
      <c r="D15" s="267">
        <v>41318</v>
      </c>
      <c r="E15" s="267">
        <v>560</v>
      </c>
      <c r="F15" s="573">
        <v>356848</v>
      </c>
    </row>
    <row r="16" spans="1:6" ht="21.75" customHeight="1">
      <c r="A16" s="220"/>
      <c r="B16" s="620" t="s">
        <v>1330</v>
      </c>
      <c r="C16" s="542">
        <v>5327</v>
      </c>
      <c r="D16" s="542">
        <v>62021</v>
      </c>
      <c r="E16" s="542">
        <v>559</v>
      </c>
      <c r="F16" s="680">
        <v>356848</v>
      </c>
    </row>
    <row r="17" spans="1:6" ht="12.75">
      <c r="A17" s="606" t="s">
        <v>1217</v>
      </c>
      <c r="C17" s="174"/>
      <c r="D17" s="174"/>
      <c r="E17" s="174"/>
      <c r="F17" s="174"/>
    </row>
    <row r="18" spans="1:6" ht="12.75">
      <c r="A18" s="255" t="s">
        <v>1225</v>
      </c>
      <c r="B18" s="606" t="s">
        <v>1226</v>
      </c>
      <c r="C18" s="174"/>
      <c r="D18" s="174"/>
      <c r="E18" s="174"/>
      <c r="F18" s="174"/>
    </row>
    <row r="19" spans="1:6" ht="12.75">
      <c r="A19" s="255" t="s">
        <v>1227</v>
      </c>
      <c r="B19" s="15" t="s">
        <v>1228</v>
      </c>
      <c r="C19" s="174"/>
      <c r="D19" s="174"/>
      <c r="E19" s="174"/>
      <c r="F19" s="174"/>
    </row>
    <row r="20" spans="1:2" ht="12.75">
      <c r="A20" s="26" t="s">
        <v>1229</v>
      </c>
      <c r="B20" t="s">
        <v>1064</v>
      </c>
    </row>
  </sheetData>
  <sheetProtection/>
  <mergeCells count="4">
    <mergeCell ref="A1:F1"/>
    <mergeCell ref="A2:F2"/>
    <mergeCell ref="A4:B4"/>
    <mergeCell ref="A5:B5"/>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2:L47"/>
  <sheetViews>
    <sheetView view="pageBreakPreview" zoomScaleSheetLayoutView="100" zoomScalePageLayoutView="0" workbookViewId="0" topLeftCell="A1">
      <selection activeCell="A24" sqref="A24:H24"/>
    </sheetView>
  </sheetViews>
  <sheetFormatPr defaultColWidth="9.140625" defaultRowHeight="12.75"/>
  <cols>
    <col min="1" max="1" width="11.140625" style="26" customWidth="1"/>
    <col min="2" max="2" width="33.00390625" style="0" customWidth="1"/>
    <col min="3" max="3" width="7.8515625" style="0" customWidth="1"/>
    <col min="4" max="4" width="11.140625" style="0" customWidth="1"/>
    <col min="5" max="5" width="7.7109375" style="0" customWidth="1"/>
    <col min="6" max="6" width="10.8515625" style="0" customWidth="1"/>
    <col min="7" max="7" width="7.57421875" style="0" customWidth="1"/>
    <col min="8" max="8" width="10.8515625" style="0" customWidth="1"/>
    <col min="9" max="9" width="7.421875" style="0" customWidth="1"/>
    <col min="10" max="10" width="10.57421875" style="0" bestFit="1" customWidth="1"/>
    <col min="12" max="12" width="11.00390625" style="0" customWidth="1"/>
  </cols>
  <sheetData>
    <row r="1" ht="6.75" customHeight="1"/>
    <row r="2" spans="1:12" ht="12.75" customHeight="1">
      <c r="A2" s="962" t="s">
        <v>1344</v>
      </c>
      <c r="B2" s="962"/>
      <c r="C2" s="962"/>
      <c r="D2" s="962"/>
      <c r="E2" s="962"/>
      <c r="F2" s="962"/>
      <c r="G2" s="962"/>
      <c r="H2" s="962"/>
      <c r="I2" s="962"/>
      <c r="J2" s="962"/>
      <c r="K2" s="962"/>
      <c r="L2" s="962"/>
    </row>
    <row r="3" ht="5.25" customHeight="1"/>
    <row r="4" spans="1:12" ht="12.75">
      <c r="A4" s="963" t="s">
        <v>182</v>
      </c>
      <c r="B4" s="943" t="s">
        <v>1178</v>
      </c>
      <c r="C4" s="264" t="s">
        <v>501</v>
      </c>
      <c r="D4" s="264"/>
      <c r="E4" s="264" t="s">
        <v>502</v>
      </c>
      <c r="F4" s="264"/>
      <c r="G4" s="264" t="s">
        <v>463</v>
      </c>
      <c r="H4" s="264"/>
      <c r="I4" s="915" t="s">
        <v>1332</v>
      </c>
      <c r="J4" s="915"/>
      <c r="K4" s="915" t="s">
        <v>565</v>
      </c>
      <c r="L4" s="915"/>
    </row>
    <row r="5" spans="1:12" ht="12.75">
      <c r="A5" s="964"/>
      <c r="B5" s="944"/>
      <c r="C5" s="3" t="s">
        <v>1179</v>
      </c>
      <c r="D5" s="3" t="s">
        <v>1180</v>
      </c>
      <c r="E5" s="3" t="s">
        <v>1179</v>
      </c>
      <c r="F5" s="3" t="s">
        <v>1180</v>
      </c>
      <c r="G5" s="3" t="s">
        <v>1179</v>
      </c>
      <c r="H5" s="3" t="s">
        <v>1180</v>
      </c>
      <c r="I5" s="3" t="s">
        <v>1179</v>
      </c>
      <c r="J5" s="3" t="s">
        <v>1180</v>
      </c>
      <c r="K5" s="3" t="s">
        <v>1179</v>
      </c>
      <c r="L5" s="3" t="s">
        <v>1180</v>
      </c>
    </row>
    <row r="6" spans="1:12" s="26" customFormat="1" ht="12.75">
      <c r="A6" s="155">
        <v>1</v>
      </c>
      <c r="B6" s="649">
        <v>2</v>
      </c>
      <c r="C6" s="649">
        <v>3</v>
      </c>
      <c r="D6" s="649">
        <v>4</v>
      </c>
      <c r="E6" s="649">
        <v>5</v>
      </c>
      <c r="F6" s="649">
        <v>6</v>
      </c>
      <c r="G6" s="120">
        <v>7</v>
      </c>
      <c r="H6" s="274">
        <v>8</v>
      </c>
      <c r="I6" s="120">
        <v>9</v>
      </c>
      <c r="J6" s="274">
        <v>10</v>
      </c>
      <c r="K6" s="120">
        <v>11</v>
      </c>
      <c r="L6" s="274">
        <v>12</v>
      </c>
    </row>
    <row r="7" spans="1:12" ht="12.75">
      <c r="A7" s="155">
        <v>1</v>
      </c>
      <c r="B7" s="154" t="s">
        <v>1181</v>
      </c>
      <c r="C7" s="627">
        <v>4961</v>
      </c>
      <c r="D7" s="627">
        <v>340</v>
      </c>
      <c r="E7" s="627">
        <v>5473</v>
      </c>
      <c r="F7" s="627">
        <v>321</v>
      </c>
      <c r="G7" s="428">
        <v>5789</v>
      </c>
      <c r="H7" s="429">
        <v>323</v>
      </c>
      <c r="I7" s="650">
        <v>6578</v>
      </c>
      <c r="J7" s="651">
        <v>362</v>
      </c>
      <c r="K7" s="630">
        <v>6482</v>
      </c>
      <c r="L7" s="651">
        <v>360</v>
      </c>
    </row>
    <row r="8" spans="1:12" ht="12.75">
      <c r="A8" s="156">
        <v>2</v>
      </c>
      <c r="B8" s="97" t="s">
        <v>1182</v>
      </c>
      <c r="C8" s="426">
        <v>474</v>
      </c>
      <c r="D8" s="426">
        <v>42</v>
      </c>
      <c r="E8" s="426">
        <v>780</v>
      </c>
      <c r="F8" s="426">
        <v>91</v>
      </c>
      <c r="G8" s="428">
        <v>839</v>
      </c>
      <c r="H8" s="429">
        <v>100</v>
      </c>
      <c r="I8" s="630">
        <v>723</v>
      </c>
      <c r="J8" s="428">
        <v>83</v>
      </c>
      <c r="K8" s="630">
        <v>791</v>
      </c>
      <c r="L8" s="428">
        <v>84</v>
      </c>
    </row>
    <row r="9" spans="1:12" ht="12.75">
      <c r="A9" s="156">
        <v>3</v>
      </c>
      <c r="B9" s="97" t="s">
        <v>1183</v>
      </c>
      <c r="C9" s="426">
        <v>738</v>
      </c>
      <c r="D9" s="426">
        <v>36</v>
      </c>
      <c r="E9" s="426">
        <v>657</v>
      </c>
      <c r="F9" s="426">
        <v>85</v>
      </c>
      <c r="G9" s="428">
        <v>642</v>
      </c>
      <c r="H9" s="429">
        <v>84</v>
      </c>
      <c r="I9" s="630">
        <v>617</v>
      </c>
      <c r="J9" s="428">
        <v>68</v>
      </c>
      <c r="K9" s="630">
        <v>686</v>
      </c>
      <c r="L9" s="428">
        <v>62</v>
      </c>
    </row>
    <row r="10" spans="1:12" ht="12.75">
      <c r="A10" s="156">
        <v>4</v>
      </c>
      <c r="B10" s="97" t="s">
        <v>1184</v>
      </c>
      <c r="C10" s="426">
        <v>403</v>
      </c>
      <c r="D10" s="426">
        <v>22</v>
      </c>
      <c r="E10" s="426">
        <v>726</v>
      </c>
      <c r="F10" s="426">
        <v>52</v>
      </c>
      <c r="G10" s="428">
        <v>773</v>
      </c>
      <c r="H10" s="429">
        <v>50</v>
      </c>
      <c r="I10" s="630">
        <v>645</v>
      </c>
      <c r="J10" s="428">
        <v>26</v>
      </c>
      <c r="K10" s="630">
        <v>889</v>
      </c>
      <c r="L10" s="428">
        <v>31</v>
      </c>
    </row>
    <row r="11" spans="1:12" ht="12.75">
      <c r="A11" s="156">
        <v>5</v>
      </c>
      <c r="B11" s="97" t="s">
        <v>1185</v>
      </c>
      <c r="C11" s="426">
        <v>626</v>
      </c>
      <c r="D11" s="426">
        <v>23</v>
      </c>
      <c r="E11" s="426">
        <v>537</v>
      </c>
      <c r="F11" s="426">
        <v>59</v>
      </c>
      <c r="G11" s="428">
        <v>580</v>
      </c>
      <c r="H11" s="429">
        <v>85</v>
      </c>
      <c r="I11" s="630">
        <v>469</v>
      </c>
      <c r="J11" s="428">
        <v>58</v>
      </c>
      <c r="K11" s="630">
        <v>563</v>
      </c>
      <c r="L11" s="428">
        <v>52</v>
      </c>
    </row>
    <row r="12" spans="1:12" ht="12.75">
      <c r="A12" s="156">
        <v>6</v>
      </c>
      <c r="B12" s="97" t="s">
        <v>1186</v>
      </c>
      <c r="C12" s="426">
        <v>352</v>
      </c>
      <c r="D12" s="426">
        <v>27</v>
      </c>
      <c r="E12" s="426">
        <v>467</v>
      </c>
      <c r="F12" s="426">
        <v>20</v>
      </c>
      <c r="G12" s="428">
        <v>513</v>
      </c>
      <c r="H12" s="429">
        <v>17</v>
      </c>
      <c r="I12" s="630">
        <v>381</v>
      </c>
      <c r="J12" s="428">
        <v>24</v>
      </c>
      <c r="K12" s="630">
        <v>512</v>
      </c>
      <c r="L12" s="428">
        <v>22</v>
      </c>
    </row>
    <row r="13" spans="1:12" ht="12.75">
      <c r="A13" s="156">
        <v>7</v>
      </c>
      <c r="B13" s="97" t="s">
        <v>1187</v>
      </c>
      <c r="C13" s="426">
        <v>13</v>
      </c>
      <c r="D13" s="426">
        <v>0</v>
      </c>
      <c r="E13" s="426">
        <v>819</v>
      </c>
      <c r="F13" s="426">
        <v>44</v>
      </c>
      <c r="G13" s="428">
        <v>1001</v>
      </c>
      <c r="H13" s="429">
        <v>58</v>
      </c>
      <c r="I13" s="630">
        <v>816</v>
      </c>
      <c r="J13" s="428">
        <v>54</v>
      </c>
      <c r="K13" s="630">
        <v>1066</v>
      </c>
      <c r="L13" s="428">
        <v>77</v>
      </c>
    </row>
    <row r="14" spans="1:12" ht="11.25" customHeight="1">
      <c r="A14" s="156">
        <v>8</v>
      </c>
      <c r="B14" s="97" t="s">
        <v>1188</v>
      </c>
      <c r="C14" s="426">
        <v>624</v>
      </c>
      <c r="D14" s="426">
        <v>70</v>
      </c>
      <c r="E14" s="426">
        <v>348</v>
      </c>
      <c r="F14" s="426">
        <v>16</v>
      </c>
      <c r="G14" s="428">
        <v>398</v>
      </c>
      <c r="H14" s="429">
        <v>13</v>
      </c>
      <c r="I14" s="630">
        <v>347</v>
      </c>
      <c r="J14" s="428">
        <v>7</v>
      </c>
      <c r="K14" s="630">
        <v>198</v>
      </c>
      <c r="L14" s="428">
        <v>3</v>
      </c>
    </row>
    <row r="15" spans="1:12" ht="12.75">
      <c r="A15" s="156">
        <v>9</v>
      </c>
      <c r="B15" s="97" t="s">
        <v>1189</v>
      </c>
      <c r="C15" s="426">
        <v>140</v>
      </c>
      <c r="D15" s="426">
        <v>4</v>
      </c>
      <c r="E15" s="426">
        <v>175</v>
      </c>
      <c r="F15" s="426">
        <v>3</v>
      </c>
      <c r="G15" s="428">
        <v>176</v>
      </c>
      <c r="H15" s="429">
        <v>3</v>
      </c>
      <c r="I15" s="630">
        <v>154</v>
      </c>
      <c r="J15" s="428">
        <v>3</v>
      </c>
      <c r="K15" s="630">
        <v>414</v>
      </c>
      <c r="L15" s="428">
        <v>14</v>
      </c>
    </row>
    <row r="16" spans="1:12" ht="12.75">
      <c r="A16" s="156">
        <v>10</v>
      </c>
      <c r="B16" s="97" t="s">
        <v>1190</v>
      </c>
      <c r="C16" s="426">
        <v>49</v>
      </c>
      <c r="D16" s="426">
        <v>5</v>
      </c>
      <c r="E16" s="426">
        <v>65</v>
      </c>
      <c r="F16" s="426">
        <v>7</v>
      </c>
      <c r="G16" s="428">
        <v>39</v>
      </c>
      <c r="H16" s="429">
        <v>15</v>
      </c>
      <c r="I16" s="630">
        <v>37</v>
      </c>
      <c r="J16" s="428">
        <v>3</v>
      </c>
      <c r="K16" s="630">
        <v>598</v>
      </c>
      <c r="L16" s="428">
        <v>59</v>
      </c>
    </row>
    <row r="17" spans="1:12" ht="12.75">
      <c r="A17" s="156">
        <v>11</v>
      </c>
      <c r="B17" s="97" t="s">
        <v>1191</v>
      </c>
      <c r="C17" s="426">
        <v>0</v>
      </c>
      <c r="D17" s="426">
        <v>0</v>
      </c>
      <c r="E17" s="426">
        <v>88</v>
      </c>
      <c r="F17" s="426">
        <v>6</v>
      </c>
      <c r="G17" s="428">
        <v>88</v>
      </c>
      <c r="H17" s="429">
        <v>2</v>
      </c>
      <c r="I17" s="630">
        <v>82</v>
      </c>
      <c r="J17" s="428">
        <v>1</v>
      </c>
      <c r="K17" s="630">
        <v>109</v>
      </c>
      <c r="L17" s="428">
        <v>2</v>
      </c>
    </row>
    <row r="18" spans="1:12" ht="12.75">
      <c r="A18" s="156">
        <v>12</v>
      </c>
      <c r="B18" s="97" t="s">
        <v>1192</v>
      </c>
      <c r="C18" s="426">
        <v>20</v>
      </c>
      <c r="D18" s="426">
        <v>0</v>
      </c>
      <c r="E18" s="426">
        <v>12</v>
      </c>
      <c r="F18" s="426">
        <v>0</v>
      </c>
      <c r="G18" s="428">
        <v>17</v>
      </c>
      <c r="H18" s="429">
        <v>0</v>
      </c>
      <c r="I18" s="630">
        <v>19</v>
      </c>
      <c r="J18" s="427" t="s">
        <v>527</v>
      </c>
      <c r="K18" s="630">
        <v>23</v>
      </c>
      <c r="L18" s="825" t="s">
        <v>527</v>
      </c>
    </row>
    <row r="19" spans="1:12" ht="12.75">
      <c r="A19" s="156">
        <v>13</v>
      </c>
      <c r="B19" s="97" t="s">
        <v>1193</v>
      </c>
      <c r="C19" s="426">
        <v>75</v>
      </c>
      <c r="D19" s="426">
        <v>6</v>
      </c>
      <c r="E19" s="426">
        <v>0</v>
      </c>
      <c r="F19" s="426">
        <v>0</v>
      </c>
      <c r="G19" s="428">
        <v>0</v>
      </c>
      <c r="H19" s="429">
        <v>0</v>
      </c>
      <c r="I19" s="630">
        <v>9</v>
      </c>
      <c r="J19" s="427" t="s">
        <v>527</v>
      </c>
      <c r="K19" s="554" t="s">
        <v>527</v>
      </c>
      <c r="L19" s="825" t="s">
        <v>527</v>
      </c>
    </row>
    <row r="20" spans="1:12" ht="12.75">
      <c r="A20" s="157">
        <v>14</v>
      </c>
      <c r="B20" s="210" t="s">
        <v>1194</v>
      </c>
      <c r="C20" s="625">
        <v>816</v>
      </c>
      <c r="D20" s="625">
        <v>99</v>
      </c>
      <c r="E20" s="625">
        <v>9</v>
      </c>
      <c r="F20" s="625">
        <v>0</v>
      </c>
      <c r="G20" s="652">
        <v>15</v>
      </c>
      <c r="H20" s="653">
        <v>0</v>
      </c>
      <c r="I20" s="630">
        <v>0</v>
      </c>
      <c r="J20" s="428">
        <v>0</v>
      </c>
      <c r="K20" s="630">
        <v>11</v>
      </c>
      <c r="L20" s="843" t="s">
        <v>527</v>
      </c>
    </row>
    <row r="21" spans="1:12" ht="12.75">
      <c r="A21" s="654"/>
      <c r="B21" s="209" t="s">
        <v>1195</v>
      </c>
      <c r="C21" s="209"/>
      <c r="D21" s="209"/>
      <c r="E21" s="209"/>
      <c r="F21" s="209"/>
      <c r="G21" s="209"/>
      <c r="H21" s="210"/>
      <c r="I21" s="211"/>
      <c r="J21" s="211"/>
      <c r="K21" s="121"/>
      <c r="L21" s="211"/>
    </row>
    <row r="24" spans="1:8" ht="15">
      <c r="A24" s="930" t="s">
        <v>1337</v>
      </c>
      <c r="B24" s="930"/>
      <c r="C24" s="930"/>
      <c r="D24" s="930"/>
      <c r="E24" s="930"/>
      <c r="F24" s="930"/>
      <c r="G24" s="930"/>
      <c r="H24" s="930"/>
    </row>
    <row r="25" spans="1:8" ht="12.75">
      <c r="A25"/>
      <c r="B25" s="4"/>
      <c r="C25" s="344"/>
      <c r="D25" s="656"/>
      <c r="E25" s="344"/>
      <c r="F25" s="344"/>
      <c r="G25" s="344"/>
      <c r="H25" s="344"/>
    </row>
    <row r="26" spans="1:8" ht="38.25">
      <c r="A26" s="911" t="s">
        <v>182</v>
      </c>
      <c r="B26" s="467" t="s">
        <v>1196</v>
      </c>
      <c r="C26" s="467" t="s">
        <v>1197</v>
      </c>
      <c r="D26" s="631" t="s">
        <v>1198</v>
      </c>
      <c r="E26" s="882" t="s">
        <v>1199</v>
      </c>
      <c r="F26" s="959"/>
      <c r="G26" s="853" t="s">
        <v>1200</v>
      </c>
      <c r="H26" s="960"/>
    </row>
    <row r="27" spans="1:8" ht="25.5">
      <c r="A27" s="912"/>
      <c r="B27" s="49"/>
      <c r="C27" s="912" t="s">
        <v>1201</v>
      </c>
      <c r="D27" s="912" t="s">
        <v>1201</v>
      </c>
      <c r="E27" s="25" t="s">
        <v>1202</v>
      </c>
      <c r="F27" s="633" t="s">
        <v>1203</v>
      </c>
      <c r="G27" s="215" t="s">
        <v>1204</v>
      </c>
      <c r="H27" s="657" t="s">
        <v>1205</v>
      </c>
    </row>
    <row r="28" spans="1:8" ht="12.75">
      <c r="A28" s="919"/>
      <c r="B28" s="634"/>
      <c r="C28" s="961"/>
      <c r="D28" s="961"/>
      <c r="E28" s="217"/>
      <c r="F28" s="559"/>
      <c r="G28" s="658"/>
      <c r="H28" s="559"/>
    </row>
    <row r="29" spans="1:8" ht="12.75">
      <c r="A29" s="24">
        <v>1</v>
      </c>
      <c r="B29" s="24">
        <v>2</v>
      </c>
      <c r="C29" s="261"/>
      <c r="D29" s="659"/>
      <c r="E29" s="61"/>
      <c r="F29" s="61"/>
      <c r="G29" s="264"/>
      <c r="H29" s="120"/>
    </row>
    <row r="30" spans="1:8" ht="12.75">
      <c r="A30" s="386"/>
      <c r="B30" s="15"/>
      <c r="C30" s="660"/>
      <c r="D30" s="661"/>
      <c r="E30" s="627"/>
      <c r="F30" s="627"/>
      <c r="G30" s="427"/>
      <c r="H30" s="426"/>
    </row>
    <row r="31" spans="1:8" ht="12.75">
      <c r="A31" s="386">
        <v>1</v>
      </c>
      <c r="B31" s="663" t="s">
        <v>1077</v>
      </c>
      <c r="C31" s="358">
        <v>0</v>
      </c>
      <c r="D31" s="662">
        <v>747</v>
      </c>
      <c r="E31" s="426">
        <v>10</v>
      </c>
      <c r="F31" s="426">
        <v>67</v>
      </c>
      <c r="G31" s="427">
        <v>15</v>
      </c>
      <c r="H31" s="426">
        <v>1319</v>
      </c>
    </row>
    <row r="32" spans="1:8" ht="12.75">
      <c r="A32" s="386">
        <v>2</v>
      </c>
      <c r="B32" s="663" t="s">
        <v>1079</v>
      </c>
      <c r="C32" s="358">
        <v>46</v>
      </c>
      <c r="D32" s="662">
        <v>176</v>
      </c>
      <c r="E32" s="426">
        <v>1</v>
      </c>
      <c r="F32" s="426">
        <v>203</v>
      </c>
      <c r="G32" s="427">
        <v>3</v>
      </c>
      <c r="H32" s="426">
        <v>357</v>
      </c>
    </row>
    <row r="33" spans="1:8" ht="12.75">
      <c r="A33" s="386">
        <v>3</v>
      </c>
      <c r="B33" s="663" t="s">
        <v>1206</v>
      </c>
      <c r="C33" s="358">
        <v>0</v>
      </c>
      <c r="D33" s="662">
        <v>2347</v>
      </c>
      <c r="E33" s="426">
        <v>2</v>
      </c>
      <c r="F33" s="426">
        <v>0</v>
      </c>
      <c r="G33" s="664">
        <v>2</v>
      </c>
      <c r="H33" s="426">
        <v>516</v>
      </c>
    </row>
    <row r="34" spans="1:8" ht="12.75">
      <c r="A34" s="386">
        <v>4</v>
      </c>
      <c r="B34" s="845" t="s">
        <v>1207</v>
      </c>
      <c r="C34" s="358">
        <v>0</v>
      </c>
      <c r="D34" s="662">
        <v>83</v>
      </c>
      <c r="E34" s="426">
        <v>0</v>
      </c>
      <c r="F34" s="426">
        <v>0</v>
      </c>
      <c r="G34" s="664">
        <v>0</v>
      </c>
      <c r="H34" s="426">
        <v>52</v>
      </c>
    </row>
    <row r="35" spans="1:8" ht="12.75">
      <c r="A35" s="386">
        <v>5</v>
      </c>
      <c r="B35" s="663" t="s">
        <v>1159</v>
      </c>
      <c r="C35" s="358">
        <v>0</v>
      </c>
      <c r="D35" s="662">
        <v>22792</v>
      </c>
      <c r="E35" s="426">
        <v>48</v>
      </c>
      <c r="F35" s="426">
        <v>145</v>
      </c>
      <c r="G35" s="664">
        <v>44</v>
      </c>
      <c r="H35" s="426">
        <v>2144</v>
      </c>
    </row>
    <row r="36" spans="1:8" ht="12.75">
      <c r="A36" s="386">
        <v>6</v>
      </c>
      <c r="B36" s="668" t="s">
        <v>1087</v>
      </c>
      <c r="C36" s="358">
        <v>0</v>
      </c>
      <c r="D36" s="662">
        <v>30985</v>
      </c>
      <c r="E36" s="426">
        <v>1</v>
      </c>
      <c r="F36" s="426">
        <v>207</v>
      </c>
      <c r="G36" s="664">
        <v>0</v>
      </c>
      <c r="H36" s="426">
        <v>853</v>
      </c>
    </row>
    <row r="37" spans="1:8" ht="12.75">
      <c r="A37" s="386">
        <v>7</v>
      </c>
      <c r="B37" s="668" t="s">
        <v>1090</v>
      </c>
      <c r="C37" s="358">
        <v>0</v>
      </c>
      <c r="D37" s="662">
        <v>459</v>
      </c>
      <c r="E37" s="665">
        <v>2</v>
      </c>
      <c r="F37" s="426">
        <v>109</v>
      </c>
      <c r="G37" s="664">
        <v>2</v>
      </c>
      <c r="H37" s="426">
        <v>190</v>
      </c>
    </row>
    <row r="38" spans="1:8" ht="12.75">
      <c r="A38" s="386">
        <v>8</v>
      </c>
      <c r="B38" s="845" t="s">
        <v>1107</v>
      </c>
      <c r="C38" s="358">
        <v>0</v>
      </c>
      <c r="D38" s="662">
        <v>561</v>
      </c>
      <c r="E38" s="666">
        <v>35</v>
      </c>
      <c r="F38" s="667">
        <v>36</v>
      </c>
      <c r="G38" s="428">
        <v>26</v>
      </c>
      <c r="H38" s="426">
        <v>189</v>
      </c>
    </row>
    <row r="39" spans="1:8" ht="12.75">
      <c r="A39" s="386">
        <v>9</v>
      </c>
      <c r="B39" s="845" t="s">
        <v>1124</v>
      </c>
      <c r="C39" s="358">
        <v>0</v>
      </c>
      <c r="D39" s="662">
        <v>21287</v>
      </c>
      <c r="E39" s="666">
        <v>155</v>
      </c>
      <c r="F39" s="667">
        <v>1013</v>
      </c>
      <c r="G39" s="428">
        <v>376</v>
      </c>
      <c r="H39" s="426">
        <v>3573</v>
      </c>
    </row>
    <row r="40" spans="1:8" ht="12.75">
      <c r="A40" s="386">
        <v>10</v>
      </c>
      <c r="B40" s="663" t="s">
        <v>1132</v>
      </c>
      <c r="C40" s="358">
        <v>0</v>
      </c>
      <c r="D40" s="662">
        <v>16</v>
      </c>
      <c r="E40" s="666">
        <v>1</v>
      </c>
      <c r="F40" s="667">
        <v>82</v>
      </c>
      <c r="G40" s="428">
        <v>2</v>
      </c>
      <c r="H40" s="426">
        <v>0</v>
      </c>
    </row>
    <row r="41" spans="1:8" ht="12.75">
      <c r="A41" s="386">
        <v>11</v>
      </c>
      <c r="B41" s="663" t="s">
        <v>1143</v>
      </c>
      <c r="C41" s="358">
        <v>0</v>
      </c>
      <c r="D41" s="662">
        <v>503</v>
      </c>
      <c r="E41" s="666">
        <v>145</v>
      </c>
      <c r="F41" s="667">
        <v>17</v>
      </c>
      <c r="G41" s="428">
        <v>366</v>
      </c>
      <c r="H41" s="426">
        <v>318</v>
      </c>
    </row>
    <row r="42" spans="1:8" ht="12.75">
      <c r="A42" s="386">
        <v>12</v>
      </c>
      <c r="B42" s="845" t="s">
        <v>1215</v>
      </c>
      <c r="C42" s="358">
        <v>0</v>
      </c>
      <c r="D42" s="672">
        <v>4046</v>
      </c>
      <c r="E42" s="666">
        <v>62</v>
      </c>
      <c r="F42" s="667">
        <v>221</v>
      </c>
      <c r="G42" s="428">
        <v>72</v>
      </c>
      <c r="H42" s="426">
        <v>300</v>
      </c>
    </row>
    <row r="43" spans="1:8" ht="12.75">
      <c r="A43" s="24"/>
      <c r="B43" s="250" t="s">
        <v>159</v>
      </c>
      <c r="C43" s="669">
        <f aca="true" t="shared" si="0" ref="C43:H43">SUM(C31:C42)</f>
        <v>46</v>
      </c>
      <c r="D43" s="669">
        <f t="shared" si="0"/>
        <v>84002</v>
      </c>
      <c r="E43" s="669">
        <f t="shared" si="0"/>
        <v>462</v>
      </c>
      <c r="F43" s="669">
        <f t="shared" si="0"/>
        <v>2100</v>
      </c>
      <c r="G43" s="669">
        <f t="shared" si="0"/>
        <v>908</v>
      </c>
      <c r="H43" s="669">
        <f t="shared" si="0"/>
        <v>9811</v>
      </c>
    </row>
    <row r="44" spans="1:8" ht="12.75">
      <c r="A44"/>
      <c r="B44" s="19"/>
      <c r="C44" s="671"/>
      <c r="E44" s="671"/>
      <c r="F44" s="671"/>
      <c r="G44" s="344"/>
      <c r="H44" s="344"/>
    </row>
    <row r="45" spans="1:8" ht="12.75">
      <c r="A45" t="s">
        <v>1062</v>
      </c>
      <c r="C45" s="344"/>
      <c r="D45" s="656"/>
      <c r="E45" s="344"/>
      <c r="F45" s="344"/>
      <c r="G45" s="344"/>
      <c r="H45" s="344"/>
    </row>
    <row r="46" spans="1:8" ht="12.75">
      <c r="A46" t="s">
        <v>1208</v>
      </c>
      <c r="B46" t="s">
        <v>1209</v>
      </c>
      <c r="C46" s="344"/>
      <c r="D46" s="656"/>
      <c r="E46" s="344"/>
      <c r="F46" s="344"/>
      <c r="G46" s="344"/>
      <c r="H46" s="344"/>
    </row>
    <row r="47" spans="1:8" ht="12.75">
      <c r="A47" t="s">
        <v>587</v>
      </c>
      <c r="B47" t="s">
        <v>1210</v>
      </c>
      <c r="C47" s="344"/>
      <c r="D47" s="656"/>
      <c r="E47" s="344"/>
      <c r="F47" s="344"/>
      <c r="G47" s="344"/>
      <c r="H47" s="344"/>
    </row>
  </sheetData>
  <sheetProtection/>
  <mergeCells count="11">
    <mergeCell ref="A2:L2"/>
    <mergeCell ref="I4:J4"/>
    <mergeCell ref="A4:A5"/>
    <mergeCell ref="B4:B5"/>
    <mergeCell ref="K4:L4"/>
    <mergeCell ref="A24:H24"/>
    <mergeCell ref="A26:A28"/>
    <mergeCell ref="E26:F26"/>
    <mergeCell ref="G26:H26"/>
    <mergeCell ref="C27:C28"/>
    <mergeCell ref="D27:D28"/>
  </mergeCells>
  <printOptions/>
  <pageMargins left="0.75" right="0.75" top="1" bottom="1" header="0.5" footer="0.5"/>
  <pageSetup horizontalDpi="600" verticalDpi="600" orientation="portrait" scale="65" r:id="rId1"/>
</worksheet>
</file>

<file path=xl/worksheets/sheet16.xml><?xml version="1.0" encoding="utf-8"?>
<worksheet xmlns="http://schemas.openxmlformats.org/spreadsheetml/2006/main" xmlns:r="http://schemas.openxmlformats.org/officeDocument/2006/relationships">
  <dimension ref="A1:L85"/>
  <sheetViews>
    <sheetView view="pageBreakPreview" zoomScale="85" zoomScaleSheetLayoutView="85" zoomScalePageLayoutView="0" workbookViewId="0" topLeftCell="A1">
      <selection activeCell="P15" sqref="P15"/>
    </sheetView>
  </sheetViews>
  <sheetFormatPr defaultColWidth="9.140625" defaultRowHeight="12.75"/>
  <cols>
    <col min="1" max="1" width="5.140625" style="103" customWidth="1"/>
    <col min="2" max="2" width="20.8515625" style="103" customWidth="1"/>
    <col min="3" max="3" width="7.8515625" style="103" customWidth="1"/>
    <col min="4" max="4" width="10.57421875" style="26" customWidth="1"/>
    <col min="5" max="5" width="11.140625" style="103" bestFit="1" customWidth="1"/>
    <col min="6" max="6" width="10.00390625" style="103" customWidth="1"/>
    <col min="7" max="7" width="11.140625" style="103" bestFit="1" customWidth="1"/>
    <col min="8" max="8" width="13.28125" style="103" customWidth="1"/>
    <col min="9" max="9" width="12.7109375" style="103" customWidth="1"/>
    <col min="10" max="11" width="11.140625" style="103" bestFit="1" customWidth="1"/>
    <col min="12" max="12" width="9.140625" style="103" customWidth="1"/>
  </cols>
  <sheetData>
    <row r="1" spans="1:9" ht="27" customHeight="1">
      <c r="A1" s="921" t="s">
        <v>1065</v>
      </c>
      <c r="B1" s="921"/>
      <c r="C1" s="921"/>
      <c r="D1" s="921"/>
      <c r="E1" s="921"/>
      <c r="F1" s="921"/>
      <c r="G1" s="921"/>
      <c r="H1" s="921"/>
      <c r="I1" s="921"/>
    </row>
    <row r="2" spans="1:9" ht="15">
      <c r="A2" s="965" t="s">
        <v>1066</v>
      </c>
      <c r="B2" s="965"/>
      <c r="C2" s="965"/>
      <c r="D2" s="965"/>
      <c r="E2" s="965"/>
      <c r="F2" s="965"/>
      <c r="G2" s="965"/>
      <c r="H2" s="965"/>
      <c r="I2" s="965"/>
    </row>
    <row r="3" spans="1:9" ht="15">
      <c r="A3" s="796"/>
      <c r="B3" s="796"/>
      <c r="C3" s="796"/>
      <c r="D3" s="796"/>
      <c r="E3" s="796"/>
      <c r="F3" s="966"/>
      <c r="G3" s="966"/>
      <c r="H3" s="966"/>
      <c r="I3" s="966"/>
    </row>
    <row r="4" spans="1:12" s="229" customFormat="1" ht="26.25" customHeight="1">
      <c r="A4" s="343" t="s">
        <v>182</v>
      </c>
      <c r="B4" s="264" t="s">
        <v>1067</v>
      </c>
      <c r="C4" s="251" t="s">
        <v>496</v>
      </c>
      <c r="D4" s="556" t="s">
        <v>500</v>
      </c>
      <c r="E4" s="556" t="s">
        <v>501</v>
      </c>
      <c r="F4" s="797" t="s">
        <v>1068</v>
      </c>
      <c r="G4" s="798" t="s">
        <v>1331</v>
      </c>
      <c r="H4" s="798" t="s">
        <v>1332</v>
      </c>
      <c r="I4" s="798" t="s">
        <v>1346</v>
      </c>
      <c r="L4" s="103"/>
    </row>
    <row r="5" spans="1:9" s="26" customFormat="1" ht="12.75">
      <c r="A5" s="264">
        <v>1</v>
      </c>
      <c r="B5" s="264">
        <v>2</v>
      </c>
      <c r="C5" s="264">
        <v>3</v>
      </c>
      <c r="D5" s="556">
        <v>4</v>
      </c>
      <c r="E5" s="251">
        <v>5</v>
      </c>
      <c r="F5" s="556">
        <v>6</v>
      </c>
      <c r="G5" s="546">
        <v>7</v>
      </c>
      <c r="H5" s="546">
        <v>8</v>
      </c>
      <c r="I5" s="546">
        <v>9</v>
      </c>
    </row>
    <row r="6" spans="1:9" ht="12.75">
      <c r="A6" s="156"/>
      <c r="B6" s="806" t="s">
        <v>1069</v>
      </c>
      <c r="C6" s="303"/>
      <c r="D6" s="303"/>
      <c r="E6" s="303"/>
      <c r="F6" s="303"/>
      <c r="G6" s="302"/>
      <c r="H6" s="302"/>
      <c r="I6" s="302"/>
    </row>
    <row r="7" spans="1:9" ht="21.75" customHeight="1">
      <c r="A7" s="156">
        <v>1</v>
      </c>
      <c r="B7" s="303" t="s">
        <v>1070</v>
      </c>
      <c r="C7" s="807" t="s">
        <v>1071</v>
      </c>
      <c r="D7" s="799">
        <v>407039</v>
      </c>
      <c r="E7" s="799">
        <v>430832</v>
      </c>
      <c r="F7" s="799">
        <v>457082</v>
      </c>
      <c r="G7" s="800">
        <v>492757</v>
      </c>
      <c r="H7" s="800">
        <v>532042</v>
      </c>
      <c r="I7" s="800">
        <v>532694</v>
      </c>
    </row>
    <row r="8" spans="1:9" ht="21.75" customHeight="1">
      <c r="A8" s="156">
        <v>2</v>
      </c>
      <c r="B8" s="303" t="s">
        <v>1072</v>
      </c>
      <c r="C8" s="807" t="s">
        <v>1071</v>
      </c>
      <c r="D8" s="799">
        <v>30066</v>
      </c>
      <c r="E8" s="799">
        <v>31285</v>
      </c>
      <c r="F8" s="799">
        <v>33980</v>
      </c>
      <c r="G8" s="800">
        <v>32421</v>
      </c>
      <c r="H8" s="800">
        <v>34071</v>
      </c>
      <c r="I8" s="800">
        <v>37733</v>
      </c>
    </row>
    <row r="9" spans="1:9" ht="21.75" customHeight="1">
      <c r="A9" s="156">
        <v>3</v>
      </c>
      <c r="B9" s="303" t="s">
        <v>1073</v>
      </c>
      <c r="C9" s="303" t="s">
        <v>1074</v>
      </c>
      <c r="D9" s="799">
        <v>32202</v>
      </c>
      <c r="E9" s="799">
        <v>31747</v>
      </c>
      <c r="F9" s="799">
        <v>32417</v>
      </c>
      <c r="G9" s="800">
        <v>32845</v>
      </c>
      <c r="H9" s="800">
        <v>47496</v>
      </c>
      <c r="I9" s="800">
        <v>52222</v>
      </c>
    </row>
    <row r="10" spans="1:9" ht="21.75" customHeight="1">
      <c r="A10" s="156">
        <v>4</v>
      </c>
      <c r="B10" s="303" t="s">
        <v>1075</v>
      </c>
      <c r="C10" s="807" t="s">
        <v>1071</v>
      </c>
      <c r="D10" s="799">
        <v>32190</v>
      </c>
      <c r="E10" s="799">
        <v>33988</v>
      </c>
      <c r="F10" s="799">
        <v>34118</v>
      </c>
      <c r="G10" s="800">
        <v>33508</v>
      </c>
      <c r="H10" s="800">
        <v>33690</v>
      </c>
      <c r="I10" s="800">
        <v>37712</v>
      </c>
    </row>
    <row r="11" spans="1:9" ht="21.75" customHeight="1">
      <c r="A11" s="156"/>
      <c r="B11" s="806" t="s">
        <v>1076</v>
      </c>
      <c r="C11" s="807"/>
      <c r="D11" s="426"/>
      <c r="E11" s="303"/>
      <c r="F11" s="303"/>
      <c r="G11" s="302"/>
      <c r="H11" s="302"/>
      <c r="I11" s="302"/>
    </row>
    <row r="12" spans="1:9" ht="21.75" customHeight="1">
      <c r="A12" s="156">
        <v>5</v>
      </c>
      <c r="B12" s="303" t="s">
        <v>1077</v>
      </c>
      <c r="C12" s="303" t="s">
        <v>1078</v>
      </c>
      <c r="D12" s="799">
        <v>12595803</v>
      </c>
      <c r="E12" s="799">
        <v>15732535</v>
      </c>
      <c r="F12" s="799">
        <v>22624960</v>
      </c>
      <c r="G12" s="800">
        <v>15460202</v>
      </c>
      <c r="H12" s="800">
        <v>14124093</v>
      </c>
      <c r="I12" s="800">
        <v>12640785</v>
      </c>
    </row>
    <row r="13" spans="1:9" ht="21.75" customHeight="1">
      <c r="A13" s="156">
        <v>6</v>
      </c>
      <c r="B13" s="303" t="s">
        <v>1079</v>
      </c>
      <c r="C13" s="303" t="s">
        <v>1078</v>
      </c>
      <c r="D13" s="799">
        <v>3714284</v>
      </c>
      <c r="E13" s="799">
        <v>5295551</v>
      </c>
      <c r="F13" s="799">
        <v>4872847</v>
      </c>
      <c r="G13" s="800">
        <v>4073479</v>
      </c>
      <c r="H13" s="800">
        <v>3425580</v>
      </c>
      <c r="I13" s="800">
        <v>4262207</v>
      </c>
    </row>
    <row r="14" spans="1:9" ht="21.75" customHeight="1">
      <c r="A14" s="156">
        <v>7</v>
      </c>
      <c r="B14" s="303" t="s">
        <v>1080</v>
      </c>
      <c r="C14" s="303" t="s">
        <v>1078</v>
      </c>
      <c r="D14" s="799">
        <v>2642706</v>
      </c>
      <c r="E14" s="799">
        <v>3273906</v>
      </c>
      <c r="F14" s="799">
        <v>3242371</v>
      </c>
      <c r="G14" s="800">
        <v>3452406</v>
      </c>
      <c r="H14" s="800">
        <v>3271169</v>
      </c>
      <c r="I14" s="800">
        <v>3615038</v>
      </c>
    </row>
    <row r="15" spans="1:9" ht="21.75" customHeight="1">
      <c r="A15" s="156">
        <v>8</v>
      </c>
      <c r="B15" s="303" t="s">
        <v>1081</v>
      </c>
      <c r="C15" s="303" t="s">
        <v>1078</v>
      </c>
      <c r="D15" s="799">
        <v>125392</v>
      </c>
      <c r="E15" s="799">
        <v>149584</v>
      </c>
      <c r="F15" s="799">
        <v>216966</v>
      </c>
      <c r="G15" s="800">
        <v>137514</v>
      </c>
      <c r="H15" s="800">
        <v>124577</v>
      </c>
      <c r="I15" s="800">
        <v>136856</v>
      </c>
    </row>
    <row r="16" spans="1:9" ht="21.75" customHeight="1">
      <c r="A16" s="156">
        <v>9</v>
      </c>
      <c r="B16" s="303" t="s">
        <v>1082</v>
      </c>
      <c r="C16" s="805" t="s">
        <v>1078</v>
      </c>
      <c r="D16" s="799">
        <v>479353</v>
      </c>
      <c r="E16" s="799">
        <v>512609</v>
      </c>
      <c r="F16" s="799">
        <v>681243</v>
      </c>
      <c r="G16" s="800">
        <v>587215</v>
      </c>
      <c r="H16" s="800">
        <v>517520</v>
      </c>
      <c r="I16" s="800">
        <v>727020</v>
      </c>
    </row>
    <row r="17" spans="1:9" ht="21.75" customHeight="1">
      <c r="A17" s="156">
        <v>10</v>
      </c>
      <c r="B17" s="303" t="s">
        <v>1083</v>
      </c>
      <c r="C17" s="303" t="s">
        <v>1084</v>
      </c>
      <c r="D17" s="799">
        <v>2880</v>
      </c>
      <c r="E17" s="799">
        <v>2361</v>
      </c>
      <c r="F17" s="799">
        <v>2936</v>
      </c>
      <c r="G17" s="800">
        <v>2438</v>
      </c>
      <c r="H17" s="800">
        <v>2084</v>
      </c>
      <c r="I17" s="800">
        <v>2239</v>
      </c>
    </row>
    <row r="18" spans="1:9" ht="21.75" customHeight="1">
      <c r="A18" s="156">
        <v>11</v>
      </c>
      <c r="B18" s="303" t="s">
        <v>1085</v>
      </c>
      <c r="C18" s="303" t="s">
        <v>1084</v>
      </c>
      <c r="D18" s="799">
        <v>167</v>
      </c>
      <c r="E18" s="799">
        <v>127</v>
      </c>
      <c r="F18" s="799">
        <v>0</v>
      </c>
      <c r="G18" s="800">
        <v>0</v>
      </c>
      <c r="H18" s="800">
        <v>0</v>
      </c>
      <c r="I18" s="800">
        <v>0</v>
      </c>
    </row>
    <row r="19" spans="1:9" ht="21.75" customHeight="1">
      <c r="A19" s="156">
        <v>12</v>
      </c>
      <c r="B19" s="303" t="s">
        <v>1086</v>
      </c>
      <c r="C19" s="807" t="s">
        <v>1071</v>
      </c>
      <c r="D19" s="799">
        <v>165230</v>
      </c>
      <c r="E19" s="799">
        <v>187696</v>
      </c>
      <c r="F19" s="799">
        <v>213246</v>
      </c>
      <c r="G19" s="800">
        <v>212960</v>
      </c>
      <c r="H19" s="800">
        <v>218553</v>
      </c>
      <c r="I19" s="800">
        <v>207998</v>
      </c>
    </row>
    <row r="20" spans="1:9" ht="21.75" customHeight="1">
      <c r="A20" s="156">
        <v>13</v>
      </c>
      <c r="B20" s="303" t="s">
        <v>1087</v>
      </c>
      <c r="C20" s="805" t="s">
        <v>1078</v>
      </c>
      <c r="D20" s="799">
        <v>4801184</v>
      </c>
      <c r="E20" s="799">
        <v>5139915</v>
      </c>
      <c r="F20" s="799">
        <v>5783099</v>
      </c>
      <c r="G20" s="800">
        <v>6680698</v>
      </c>
      <c r="H20" s="800">
        <v>7101872</v>
      </c>
      <c r="I20" s="800">
        <v>7489693</v>
      </c>
    </row>
    <row r="21" spans="1:9" ht="21.75" customHeight="1">
      <c r="A21" s="156">
        <v>14</v>
      </c>
      <c r="B21" s="303" t="s">
        <v>1088</v>
      </c>
      <c r="C21" s="303" t="s">
        <v>1078</v>
      </c>
      <c r="D21" s="799">
        <v>95738</v>
      </c>
      <c r="E21" s="799">
        <v>107334</v>
      </c>
      <c r="F21" s="799">
        <v>125755</v>
      </c>
      <c r="G21" s="800">
        <v>133768</v>
      </c>
      <c r="H21" s="800">
        <v>133921</v>
      </c>
      <c r="I21" s="800">
        <v>145043</v>
      </c>
    </row>
    <row r="22" spans="1:9" ht="21.75" customHeight="1">
      <c r="A22" s="156">
        <v>15</v>
      </c>
      <c r="B22" s="303" t="s">
        <v>1089</v>
      </c>
      <c r="C22" s="303" t="s">
        <v>1078</v>
      </c>
      <c r="D22" s="799">
        <v>889007</v>
      </c>
      <c r="E22" s="799">
        <v>947387</v>
      </c>
      <c r="F22" s="799">
        <v>1035828</v>
      </c>
      <c r="G22" s="800">
        <v>1224077</v>
      </c>
      <c r="H22" s="800">
        <v>1279880</v>
      </c>
      <c r="I22" s="800">
        <v>1420105</v>
      </c>
    </row>
    <row r="23" spans="1:9" ht="21.75" customHeight="1">
      <c r="A23" s="156">
        <v>16</v>
      </c>
      <c r="B23" s="303" t="s">
        <v>1090</v>
      </c>
      <c r="C23" s="303" t="s">
        <v>1078</v>
      </c>
      <c r="D23" s="799">
        <v>1906353</v>
      </c>
      <c r="E23" s="799">
        <v>2115507</v>
      </c>
      <c r="F23" s="799">
        <v>2696980</v>
      </c>
      <c r="G23" s="800">
        <v>2789025</v>
      </c>
      <c r="H23" s="800">
        <v>2491950</v>
      </c>
      <c r="I23" s="800">
        <v>2881080</v>
      </c>
    </row>
    <row r="24" spans="1:9" ht="21.75" customHeight="1">
      <c r="A24" s="156">
        <v>17</v>
      </c>
      <c r="B24" s="303" t="s">
        <v>1092</v>
      </c>
      <c r="C24" s="303" t="s">
        <v>1084</v>
      </c>
      <c r="D24" s="799">
        <v>27961</v>
      </c>
      <c r="E24" s="799">
        <v>53271</v>
      </c>
      <c r="F24" s="799">
        <v>80697</v>
      </c>
      <c r="G24" s="800">
        <v>105284</v>
      </c>
      <c r="H24" s="800">
        <v>138780</v>
      </c>
      <c r="I24" s="800">
        <v>148288</v>
      </c>
    </row>
    <row r="25" spans="1:9" ht="21.75" customHeight="1">
      <c r="A25" s="156">
        <v>18</v>
      </c>
      <c r="B25" s="303" t="s">
        <v>1091</v>
      </c>
      <c r="C25" s="303" t="s">
        <v>1084</v>
      </c>
      <c r="D25" s="799">
        <v>98734</v>
      </c>
      <c r="E25" s="799">
        <v>100835</v>
      </c>
      <c r="F25" s="799">
        <v>63218</v>
      </c>
      <c r="G25" s="800">
        <v>59778</v>
      </c>
      <c r="H25" s="800">
        <v>599016</v>
      </c>
      <c r="I25" s="800">
        <v>61355</v>
      </c>
    </row>
    <row r="26" spans="1:9" ht="21.75" customHeight="1">
      <c r="A26" s="156"/>
      <c r="B26" s="806" t="s">
        <v>1093</v>
      </c>
      <c r="C26" s="303"/>
      <c r="D26" s="426"/>
      <c r="E26" s="303"/>
      <c r="F26" s="303"/>
      <c r="G26" s="302"/>
      <c r="H26" s="302"/>
      <c r="I26" s="302"/>
    </row>
    <row r="27" spans="1:9" ht="21.75" customHeight="1">
      <c r="A27" s="156">
        <v>19</v>
      </c>
      <c r="B27" s="303" t="s">
        <v>1094</v>
      </c>
      <c r="C27" s="303" t="s">
        <v>1078</v>
      </c>
      <c r="D27" s="799">
        <v>9</v>
      </c>
      <c r="E27" s="799">
        <v>38</v>
      </c>
      <c r="F27" s="799">
        <v>25</v>
      </c>
      <c r="G27" s="800" t="s">
        <v>527</v>
      </c>
      <c r="H27" s="800">
        <v>11</v>
      </c>
      <c r="I27" s="800">
        <v>19</v>
      </c>
    </row>
    <row r="28" spans="1:9" ht="21.75" customHeight="1">
      <c r="A28" s="156">
        <v>20</v>
      </c>
      <c r="B28" s="303" t="s">
        <v>1095</v>
      </c>
      <c r="C28" s="303" t="s">
        <v>1078</v>
      </c>
      <c r="D28" s="799">
        <v>9053</v>
      </c>
      <c r="E28" s="799">
        <v>9464</v>
      </c>
      <c r="F28" s="799">
        <v>6691</v>
      </c>
      <c r="G28" s="800">
        <v>6415</v>
      </c>
      <c r="H28" s="800">
        <v>5992</v>
      </c>
      <c r="I28" s="800">
        <v>3845</v>
      </c>
    </row>
    <row r="29" spans="1:12" s="624" customFormat="1" ht="21.75" customHeight="1">
      <c r="A29" s="156">
        <v>21</v>
      </c>
      <c r="B29" s="805" t="s">
        <v>1096</v>
      </c>
      <c r="C29" s="805" t="s">
        <v>1078</v>
      </c>
      <c r="D29" s="429" t="s">
        <v>527</v>
      </c>
      <c r="E29" s="429" t="s">
        <v>527</v>
      </c>
      <c r="F29" s="429" t="s">
        <v>527</v>
      </c>
      <c r="G29" s="801">
        <v>1803954</v>
      </c>
      <c r="H29" s="801">
        <v>1605489</v>
      </c>
      <c r="I29" s="800">
        <v>2152215</v>
      </c>
      <c r="L29" s="809"/>
    </row>
    <row r="30" spans="1:9" ht="21.75" customHeight="1">
      <c r="A30" s="156">
        <v>21</v>
      </c>
      <c r="B30" s="303" t="s">
        <v>1097</v>
      </c>
      <c r="C30" s="303" t="s">
        <v>1078</v>
      </c>
      <c r="D30" s="799">
        <v>2323</v>
      </c>
      <c r="E30" s="799">
        <v>390</v>
      </c>
      <c r="F30" s="799">
        <v>269</v>
      </c>
      <c r="G30" s="800">
        <v>315</v>
      </c>
      <c r="H30" s="800">
        <v>243</v>
      </c>
      <c r="I30" s="800">
        <v>258</v>
      </c>
    </row>
    <row r="31" spans="1:9" ht="21.75" customHeight="1">
      <c r="A31" s="156">
        <v>22</v>
      </c>
      <c r="B31" s="303" t="s">
        <v>1098</v>
      </c>
      <c r="C31" s="303" t="s">
        <v>1078</v>
      </c>
      <c r="D31" s="799">
        <v>406675</v>
      </c>
      <c r="E31" s="799">
        <v>626801</v>
      </c>
      <c r="F31" s="799">
        <v>796134</v>
      </c>
      <c r="G31" s="800">
        <v>997676</v>
      </c>
      <c r="H31" s="800">
        <v>932993</v>
      </c>
      <c r="I31" s="800">
        <v>958454</v>
      </c>
    </row>
    <row r="32" spans="1:9" ht="21.75" customHeight="1">
      <c r="A32" s="156">
        <v>23</v>
      </c>
      <c r="B32" s="303" t="s">
        <v>1099</v>
      </c>
      <c r="C32" s="303" t="s">
        <v>1078</v>
      </c>
      <c r="D32" s="799">
        <v>1156227</v>
      </c>
      <c r="E32" s="799">
        <v>1680695</v>
      </c>
      <c r="F32" s="799">
        <v>1076290</v>
      </c>
      <c r="G32" s="800">
        <v>1686148</v>
      </c>
      <c r="H32" s="800">
        <v>2152552</v>
      </c>
      <c r="I32" s="800">
        <v>2333805</v>
      </c>
    </row>
    <row r="33" spans="1:9" ht="21.75" customHeight="1">
      <c r="A33" s="156">
        <v>24</v>
      </c>
      <c r="B33" s="303" t="s">
        <v>1100</v>
      </c>
      <c r="C33" s="303" t="s">
        <v>1078</v>
      </c>
      <c r="D33" s="799">
        <v>73558</v>
      </c>
      <c r="E33" s="799">
        <v>105724</v>
      </c>
      <c r="F33" s="799">
        <v>86364</v>
      </c>
      <c r="G33" s="800">
        <v>67284</v>
      </c>
      <c r="H33" s="800">
        <v>49309</v>
      </c>
      <c r="I33" s="800">
        <v>39370</v>
      </c>
    </row>
    <row r="34" spans="1:9" ht="21.75" customHeight="1">
      <c r="A34" s="156">
        <v>25</v>
      </c>
      <c r="B34" s="303" t="s">
        <v>1101</v>
      </c>
      <c r="C34" s="303" t="s">
        <v>1078</v>
      </c>
      <c r="D34" s="799">
        <v>148352</v>
      </c>
      <c r="E34" s="799">
        <v>210838</v>
      </c>
      <c r="F34" s="799">
        <v>194934</v>
      </c>
      <c r="G34" s="800">
        <v>203085</v>
      </c>
      <c r="H34" s="800">
        <v>185218</v>
      </c>
      <c r="I34" s="800">
        <v>174914</v>
      </c>
    </row>
    <row r="35" spans="1:9" ht="21.75" customHeight="1">
      <c r="A35" s="156">
        <v>26</v>
      </c>
      <c r="B35" s="303" t="s">
        <v>1102</v>
      </c>
      <c r="C35" s="303" t="s">
        <v>1078</v>
      </c>
      <c r="D35" s="799">
        <v>805765</v>
      </c>
      <c r="E35" s="799">
        <v>1224235</v>
      </c>
      <c r="F35" s="799">
        <v>818993</v>
      </c>
      <c r="G35" s="800">
        <v>1220783</v>
      </c>
      <c r="H35" s="800">
        <v>1056273</v>
      </c>
      <c r="I35" s="800">
        <v>590702</v>
      </c>
    </row>
    <row r="36" spans="1:9" ht="21.75" customHeight="1">
      <c r="A36" s="156">
        <v>27</v>
      </c>
      <c r="B36" s="303" t="s">
        <v>1103</v>
      </c>
      <c r="C36" s="303" t="s">
        <v>1084</v>
      </c>
      <c r="D36" s="799">
        <v>58000</v>
      </c>
      <c r="E36" s="799">
        <v>156000</v>
      </c>
      <c r="F36" s="799">
        <v>89920</v>
      </c>
      <c r="G36" s="800">
        <v>21000</v>
      </c>
      <c r="H36" s="800">
        <v>6600</v>
      </c>
      <c r="I36" s="841" t="s">
        <v>527</v>
      </c>
    </row>
    <row r="37" spans="1:9" ht="21.75" customHeight="1">
      <c r="A37" s="156">
        <v>28</v>
      </c>
      <c r="B37" s="303" t="s">
        <v>1104</v>
      </c>
      <c r="C37" s="303" t="s">
        <v>1105</v>
      </c>
      <c r="D37" s="799">
        <v>44170</v>
      </c>
      <c r="E37" s="799">
        <v>2180</v>
      </c>
      <c r="F37" s="799">
        <v>586</v>
      </c>
      <c r="G37" s="800">
        <v>536</v>
      </c>
      <c r="H37" s="800">
        <v>16891</v>
      </c>
      <c r="I37" s="800">
        <v>19774</v>
      </c>
    </row>
    <row r="38" spans="1:9" ht="21.75" customHeight="1">
      <c r="A38" s="156">
        <v>29</v>
      </c>
      <c r="B38" s="303" t="s">
        <v>1106</v>
      </c>
      <c r="C38" s="303" t="s">
        <v>1078</v>
      </c>
      <c r="D38" s="799">
        <v>24494</v>
      </c>
      <c r="E38" s="799">
        <v>15944</v>
      </c>
      <c r="F38" s="799">
        <v>21236</v>
      </c>
      <c r="G38" s="800">
        <v>24642</v>
      </c>
      <c r="H38" s="800">
        <v>25569</v>
      </c>
      <c r="I38" s="800">
        <v>26905</v>
      </c>
    </row>
    <row r="39" spans="1:9" ht="21.75" customHeight="1">
      <c r="A39" s="156">
        <v>30</v>
      </c>
      <c r="B39" s="303" t="s">
        <v>1107</v>
      </c>
      <c r="C39" s="303" t="s">
        <v>1078</v>
      </c>
      <c r="D39" s="799">
        <v>4750512</v>
      </c>
      <c r="E39" s="799">
        <v>5171649</v>
      </c>
      <c r="F39" s="799">
        <v>5852256</v>
      </c>
      <c r="G39" s="800">
        <v>5509237</v>
      </c>
      <c r="H39" s="800">
        <v>5911759</v>
      </c>
      <c r="I39" s="800">
        <v>5064875</v>
      </c>
    </row>
    <row r="40" spans="1:9" ht="21.75" customHeight="1">
      <c r="A40" s="156">
        <v>31</v>
      </c>
      <c r="B40" s="303" t="s">
        <v>1108</v>
      </c>
      <c r="C40" s="303" t="s">
        <v>1078</v>
      </c>
      <c r="D40" s="799">
        <v>36621</v>
      </c>
      <c r="E40" s="799">
        <v>29708</v>
      </c>
      <c r="F40" s="799">
        <v>57989</v>
      </c>
      <c r="G40" s="800">
        <v>50935</v>
      </c>
      <c r="H40" s="800">
        <v>71642</v>
      </c>
      <c r="I40" s="800">
        <v>18591</v>
      </c>
    </row>
    <row r="41" spans="1:9" ht="21.75" customHeight="1">
      <c r="A41" s="156">
        <v>33</v>
      </c>
      <c r="B41" s="303" t="s">
        <v>1110</v>
      </c>
      <c r="C41" s="303" t="s">
        <v>1078</v>
      </c>
      <c r="D41" s="799">
        <v>426498</v>
      </c>
      <c r="E41" s="799">
        <v>479715</v>
      </c>
      <c r="F41" s="799">
        <v>488458</v>
      </c>
      <c r="G41" s="800">
        <v>534032</v>
      </c>
      <c r="H41" s="800">
        <v>496997</v>
      </c>
      <c r="I41" s="800">
        <v>472041</v>
      </c>
    </row>
    <row r="42" spans="1:9" ht="21.75" customHeight="1">
      <c r="A42" s="156">
        <v>32</v>
      </c>
      <c r="B42" s="303" t="s">
        <v>1109</v>
      </c>
      <c r="C42" s="303" t="s">
        <v>1078</v>
      </c>
      <c r="D42" s="799">
        <v>981</v>
      </c>
      <c r="E42" s="799">
        <v>642</v>
      </c>
      <c r="F42" s="799">
        <v>550</v>
      </c>
      <c r="G42" s="800">
        <v>1238</v>
      </c>
      <c r="H42" s="800">
        <v>1337</v>
      </c>
      <c r="I42" s="841">
        <v>923</v>
      </c>
    </row>
    <row r="43" spans="1:9" ht="21.75" customHeight="1">
      <c r="A43" s="156">
        <v>34</v>
      </c>
      <c r="B43" s="303" t="s">
        <v>1111</v>
      </c>
      <c r="C43" s="303" t="s">
        <v>1078</v>
      </c>
      <c r="D43" s="799">
        <v>535735</v>
      </c>
      <c r="E43" s="799">
        <v>497315</v>
      </c>
      <c r="F43" s="799">
        <v>544973</v>
      </c>
      <c r="G43" s="800">
        <v>495781</v>
      </c>
      <c r="H43" s="800">
        <v>548748</v>
      </c>
      <c r="I43" s="800">
        <v>571421</v>
      </c>
    </row>
    <row r="44" spans="1:9" ht="21.75" customHeight="1">
      <c r="A44" s="156">
        <v>35</v>
      </c>
      <c r="B44" s="303" t="s">
        <v>1112</v>
      </c>
      <c r="C44" s="303" t="s">
        <v>1078</v>
      </c>
      <c r="D44" s="799">
        <v>5577</v>
      </c>
      <c r="E44" s="799">
        <v>2053</v>
      </c>
      <c r="F44" s="799">
        <v>3970</v>
      </c>
      <c r="G44" s="800">
        <v>3176</v>
      </c>
      <c r="H44" s="800">
        <v>4995</v>
      </c>
      <c r="I44" s="800">
        <v>3150</v>
      </c>
    </row>
    <row r="45" spans="1:9" ht="21.75" customHeight="1">
      <c r="A45" s="156">
        <v>36</v>
      </c>
      <c r="B45" s="303" t="s">
        <v>1113</v>
      </c>
      <c r="C45" s="303" t="s">
        <v>1078</v>
      </c>
      <c r="D45" s="799">
        <v>3764</v>
      </c>
      <c r="E45" s="799">
        <v>0</v>
      </c>
      <c r="F45" s="799">
        <v>3794</v>
      </c>
      <c r="G45" s="800">
        <v>6814</v>
      </c>
      <c r="H45" s="800">
        <v>8786</v>
      </c>
      <c r="I45" s="800">
        <v>4394</v>
      </c>
    </row>
    <row r="46" spans="1:9" ht="21.75" customHeight="1">
      <c r="A46" s="156">
        <v>37</v>
      </c>
      <c r="B46" s="303" t="s">
        <v>1114</v>
      </c>
      <c r="C46" s="303" t="s">
        <v>1078</v>
      </c>
      <c r="D46" s="799">
        <v>674541</v>
      </c>
      <c r="E46" s="799">
        <v>858843</v>
      </c>
      <c r="F46" s="799">
        <v>1275919</v>
      </c>
      <c r="G46" s="800">
        <v>1151241</v>
      </c>
      <c r="H46" s="800">
        <v>1580617</v>
      </c>
      <c r="I46" s="800">
        <v>2058266</v>
      </c>
    </row>
    <row r="47" spans="1:9" ht="21.75" customHeight="1">
      <c r="A47" s="157">
        <v>38</v>
      </c>
      <c r="B47" s="810" t="s">
        <v>1115</v>
      </c>
      <c r="C47" s="810" t="s">
        <v>1084</v>
      </c>
      <c r="D47" s="625">
        <v>0</v>
      </c>
      <c r="E47" s="802">
        <v>0</v>
      </c>
      <c r="F47" s="802">
        <v>0</v>
      </c>
      <c r="G47" s="803" t="s">
        <v>527</v>
      </c>
      <c r="H47" s="803" t="s">
        <v>527</v>
      </c>
      <c r="I47" s="843" t="s">
        <v>527</v>
      </c>
    </row>
    <row r="48" spans="1:12" s="15" customFormat="1" ht="21.75" customHeight="1">
      <c r="A48" s="538"/>
      <c r="B48" s="811"/>
      <c r="C48" s="811"/>
      <c r="D48" s="795"/>
      <c r="E48" s="804"/>
      <c r="F48" s="804"/>
      <c r="G48" s="804"/>
      <c r="H48" s="804"/>
      <c r="L48" s="812"/>
    </row>
    <row r="49" spans="1:9" ht="21.75" customHeight="1">
      <c r="A49" s="156">
        <v>39</v>
      </c>
      <c r="B49" s="303" t="s">
        <v>1116</v>
      </c>
      <c r="C49" s="303" t="s">
        <v>1078</v>
      </c>
      <c r="D49" s="799">
        <v>125651</v>
      </c>
      <c r="E49" s="799">
        <v>162293</v>
      </c>
      <c r="F49" s="799">
        <v>170813</v>
      </c>
      <c r="G49" s="800">
        <v>117767</v>
      </c>
      <c r="H49" s="800">
        <v>124625</v>
      </c>
      <c r="I49" s="842">
        <v>114836</v>
      </c>
    </row>
    <row r="50" spans="1:9" ht="21.75" customHeight="1">
      <c r="A50" s="156">
        <v>40</v>
      </c>
      <c r="B50" s="303" t="s">
        <v>1117</v>
      </c>
      <c r="C50" s="303" t="s">
        <v>1078</v>
      </c>
      <c r="D50" s="799">
        <v>3291478</v>
      </c>
      <c r="E50" s="799">
        <v>3005572</v>
      </c>
      <c r="F50" s="799">
        <v>3400050</v>
      </c>
      <c r="G50" s="800">
        <v>3876671</v>
      </c>
      <c r="H50" s="800">
        <v>3370322</v>
      </c>
      <c r="I50" s="800">
        <v>4346700</v>
      </c>
    </row>
    <row r="51" spans="1:9" ht="21.75" customHeight="1">
      <c r="A51" s="156">
        <v>41</v>
      </c>
      <c r="B51" s="303" t="s">
        <v>1118</v>
      </c>
      <c r="C51" s="303" t="s">
        <v>1078</v>
      </c>
      <c r="D51" s="799">
        <v>536</v>
      </c>
      <c r="E51" s="799">
        <v>0</v>
      </c>
      <c r="F51" s="799">
        <v>0</v>
      </c>
      <c r="G51" s="800">
        <v>99</v>
      </c>
      <c r="H51" s="800" t="s">
        <v>527</v>
      </c>
      <c r="I51" s="825" t="s">
        <v>527</v>
      </c>
    </row>
    <row r="52" spans="1:12" s="229" customFormat="1" ht="21.75" customHeight="1">
      <c r="A52" s="156">
        <v>42</v>
      </c>
      <c r="B52" s="303" t="s">
        <v>1119</v>
      </c>
      <c r="C52" s="303" t="s">
        <v>1078</v>
      </c>
      <c r="D52" s="426">
        <v>1335744</v>
      </c>
      <c r="E52" s="303">
        <v>1460363</v>
      </c>
      <c r="F52" s="303">
        <v>1466442</v>
      </c>
      <c r="G52" s="302">
        <v>2083731</v>
      </c>
      <c r="H52" s="302">
        <v>2798340</v>
      </c>
      <c r="I52" s="42">
        <v>2522181</v>
      </c>
      <c r="L52" s="103"/>
    </row>
    <row r="53" spans="1:9" ht="21.75" customHeight="1">
      <c r="A53" s="156">
        <v>43</v>
      </c>
      <c r="B53" s="303" t="s">
        <v>1120</v>
      </c>
      <c r="C53" s="303" t="s">
        <v>1078</v>
      </c>
      <c r="D53" s="799">
        <v>8869</v>
      </c>
      <c r="E53" s="799">
        <v>8059</v>
      </c>
      <c r="F53" s="799">
        <v>5102</v>
      </c>
      <c r="G53" s="800">
        <v>4620</v>
      </c>
      <c r="H53" s="800">
        <v>5495</v>
      </c>
      <c r="I53" s="800">
        <v>5569</v>
      </c>
    </row>
    <row r="54" spans="1:9" ht="21.75" customHeight="1">
      <c r="A54" s="156">
        <v>44</v>
      </c>
      <c r="B54" s="303" t="s">
        <v>1121</v>
      </c>
      <c r="C54" s="303" t="s">
        <v>1078</v>
      </c>
      <c r="D54" s="799">
        <v>1040816</v>
      </c>
      <c r="E54" s="799">
        <v>1373325</v>
      </c>
      <c r="F54" s="799">
        <v>1478590</v>
      </c>
      <c r="G54" s="800">
        <v>1237393</v>
      </c>
      <c r="H54" s="800">
        <v>1300772</v>
      </c>
      <c r="I54" s="800">
        <v>1158192</v>
      </c>
    </row>
    <row r="55" spans="1:9" ht="21.75" customHeight="1">
      <c r="A55" s="156">
        <v>45</v>
      </c>
      <c r="B55" s="303" t="s">
        <v>1122</v>
      </c>
      <c r="C55" s="303" t="s">
        <v>1078</v>
      </c>
      <c r="D55" s="799">
        <v>291926</v>
      </c>
      <c r="E55" s="799">
        <v>395817</v>
      </c>
      <c r="F55" s="799">
        <v>336385</v>
      </c>
      <c r="G55" s="800">
        <v>434332</v>
      </c>
      <c r="H55" s="800">
        <v>335067</v>
      </c>
      <c r="I55" s="800">
        <v>383816</v>
      </c>
    </row>
    <row r="56" spans="1:9" ht="21.75" customHeight="1">
      <c r="A56" s="156">
        <v>46</v>
      </c>
      <c r="B56" s="303" t="s">
        <v>1123</v>
      </c>
      <c r="C56" s="303" t="s">
        <v>1078</v>
      </c>
      <c r="D56" s="799">
        <v>110296</v>
      </c>
      <c r="E56" s="799">
        <v>103548</v>
      </c>
      <c r="F56" s="799">
        <v>128250</v>
      </c>
      <c r="G56" s="800">
        <v>97856</v>
      </c>
      <c r="H56" s="800">
        <v>62215</v>
      </c>
      <c r="I56" s="800">
        <v>29843</v>
      </c>
    </row>
    <row r="57" spans="1:9" ht="21.75" customHeight="1">
      <c r="A57" s="156">
        <v>47</v>
      </c>
      <c r="B57" s="303" t="s">
        <v>1124</v>
      </c>
      <c r="C57" s="807" t="s">
        <v>1071</v>
      </c>
      <c r="D57" s="799">
        <v>170029</v>
      </c>
      <c r="E57" s="799">
        <v>196695</v>
      </c>
      <c r="F57" s="799">
        <v>193089</v>
      </c>
      <c r="G57" s="800">
        <v>221573</v>
      </c>
      <c r="H57" s="800">
        <v>232950</v>
      </c>
      <c r="I57" s="800">
        <v>237774</v>
      </c>
    </row>
    <row r="58" spans="1:9" ht="21.75" customHeight="1">
      <c r="A58" s="156">
        <v>48</v>
      </c>
      <c r="B58" s="303" t="s">
        <v>1125</v>
      </c>
      <c r="C58" s="303" t="s">
        <v>1078</v>
      </c>
      <c r="D58" s="799">
        <v>340674</v>
      </c>
      <c r="E58" s="799">
        <v>238981</v>
      </c>
      <c r="F58" s="799">
        <v>252849</v>
      </c>
      <c r="G58" s="800">
        <v>252880</v>
      </c>
      <c r="H58" s="800">
        <v>301070</v>
      </c>
      <c r="I58" s="800">
        <v>229734</v>
      </c>
    </row>
    <row r="59" spans="1:9" ht="21.75" customHeight="1">
      <c r="A59" s="156">
        <v>49</v>
      </c>
      <c r="B59" s="303" t="s">
        <v>1126</v>
      </c>
      <c r="C59" s="303"/>
      <c r="D59" s="426" t="s">
        <v>527</v>
      </c>
      <c r="E59" s="426" t="s">
        <v>527</v>
      </c>
      <c r="F59" s="799">
        <v>4155925</v>
      </c>
      <c r="G59" s="800">
        <v>4167452</v>
      </c>
      <c r="H59" s="800">
        <v>5908226</v>
      </c>
      <c r="I59" s="800">
        <v>4374531</v>
      </c>
    </row>
    <row r="60" spans="1:9" ht="21.75" customHeight="1">
      <c r="A60" s="156">
        <v>50</v>
      </c>
      <c r="B60" s="303" t="s">
        <v>1127</v>
      </c>
      <c r="C60" s="303" t="s">
        <v>1078</v>
      </c>
      <c r="D60" s="799">
        <v>2115797</v>
      </c>
      <c r="E60" s="799">
        <v>1410576</v>
      </c>
      <c r="F60" s="799">
        <v>4577835</v>
      </c>
      <c r="G60" s="800">
        <v>1462</v>
      </c>
      <c r="H60" s="800">
        <v>1061</v>
      </c>
      <c r="I60" s="800">
        <v>1293</v>
      </c>
    </row>
    <row r="61" spans="1:9" ht="21.75" customHeight="1">
      <c r="A61" s="156">
        <v>51</v>
      </c>
      <c r="B61" s="303" t="s">
        <v>1128</v>
      </c>
      <c r="C61" s="303" t="s">
        <v>1078</v>
      </c>
      <c r="D61" s="799">
        <v>4754362</v>
      </c>
      <c r="E61" s="799">
        <v>3169838</v>
      </c>
      <c r="F61" s="799">
        <f>3504865/1000</f>
        <v>3504.865</v>
      </c>
      <c r="G61" s="800">
        <v>5685</v>
      </c>
      <c r="H61" s="800">
        <v>8098</v>
      </c>
      <c r="I61" s="800">
        <v>5820</v>
      </c>
    </row>
    <row r="62" spans="1:9" ht="21.75" customHeight="1">
      <c r="A62" s="156">
        <v>52</v>
      </c>
      <c r="B62" s="808" t="s">
        <v>1129</v>
      </c>
      <c r="C62" s="808" t="s">
        <v>1078</v>
      </c>
      <c r="D62" s="799">
        <v>1007088</v>
      </c>
      <c r="E62" s="799">
        <v>1047831</v>
      </c>
      <c r="F62" s="799">
        <v>1233221</v>
      </c>
      <c r="G62" s="800">
        <v>766382</v>
      </c>
      <c r="H62" s="800">
        <v>1258207</v>
      </c>
      <c r="I62" s="800">
        <v>1169843</v>
      </c>
    </row>
    <row r="63" spans="1:9" ht="21.75" customHeight="1">
      <c r="A63" s="156">
        <v>53</v>
      </c>
      <c r="B63" s="808" t="s">
        <v>1130</v>
      </c>
      <c r="C63" s="808" t="s">
        <v>1078</v>
      </c>
      <c r="D63" s="799">
        <v>122</v>
      </c>
      <c r="E63" s="799">
        <v>68</v>
      </c>
      <c r="F63" s="799">
        <v>0</v>
      </c>
      <c r="G63" s="825" t="s">
        <v>527</v>
      </c>
      <c r="H63" s="825" t="s">
        <v>527</v>
      </c>
      <c r="I63" s="825" t="s">
        <v>527</v>
      </c>
    </row>
    <row r="64" spans="1:12" s="624" customFormat="1" ht="21.75" customHeight="1">
      <c r="A64" s="156">
        <v>54</v>
      </c>
      <c r="B64" s="813" t="s">
        <v>1131</v>
      </c>
      <c r="C64" s="813" t="s">
        <v>1078</v>
      </c>
      <c r="D64" s="799" t="s">
        <v>527</v>
      </c>
      <c r="E64" s="429" t="s">
        <v>527</v>
      </c>
      <c r="F64" s="429" t="s">
        <v>527</v>
      </c>
      <c r="G64" s="844" t="s">
        <v>527</v>
      </c>
      <c r="H64" s="844" t="s">
        <v>527</v>
      </c>
      <c r="I64" s="844" t="s">
        <v>527</v>
      </c>
      <c r="L64" s="809"/>
    </row>
    <row r="65" spans="1:12" s="624" customFormat="1" ht="21.75" customHeight="1">
      <c r="A65" s="156">
        <v>55</v>
      </c>
      <c r="B65" s="813" t="s">
        <v>1096</v>
      </c>
      <c r="C65" s="813" t="s">
        <v>1078</v>
      </c>
      <c r="D65" s="799">
        <v>2049277</v>
      </c>
      <c r="E65" s="799">
        <v>1586843</v>
      </c>
      <c r="F65" s="799">
        <v>1849188</v>
      </c>
      <c r="G65" s="844" t="s">
        <v>527</v>
      </c>
      <c r="H65" s="844" t="s">
        <v>527</v>
      </c>
      <c r="I65" s="844" t="s">
        <v>527</v>
      </c>
      <c r="L65" s="809"/>
    </row>
    <row r="66" spans="1:9" ht="21.75" customHeight="1">
      <c r="A66" s="156">
        <v>56</v>
      </c>
      <c r="B66" s="808" t="s">
        <v>1132</v>
      </c>
      <c r="C66" s="808" t="s">
        <v>1078</v>
      </c>
      <c r="D66" s="799">
        <v>182526</v>
      </c>
      <c r="E66" s="799">
        <v>147807</v>
      </c>
      <c r="F66" s="799">
        <v>203707</v>
      </c>
      <c r="G66" s="800">
        <v>255699</v>
      </c>
      <c r="H66" s="800">
        <v>240747</v>
      </c>
      <c r="I66" s="800">
        <v>234487</v>
      </c>
    </row>
    <row r="67" spans="1:9" ht="21.75" customHeight="1">
      <c r="A67" s="156">
        <v>57</v>
      </c>
      <c r="B67" s="813" t="s">
        <v>1133</v>
      </c>
      <c r="C67" s="808" t="s">
        <v>1078</v>
      </c>
      <c r="D67" s="799">
        <v>340953</v>
      </c>
      <c r="E67" s="799">
        <v>301733</v>
      </c>
      <c r="F67" s="799">
        <v>289321</v>
      </c>
      <c r="G67" s="800">
        <v>281785</v>
      </c>
      <c r="H67" s="800">
        <v>279332</v>
      </c>
      <c r="I67" s="800">
        <v>240412</v>
      </c>
    </row>
    <row r="68" spans="1:9" ht="21.75" customHeight="1">
      <c r="A68" s="156">
        <v>58</v>
      </c>
      <c r="B68" s="808" t="s">
        <v>1134</v>
      </c>
      <c r="C68" s="808" t="s">
        <v>1078</v>
      </c>
      <c r="D68" s="799">
        <v>302259</v>
      </c>
      <c r="E68" s="799">
        <v>293660</v>
      </c>
      <c r="F68" s="799">
        <v>315281</v>
      </c>
      <c r="G68" s="800">
        <v>430734</v>
      </c>
      <c r="H68" s="800">
        <v>528066</v>
      </c>
      <c r="I68" s="800">
        <v>456829</v>
      </c>
    </row>
    <row r="69" spans="1:9" ht="21.75" customHeight="1">
      <c r="A69" s="156">
        <v>59</v>
      </c>
      <c r="B69" s="808" t="s">
        <v>1135</v>
      </c>
      <c r="C69" s="808" t="s">
        <v>1078</v>
      </c>
      <c r="D69" s="799">
        <v>109210</v>
      </c>
      <c r="E69" s="799">
        <v>102711</v>
      </c>
      <c r="F69" s="799">
        <v>95850</v>
      </c>
      <c r="G69" s="800">
        <v>97458</v>
      </c>
      <c r="H69" s="800">
        <v>112652</v>
      </c>
      <c r="I69" s="800">
        <v>118179</v>
      </c>
    </row>
    <row r="70" spans="1:9" ht="21.75" customHeight="1">
      <c r="A70" s="156">
        <v>60</v>
      </c>
      <c r="B70" s="808" t="s">
        <v>1136</v>
      </c>
      <c r="C70" s="808" t="s">
        <v>1078</v>
      </c>
      <c r="D70" s="799">
        <v>1871</v>
      </c>
      <c r="E70" s="799">
        <v>1714</v>
      </c>
      <c r="F70" s="799">
        <v>1216</v>
      </c>
      <c r="G70" s="800">
        <v>2011</v>
      </c>
      <c r="H70" s="800">
        <v>1836</v>
      </c>
      <c r="I70" s="800">
        <v>1200</v>
      </c>
    </row>
    <row r="71" spans="1:9" ht="21.75" customHeight="1">
      <c r="A71" s="156">
        <v>61</v>
      </c>
      <c r="B71" s="808" t="s">
        <v>1137</v>
      </c>
      <c r="C71" s="808" t="s">
        <v>1078</v>
      </c>
      <c r="D71" s="799">
        <v>2277632</v>
      </c>
      <c r="E71" s="799">
        <v>1770235</v>
      </c>
      <c r="F71" s="799">
        <v>1804306</v>
      </c>
      <c r="G71" s="800">
        <v>1808185</v>
      </c>
      <c r="H71" s="800">
        <v>2159405</v>
      </c>
      <c r="I71" s="800">
        <v>1916366</v>
      </c>
    </row>
    <row r="72" spans="1:9" ht="21.75" customHeight="1">
      <c r="A72" s="156">
        <v>62</v>
      </c>
      <c r="B72" s="813" t="s">
        <v>1138</v>
      </c>
      <c r="C72" s="808" t="s">
        <v>1078</v>
      </c>
      <c r="D72" s="426">
        <v>0</v>
      </c>
      <c r="E72" s="799">
        <v>0</v>
      </c>
      <c r="F72" s="799">
        <v>3864</v>
      </c>
      <c r="G72" s="800">
        <v>15224</v>
      </c>
      <c r="H72" s="800">
        <v>14598</v>
      </c>
      <c r="I72" s="800">
        <v>6728</v>
      </c>
    </row>
    <row r="73" spans="1:9" ht="21.75" customHeight="1">
      <c r="A73" s="156">
        <v>63</v>
      </c>
      <c r="B73" s="808" t="s">
        <v>1139</v>
      </c>
      <c r="C73" s="808" t="s">
        <v>1078</v>
      </c>
      <c r="D73" s="799">
        <v>2683853</v>
      </c>
      <c r="E73" s="799">
        <v>2849877</v>
      </c>
      <c r="F73" s="799">
        <v>2894922</v>
      </c>
      <c r="G73" s="800">
        <v>3047063</v>
      </c>
      <c r="H73" s="800">
        <v>3033948</v>
      </c>
      <c r="I73" s="800">
        <v>3018540</v>
      </c>
    </row>
    <row r="74" spans="1:9" ht="21.75" customHeight="1">
      <c r="A74" s="156">
        <v>64</v>
      </c>
      <c r="B74" s="808" t="s">
        <v>1140</v>
      </c>
      <c r="C74" s="808" t="s">
        <v>1078</v>
      </c>
      <c r="D74" s="799">
        <v>2369977</v>
      </c>
      <c r="E74" s="799">
        <v>2663289</v>
      </c>
      <c r="F74" s="799">
        <v>4303513</v>
      </c>
      <c r="G74" s="800">
        <v>2836804</v>
      </c>
      <c r="H74" s="800">
        <v>2545988</v>
      </c>
      <c r="I74" s="800">
        <v>3081468</v>
      </c>
    </row>
    <row r="75" spans="1:12" s="624" customFormat="1" ht="21.75" customHeight="1">
      <c r="A75" s="156">
        <v>65</v>
      </c>
      <c r="B75" s="813" t="s">
        <v>1141</v>
      </c>
      <c r="C75" s="813" t="s">
        <v>1078</v>
      </c>
      <c r="D75" s="799">
        <v>33119</v>
      </c>
      <c r="E75" s="805">
        <v>26366</v>
      </c>
      <c r="F75" s="805">
        <v>40537</v>
      </c>
      <c r="G75" s="800"/>
      <c r="H75" s="800"/>
      <c r="I75" s="233"/>
      <c r="L75" s="809"/>
    </row>
    <row r="76" spans="1:9" ht="21.75" customHeight="1">
      <c r="A76" s="156">
        <v>66</v>
      </c>
      <c r="B76" s="808" t="s">
        <v>1142</v>
      </c>
      <c r="C76" s="808" t="s">
        <v>1078</v>
      </c>
      <c r="D76" s="799">
        <v>2527</v>
      </c>
      <c r="E76" s="799">
        <v>4</v>
      </c>
      <c r="F76" s="799">
        <v>7827</v>
      </c>
      <c r="G76" s="800">
        <v>8931</v>
      </c>
      <c r="H76" s="800" t="s">
        <v>527</v>
      </c>
      <c r="I76" s="825" t="s">
        <v>527</v>
      </c>
    </row>
    <row r="77" spans="1:9" ht="21.75" customHeight="1">
      <c r="A77" s="156">
        <v>67</v>
      </c>
      <c r="B77" s="808" t="s">
        <v>1143</v>
      </c>
      <c r="C77" s="808" t="s">
        <v>1078</v>
      </c>
      <c r="D77" s="799">
        <v>681534</v>
      </c>
      <c r="E77" s="799">
        <v>739849</v>
      </c>
      <c r="F77" s="799">
        <v>922505</v>
      </c>
      <c r="G77" s="800">
        <v>15224</v>
      </c>
      <c r="H77" s="800">
        <v>14598</v>
      </c>
      <c r="I77" s="800">
        <v>6728</v>
      </c>
    </row>
    <row r="78" spans="1:9" ht="21.75" customHeight="1">
      <c r="A78" s="156">
        <v>68</v>
      </c>
      <c r="B78" s="840" t="s">
        <v>1333</v>
      </c>
      <c r="C78" s="808" t="s">
        <v>1078</v>
      </c>
      <c r="D78" s="799">
        <v>152090</v>
      </c>
      <c r="E78" s="799">
        <v>204186</v>
      </c>
      <c r="F78" s="799">
        <v>227311</v>
      </c>
      <c r="G78" s="800">
        <v>269572</v>
      </c>
      <c r="H78" s="800">
        <v>263124</v>
      </c>
      <c r="I78" s="800">
        <v>236998</v>
      </c>
    </row>
    <row r="79" spans="1:9" ht="21.75" customHeight="1">
      <c r="A79" s="156">
        <v>69</v>
      </c>
      <c r="B79" s="808" t="s">
        <v>1144</v>
      </c>
      <c r="C79" s="808" t="s">
        <v>1078</v>
      </c>
      <c r="D79" s="799">
        <v>6674</v>
      </c>
      <c r="E79" s="799">
        <v>11827</v>
      </c>
      <c r="F79" s="799">
        <v>8910</v>
      </c>
      <c r="G79" s="800">
        <v>12647</v>
      </c>
      <c r="H79" s="800">
        <v>11662</v>
      </c>
      <c r="I79" s="800">
        <v>22038</v>
      </c>
    </row>
    <row r="80" spans="1:9" ht="21.75" customHeight="1">
      <c r="A80" s="157">
        <v>70</v>
      </c>
      <c r="B80" s="814" t="s">
        <v>1145</v>
      </c>
      <c r="C80" s="814" t="s">
        <v>1078</v>
      </c>
      <c r="D80" s="802">
        <v>128582</v>
      </c>
      <c r="E80" s="802">
        <v>131572</v>
      </c>
      <c r="F80" s="802">
        <v>118666</v>
      </c>
      <c r="G80" s="803">
        <v>111581</v>
      </c>
      <c r="H80" s="803">
        <v>132385</v>
      </c>
      <c r="I80" s="803">
        <v>182600</v>
      </c>
    </row>
    <row r="82" ht="12.75">
      <c r="A82" s="103" t="s">
        <v>1146</v>
      </c>
    </row>
    <row r="83" ht="12.75">
      <c r="A83" s="103" t="s">
        <v>1147</v>
      </c>
    </row>
    <row r="84" ht="12.75">
      <c r="A84" s="103" t="s">
        <v>1148</v>
      </c>
    </row>
    <row r="85" spans="1:6" ht="12.75">
      <c r="A85" s="103" t="s">
        <v>1063</v>
      </c>
      <c r="B85" s="103" t="s">
        <v>1064</v>
      </c>
      <c r="C85" s="26" t="s">
        <v>527</v>
      </c>
      <c r="D85" s="218" t="s">
        <v>1334</v>
      </c>
      <c r="F85" s="607" t="s">
        <v>1335</v>
      </c>
    </row>
  </sheetData>
  <sheetProtection/>
  <mergeCells count="3">
    <mergeCell ref="A1:I1"/>
    <mergeCell ref="A2:I2"/>
    <mergeCell ref="F3:I3"/>
  </mergeCells>
  <printOptions/>
  <pageMargins left="0.75" right="0.75" top="0.31" bottom="0.2" header="0.29" footer="0.2"/>
  <pageSetup horizontalDpi="600" verticalDpi="600" orientation="portrait" scale="74" r:id="rId1"/>
  <rowBreaks count="1" manualBreakCount="1">
    <brk id="47" max="10" man="1"/>
  </rowBreaks>
</worksheet>
</file>

<file path=xl/worksheets/sheet17.xml><?xml version="1.0" encoding="utf-8"?>
<worksheet xmlns="http://schemas.openxmlformats.org/spreadsheetml/2006/main" xmlns:r="http://schemas.openxmlformats.org/officeDocument/2006/relationships">
  <dimension ref="A1:I21"/>
  <sheetViews>
    <sheetView view="pageBreakPreview" zoomScale="60" zoomScalePageLayoutView="0" workbookViewId="0" topLeftCell="A1">
      <selection activeCell="P12" sqref="P12"/>
    </sheetView>
  </sheetViews>
  <sheetFormatPr defaultColWidth="9.140625" defaultRowHeight="12.75"/>
  <sheetData>
    <row r="1" spans="1:9" ht="27" customHeight="1">
      <c r="A1" s="939" t="s">
        <v>1349</v>
      </c>
      <c r="B1" s="939"/>
      <c r="C1" s="939"/>
      <c r="D1" s="939"/>
      <c r="E1" s="939"/>
      <c r="F1" s="939"/>
      <c r="G1" s="939"/>
      <c r="H1" s="939"/>
      <c r="I1" s="939"/>
    </row>
    <row r="2" spans="1:6" ht="8.25" customHeight="1">
      <c r="A2" s="606"/>
      <c r="B2" s="606"/>
      <c r="C2" s="606"/>
      <c r="D2" s="606"/>
      <c r="E2" s="973"/>
      <c r="F2" s="973"/>
    </row>
    <row r="3" spans="1:9" ht="27.75" customHeight="1">
      <c r="A3" s="971" t="s">
        <v>893</v>
      </c>
      <c r="B3" s="972"/>
      <c r="C3" s="575" t="s">
        <v>1274</v>
      </c>
      <c r="D3" s="971" t="s">
        <v>1275</v>
      </c>
      <c r="E3" s="972"/>
      <c r="F3" s="971" t="s">
        <v>1276</v>
      </c>
      <c r="G3" s="972"/>
      <c r="H3" s="971" t="s">
        <v>1093</v>
      </c>
      <c r="I3" s="972"/>
    </row>
    <row r="4" spans="1:9" ht="21.75" customHeight="1">
      <c r="A4" s="974">
        <v>1</v>
      </c>
      <c r="B4" s="975"/>
      <c r="C4" s="575">
        <v>2</v>
      </c>
      <c r="D4" s="974">
        <v>3</v>
      </c>
      <c r="E4" s="975"/>
      <c r="F4" s="974">
        <v>4</v>
      </c>
      <c r="G4" s="975"/>
      <c r="H4" s="974">
        <v>5</v>
      </c>
      <c r="I4" s="975"/>
    </row>
    <row r="5" spans="1:9" ht="21.75" customHeight="1">
      <c r="A5" s="574"/>
      <c r="B5" s="154"/>
      <c r="C5" s="575"/>
      <c r="D5" s="223"/>
      <c r="E5" s="575"/>
      <c r="F5" s="829"/>
      <c r="G5" s="575"/>
      <c r="H5" s="223"/>
      <c r="I5" s="575"/>
    </row>
    <row r="6" spans="1:9" ht="21.75" customHeight="1">
      <c r="A6" s="976" t="s">
        <v>290</v>
      </c>
      <c r="B6" s="977"/>
      <c r="C6" s="573">
        <v>3191</v>
      </c>
      <c r="D6" s="978">
        <v>596</v>
      </c>
      <c r="E6" s="977"/>
      <c r="F6" s="978">
        <v>565</v>
      </c>
      <c r="G6" s="977"/>
      <c r="H6" s="978">
        <v>2030</v>
      </c>
      <c r="I6" s="977"/>
    </row>
    <row r="7" spans="1:9" ht="21.75" customHeight="1">
      <c r="A7" s="976" t="s">
        <v>497</v>
      </c>
      <c r="B7" s="977"/>
      <c r="C7" s="573">
        <v>3193</v>
      </c>
      <c r="D7" s="978">
        <v>570</v>
      </c>
      <c r="E7" s="977"/>
      <c r="F7" s="978">
        <v>574</v>
      </c>
      <c r="G7" s="977"/>
      <c r="H7" s="978">
        <v>2049</v>
      </c>
      <c r="I7" s="977"/>
    </row>
    <row r="8" spans="1:9" ht="21.75" customHeight="1">
      <c r="A8" s="976" t="s">
        <v>361</v>
      </c>
      <c r="B8" s="977"/>
      <c r="C8" s="573">
        <v>3146</v>
      </c>
      <c r="D8" s="978">
        <v>562</v>
      </c>
      <c r="E8" s="977"/>
      <c r="F8" s="978">
        <v>591</v>
      </c>
      <c r="G8" s="977"/>
      <c r="H8" s="978">
        <v>1993</v>
      </c>
      <c r="I8" s="977"/>
    </row>
    <row r="9" spans="1:9" ht="21.75" customHeight="1">
      <c r="A9" s="976" t="s">
        <v>498</v>
      </c>
      <c r="B9" s="977"/>
      <c r="C9" s="573">
        <v>3131</v>
      </c>
      <c r="D9" s="978">
        <v>562</v>
      </c>
      <c r="E9" s="977"/>
      <c r="F9" s="978">
        <v>612</v>
      </c>
      <c r="G9" s="977"/>
      <c r="H9" s="978">
        <v>1957</v>
      </c>
      <c r="I9" s="977"/>
    </row>
    <row r="10" spans="1:9" ht="21.75" customHeight="1">
      <c r="A10" s="976" t="s">
        <v>499</v>
      </c>
      <c r="B10" s="977"/>
      <c r="C10" s="573">
        <v>3209</v>
      </c>
      <c r="D10" s="978">
        <v>571</v>
      </c>
      <c r="E10" s="977"/>
      <c r="F10" s="978">
        <v>625</v>
      </c>
      <c r="G10" s="977"/>
      <c r="H10" s="978">
        <v>2013</v>
      </c>
      <c r="I10" s="977"/>
    </row>
    <row r="11" spans="1:9" ht="21.75" customHeight="1">
      <c r="A11" s="979" t="s">
        <v>500</v>
      </c>
      <c r="B11" s="980"/>
      <c r="C11" s="573">
        <v>2999</v>
      </c>
      <c r="D11" s="978">
        <v>556</v>
      </c>
      <c r="E11" s="977"/>
      <c r="F11" s="978">
        <v>636</v>
      </c>
      <c r="G11" s="977"/>
      <c r="H11" s="978">
        <v>1807</v>
      </c>
      <c r="I11" s="977"/>
    </row>
    <row r="12" spans="1:9" ht="21.75" customHeight="1">
      <c r="A12" s="979" t="s">
        <v>501</v>
      </c>
      <c r="B12" s="980"/>
      <c r="C12" s="573">
        <v>3005</v>
      </c>
      <c r="D12" s="978">
        <v>570</v>
      </c>
      <c r="E12" s="977"/>
      <c r="F12" s="978">
        <v>639</v>
      </c>
      <c r="G12" s="977"/>
      <c r="H12" s="978">
        <v>1796</v>
      </c>
      <c r="I12" s="977"/>
    </row>
    <row r="13" spans="1:9" ht="21.75" customHeight="1">
      <c r="A13" s="979" t="s">
        <v>502</v>
      </c>
      <c r="B13" s="980"/>
      <c r="C13" s="573">
        <v>3025</v>
      </c>
      <c r="D13" s="978">
        <v>570</v>
      </c>
      <c r="E13" s="977"/>
      <c r="F13" s="978">
        <v>693</v>
      </c>
      <c r="G13" s="977"/>
      <c r="H13" s="978">
        <v>1762</v>
      </c>
      <c r="I13" s="977"/>
    </row>
    <row r="14" spans="1:9" ht="21.75" customHeight="1">
      <c r="A14" s="979" t="s">
        <v>463</v>
      </c>
      <c r="B14" s="980"/>
      <c r="C14" s="573">
        <v>3150</v>
      </c>
      <c r="D14" s="978">
        <v>574</v>
      </c>
      <c r="E14" s="977"/>
      <c r="F14" s="978">
        <v>719</v>
      </c>
      <c r="G14" s="977"/>
      <c r="H14" s="978">
        <v>1857</v>
      </c>
      <c r="I14" s="977"/>
    </row>
    <row r="15" spans="1:9" ht="21.75" customHeight="1">
      <c r="A15" s="982" t="s">
        <v>564</v>
      </c>
      <c r="B15" s="980"/>
      <c r="C15" s="573">
        <v>3055</v>
      </c>
      <c r="D15" s="978">
        <v>573</v>
      </c>
      <c r="E15" s="977"/>
      <c r="F15" s="978">
        <v>701</v>
      </c>
      <c r="G15" s="977"/>
      <c r="H15" s="978">
        <v>1781</v>
      </c>
      <c r="I15" s="977"/>
    </row>
    <row r="16" spans="1:9" s="152" customFormat="1" ht="25.5" customHeight="1">
      <c r="A16" s="969" t="s">
        <v>565</v>
      </c>
      <c r="B16" s="970"/>
      <c r="C16" s="848">
        <v>2928</v>
      </c>
      <c r="D16" s="967">
        <v>573</v>
      </c>
      <c r="E16" s="968"/>
      <c r="F16" s="967">
        <v>687</v>
      </c>
      <c r="G16" s="968"/>
      <c r="H16" s="967">
        <v>1668</v>
      </c>
      <c r="I16" s="968"/>
    </row>
    <row r="17" spans="1:9" ht="21.75" customHeight="1">
      <c r="A17" s="174"/>
      <c r="B17" s="174"/>
      <c r="C17" s="673"/>
      <c r="D17" s="673"/>
      <c r="E17" s="673"/>
      <c r="F17" s="673"/>
      <c r="G17" s="673"/>
      <c r="H17" s="673"/>
      <c r="I17" s="673"/>
    </row>
    <row r="18" spans="2:9" ht="21.75" customHeight="1">
      <c r="B18" s="606" t="s">
        <v>1217</v>
      </c>
      <c r="C18" s="606"/>
      <c r="G18" s="15"/>
      <c r="H18" s="15"/>
      <c r="I18" s="15"/>
    </row>
    <row r="19" spans="2:3" ht="21.75" customHeight="1">
      <c r="B19" s="794" t="s">
        <v>1277</v>
      </c>
      <c r="C19" s="606"/>
    </row>
    <row r="20" spans="2:9" ht="59.25" customHeight="1">
      <c r="B20" s="981" t="s">
        <v>1278</v>
      </c>
      <c r="C20" s="981"/>
      <c r="D20" s="981"/>
      <c r="E20" s="981"/>
      <c r="F20" s="981"/>
      <c r="G20" s="981"/>
      <c r="H20" s="981"/>
      <c r="I20" s="981"/>
    </row>
    <row r="21" s="229" customFormat="1" ht="21.75" customHeight="1">
      <c r="B21" s="229" t="s">
        <v>1273</v>
      </c>
    </row>
  </sheetData>
  <sheetProtection/>
  <mergeCells count="55">
    <mergeCell ref="B20:I20"/>
    <mergeCell ref="A15:B15"/>
    <mergeCell ref="D15:E15"/>
    <mergeCell ref="F15:G15"/>
    <mergeCell ref="H15:I15"/>
    <mergeCell ref="A13:B13"/>
    <mergeCell ref="D13:E13"/>
    <mergeCell ref="F13:G13"/>
    <mergeCell ref="H13:I13"/>
    <mergeCell ref="A14:B14"/>
    <mergeCell ref="D14:E14"/>
    <mergeCell ref="F14:G14"/>
    <mergeCell ref="H14:I14"/>
    <mergeCell ref="A11:B11"/>
    <mergeCell ref="D11:E11"/>
    <mergeCell ref="F11:G11"/>
    <mergeCell ref="H11:I11"/>
    <mergeCell ref="A12:B12"/>
    <mergeCell ref="D12:E12"/>
    <mergeCell ref="F12:G12"/>
    <mergeCell ref="H12:I12"/>
    <mergeCell ref="A9:B9"/>
    <mergeCell ref="D9:E9"/>
    <mergeCell ref="F9:G9"/>
    <mergeCell ref="H9:I9"/>
    <mergeCell ref="A10:B10"/>
    <mergeCell ref="D10:E10"/>
    <mergeCell ref="F10:G10"/>
    <mergeCell ref="H10:I10"/>
    <mergeCell ref="A7:B7"/>
    <mergeCell ref="D7:E7"/>
    <mergeCell ref="F7:G7"/>
    <mergeCell ref="H7:I7"/>
    <mergeCell ref="A8:B8"/>
    <mergeCell ref="D8:E8"/>
    <mergeCell ref="F8:G8"/>
    <mergeCell ref="H8:I8"/>
    <mergeCell ref="A4:B4"/>
    <mergeCell ref="D4:E4"/>
    <mergeCell ref="F4:G4"/>
    <mergeCell ref="H4:I4"/>
    <mergeCell ref="A6:B6"/>
    <mergeCell ref="D6:E6"/>
    <mergeCell ref="F6:G6"/>
    <mergeCell ref="H6:I6"/>
    <mergeCell ref="D16:E16"/>
    <mergeCell ref="F16:G16"/>
    <mergeCell ref="H16:I16"/>
    <mergeCell ref="A16:B16"/>
    <mergeCell ref="H3:I3"/>
    <mergeCell ref="A1:I1"/>
    <mergeCell ref="E2:F2"/>
    <mergeCell ref="A3:B3"/>
    <mergeCell ref="D3:E3"/>
    <mergeCell ref="F3:G3"/>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B1:L38"/>
  <sheetViews>
    <sheetView view="pageBreakPreview" zoomScale="78" zoomScaleSheetLayoutView="78" zoomScalePageLayoutView="0" workbookViewId="0" topLeftCell="A1">
      <selection activeCell="B2" sqref="B2:L2"/>
    </sheetView>
  </sheetViews>
  <sheetFormatPr defaultColWidth="9.140625" defaultRowHeight="12.75"/>
  <cols>
    <col min="1" max="1" width="4.140625" style="0" customWidth="1"/>
    <col min="3" max="3" width="8.8515625" style="0" customWidth="1"/>
    <col min="4" max="4" width="9.00390625" style="0" customWidth="1"/>
    <col min="5" max="5" width="13.28125" style="0" customWidth="1"/>
    <col min="6" max="6" width="14.28125" style="0" customWidth="1"/>
    <col min="7" max="7" width="9.140625" style="0" customWidth="1"/>
    <col min="8" max="8" width="13.7109375" style="0" customWidth="1"/>
    <col min="9" max="9" width="15.140625" style="0" customWidth="1"/>
    <col min="10" max="10" width="9.140625" style="0" customWidth="1"/>
    <col min="11" max="11" width="14.140625" style="0" customWidth="1"/>
    <col min="12" max="12" width="12.57421875" style="0" customWidth="1"/>
  </cols>
  <sheetData>
    <row r="1" spans="2:12" ht="23.25" customHeight="1">
      <c r="B1" s="927" t="s">
        <v>98</v>
      </c>
      <c r="C1" s="927"/>
      <c r="D1" s="927"/>
      <c r="E1" s="927"/>
      <c r="F1" s="927"/>
      <c r="G1" s="927"/>
      <c r="H1" s="927"/>
      <c r="I1" s="927"/>
      <c r="J1" s="927"/>
      <c r="K1" s="927"/>
      <c r="L1" s="927"/>
    </row>
    <row r="2" spans="2:12" ht="39.75" customHeight="1">
      <c r="B2" s="987" t="s">
        <v>100</v>
      </c>
      <c r="C2" s="987"/>
      <c r="D2" s="987"/>
      <c r="E2" s="987"/>
      <c r="F2" s="987"/>
      <c r="G2" s="987"/>
      <c r="H2" s="987"/>
      <c r="I2" s="987"/>
      <c r="J2" s="987"/>
      <c r="K2" s="987"/>
      <c r="L2" s="987"/>
    </row>
    <row r="3" spans="2:12" ht="15" customHeight="1">
      <c r="B3" s="988" t="s">
        <v>33</v>
      </c>
      <c r="C3" s="988"/>
      <c r="D3" s="923" t="s">
        <v>462</v>
      </c>
      <c r="E3" s="985"/>
      <c r="F3" s="914"/>
      <c r="G3" s="923" t="s">
        <v>34</v>
      </c>
      <c r="H3" s="985"/>
      <c r="I3" s="914"/>
      <c r="J3" s="923" t="s">
        <v>1309</v>
      </c>
      <c r="K3" s="985"/>
      <c r="L3" s="914"/>
    </row>
    <row r="4" spans="2:12" ht="56.25" customHeight="1">
      <c r="B4" s="988"/>
      <c r="C4" s="988"/>
      <c r="D4" s="95" t="s">
        <v>159</v>
      </c>
      <c r="E4" s="721" t="s">
        <v>35</v>
      </c>
      <c r="F4" s="24" t="s">
        <v>36</v>
      </c>
      <c r="G4" s="95" t="s">
        <v>159</v>
      </c>
      <c r="H4" s="721" t="s">
        <v>35</v>
      </c>
      <c r="I4" s="24" t="s">
        <v>36</v>
      </c>
      <c r="J4" s="95" t="s">
        <v>159</v>
      </c>
      <c r="K4" s="721" t="s">
        <v>35</v>
      </c>
      <c r="L4" s="24" t="s">
        <v>36</v>
      </c>
    </row>
    <row r="5" spans="2:12" s="344" customFormat="1" ht="12" customHeight="1">
      <c r="B5" s="722">
        <v>1</v>
      </c>
      <c r="C5" s="723"/>
      <c r="D5" s="95">
        <v>5</v>
      </c>
      <c r="E5" s="724">
        <v>6</v>
      </c>
      <c r="F5" s="721">
        <v>7</v>
      </c>
      <c r="G5" s="95">
        <v>8</v>
      </c>
      <c r="H5" s="724">
        <v>9</v>
      </c>
      <c r="I5" s="721">
        <v>10</v>
      </c>
      <c r="J5" s="95">
        <v>11</v>
      </c>
      <c r="K5" s="724">
        <v>12</v>
      </c>
      <c r="L5" s="721">
        <v>13</v>
      </c>
    </row>
    <row r="6" spans="2:12" ht="12.75">
      <c r="B6" s="222" t="s">
        <v>1095</v>
      </c>
      <c r="C6" s="15"/>
      <c r="D6" s="427">
        <v>1</v>
      </c>
      <c r="E6" s="255">
        <v>0</v>
      </c>
      <c r="F6" s="427">
        <v>1</v>
      </c>
      <c r="G6" s="427">
        <v>1</v>
      </c>
      <c r="H6" s="255" t="s">
        <v>527</v>
      </c>
      <c r="I6" s="427">
        <v>1</v>
      </c>
      <c r="J6" s="650">
        <v>1</v>
      </c>
      <c r="K6" s="681" t="s">
        <v>527</v>
      </c>
      <c r="L6" s="627">
        <v>1</v>
      </c>
    </row>
    <row r="7" spans="2:12" ht="12.75">
      <c r="B7" s="222" t="s">
        <v>1097</v>
      </c>
      <c r="C7" s="15"/>
      <c r="D7" s="427">
        <v>3</v>
      </c>
      <c r="E7" s="255">
        <v>1</v>
      </c>
      <c r="F7" s="427">
        <v>2</v>
      </c>
      <c r="G7" s="427">
        <v>3</v>
      </c>
      <c r="H7" s="255">
        <v>1</v>
      </c>
      <c r="I7" s="427">
        <v>2</v>
      </c>
      <c r="J7" s="630">
        <v>3</v>
      </c>
      <c r="K7" s="427">
        <v>1</v>
      </c>
      <c r="L7" s="426">
        <v>2</v>
      </c>
    </row>
    <row r="8" spans="2:12" ht="12.75">
      <c r="B8" s="222" t="s">
        <v>1098</v>
      </c>
      <c r="C8" s="15"/>
      <c r="D8" s="427">
        <v>1</v>
      </c>
      <c r="E8" s="255">
        <v>0</v>
      </c>
      <c r="F8" s="427">
        <v>1</v>
      </c>
      <c r="G8" s="427">
        <v>1</v>
      </c>
      <c r="H8" s="255" t="s">
        <v>527</v>
      </c>
      <c r="I8" s="427">
        <v>1</v>
      </c>
      <c r="J8" s="630">
        <v>1</v>
      </c>
      <c r="K8" s="825" t="s">
        <v>527</v>
      </c>
      <c r="L8" s="426">
        <v>1</v>
      </c>
    </row>
    <row r="9" spans="2:12" ht="12.75">
      <c r="B9" s="222" t="s">
        <v>1099</v>
      </c>
      <c r="C9" s="15"/>
      <c r="D9" s="427">
        <v>1</v>
      </c>
      <c r="E9" s="255">
        <v>0</v>
      </c>
      <c r="F9" s="427">
        <v>1</v>
      </c>
      <c r="G9" s="427">
        <v>1</v>
      </c>
      <c r="H9" s="255" t="s">
        <v>527</v>
      </c>
      <c r="I9" s="427">
        <v>1</v>
      </c>
      <c r="J9" s="823" t="s">
        <v>527</v>
      </c>
      <c r="K9" s="825" t="s">
        <v>527</v>
      </c>
      <c r="L9" s="826" t="s">
        <v>527</v>
      </c>
    </row>
    <row r="10" spans="2:12" ht="12.75">
      <c r="B10" s="222" t="s">
        <v>1101</v>
      </c>
      <c r="C10" s="15"/>
      <c r="D10" s="427">
        <v>1</v>
      </c>
      <c r="E10" s="255">
        <v>0</v>
      </c>
      <c r="F10" s="427">
        <v>1</v>
      </c>
      <c r="G10" s="427">
        <v>1</v>
      </c>
      <c r="H10" s="255" t="s">
        <v>527</v>
      </c>
      <c r="I10" s="427">
        <v>1</v>
      </c>
      <c r="J10" s="630">
        <v>1</v>
      </c>
      <c r="K10" s="825" t="s">
        <v>527</v>
      </c>
      <c r="L10" s="426">
        <v>1</v>
      </c>
    </row>
    <row r="11" spans="2:12" ht="12.75">
      <c r="B11" s="222" t="s">
        <v>1079</v>
      </c>
      <c r="C11" s="15"/>
      <c r="D11" s="427">
        <v>5</v>
      </c>
      <c r="E11" s="255">
        <v>5</v>
      </c>
      <c r="F11" s="427">
        <v>0</v>
      </c>
      <c r="G11" s="427">
        <v>5</v>
      </c>
      <c r="H11" s="255">
        <v>5</v>
      </c>
      <c r="I11" s="427" t="s">
        <v>527</v>
      </c>
      <c r="J11" s="630">
        <v>6</v>
      </c>
      <c r="K11" s="427">
        <v>6</v>
      </c>
      <c r="L11" s="826" t="s">
        <v>527</v>
      </c>
    </row>
    <row r="12" spans="2:12" ht="12.75">
      <c r="B12" s="222" t="s">
        <v>1206</v>
      </c>
      <c r="C12" s="15"/>
      <c r="D12" s="427">
        <v>3</v>
      </c>
      <c r="E12" s="255">
        <v>3</v>
      </c>
      <c r="F12" s="427">
        <v>0</v>
      </c>
      <c r="G12" s="427">
        <v>3</v>
      </c>
      <c r="H12" s="255">
        <v>3</v>
      </c>
      <c r="I12" s="427" t="s">
        <v>527</v>
      </c>
      <c r="J12" s="630">
        <v>3</v>
      </c>
      <c r="K12" s="427">
        <v>3</v>
      </c>
      <c r="L12" s="826" t="s">
        <v>527</v>
      </c>
    </row>
    <row r="13" spans="2:12" ht="12.75">
      <c r="B13" s="222" t="s">
        <v>1162</v>
      </c>
      <c r="C13" s="15"/>
      <c r="D13" s="427">
        <v>4</v>
      </c>
      <c r="E13" s="255">
        <v>3</v>
      </c>
      <c r="F13" s="427">
        <v>1</v>
      </c>
      <c r="G13" s="427">
        <v>4</v>
      </c>
      <c r="H13" s="255">
        <v>3</v>
      </c>
      <c r="I13" s="427">
        <v>1</v>
      </c>
      <c r="J13" s="630">
        <v>4</v>
      </c>
      <c r="K13" s="427">
        <v>3</v>
      </c>
      <c r="L13" s="426">
        <v>1</v>
      </c>
    </row>
    <row r="14" spans="2:12" ht="11.25" customHeight="1">
      <c r="B14" s="222" t="s">
        <v>1087</v>
      </c>
      <c r="C14" s="15"/>
      <c r="D14" s="427">
        <v>6</v>
      </c>
      <c r="E14" s="255">
        <v>6</v>
      </c>
      <c r="F14" s="427">
        <v>0</v>
      </c>
      <c r="G14" s="427">
        <v>6</v>
      </c>
      <c r="H14" s="255">
        <v>6</v>
      </c>
      <c r="I14" s="427" t="s">
        <v>527</v>
      </c>
      <c r="J14" s="630">
        <v>5</v>
      </c>
      <c r="K14" s="427">
        <v>5</v>
      </c>
      <c r="L14" s="826" t="s">
        <v>527</v>
      </c>
    </row>
    <row r="15" spans="2:12" s="335" customFormat="1" ht="12.75" customHeight="1" hidden="1">
      <c r="B15" s="725" t="s">
        <v>1124</v>
      </c>
      <c r="C15" s="726"/>
      <c r="D15" s="727">
        <v>10</v>
      </c>
      <c r="E15" s="728">
        <v>4</v>
      </c>
      <c r="F15" s="727">
        <v>6</v>
      </c>
      <c r="G15" s="727"/>
      <c r="H15" s="728"/>
      <c r="I15" s="727"/>
      <c r="J15" s="630">
        <v>13</v>
      </c>
      <c r="K15" s="727"/>
      <c r="L15" s="827"/>
    </row>
    <row r="16" spans="2:12" ht="12.75">
      <c r="B16" s="222" t="s">
        <v>1090</v>
      </c>
      <c r="C16" s="15"/>
      <c r="D16" s="427">
        <v>12</v>
      </c>
      <c r="E16" s="255">
        <v>8</v>
      </c>
      <c r="F16" s="427">
        <v>4</v>
      </c>
      <c r="G16" s="427">
        <v>13</v>
      </c>
      <c r="H16" s="255">
        <v>8</v>
      </c>
      <c r="I16" s="427">
        <v>5</v>
      </c>
      <c r="J16" s="725"/>
      <c r="K16" s="427">
        <v>8</v>
      </c>
      <c r="L16" s="426">
        <v>5</v>
      </c>
    </row>
    <row r="17" spans="2:12" ht="12" customHeight="1">
      <c r="B17" s="222" t="s">
        <v>37</v>
      </c>
      <c r="C17" s="15"/>
      <c r="D17" s="427">
        <v>28</v>
      </c>
      <c r="E17" s="255">
        <v>3</v>
      </c>
      <c r="F17" s="427">
        <v>25</v>
      </c>
      <c r="G17" s="427">
        <v>27</v>
      </c>
      <c r="H17" s="255">
        <v>3</v>
      </c>
      <c r="I17" s="427">
        <v>24</v>
      </c>
      <c r="J17" s="630">
        <v>25</v>
      </c>
      <c r="K17" s="427">
        <v>3</v>
      </c>
      <c r="L17" s="426">
        <v>22</v>
      </c>
    </row>
    <row r="18" spans="2:12" ht="0.75" customHeight="1" hidden="1">
      <c r="B18" s="222" t="s">
        <v>38</v>
      </c>
      <c r="C18" s="15"/>
      <c r="D18" s="427">
        <v>0</v>
      </c>
      <c r="E18" s="255">
        <v>0</v>
      </c>
      <c r="F18" s="427">
        <v>0</v>
      </c>
      <c r="G18" s="427"/>
      <c r="H18" s="255"/>
      <c r="I18" s="427"/>
      <c r="J18" s="630">
        <v>1</v>
      </c>
      <c r="K18" s="427"/>
      <c r="L18" s="426"/>
    </row>
    <row r="19" spans="2:12" ht="12" customHeight="1">
      <c r="B19" s="222" t="s">
        <v>1136</v>
      </c>
      <c r="C19" s="15"/>
      <c r="D19" s="427">
        <v>1</v>
      </c>
      <c r="E19" s="255">
        <v>0</v>
      </c>
      <c r="F19" s="427">
        <v>1</v>
      </c>
      <c r="G19" s="427">
        <v>1</v>
      </c>
      <c r="H19" s="255" t="s">
        <v>527</v>
      </c>
      <c r="I19" s="427">
        <v>1</v>
      </c>
      <c r="J19" s="630">
        <v>1</v>
      </c>
      <c r="K19" s="825" t="s">
        <v>527</v>
      </c>
      <c r="L19" s="426">
        <v>1</v>
      </c>
    </row>
    <row r="20" spans="2:12" ht="12.75" customHeight="1" hidden="1">
      <c r="B20" s="629" t="s">
        <v>1137</v>
      </c>
      <c r="C20" s="15"/>
      <c r="D20" s="427">
        <v>7</v>
      </c>
      <c r="E20" s="255">
        <v>0</v>
      </c>
      <c r="F20" s="427">
        <v>7</v>
      </c>
      <c r="G20" s="427">
        <v>21</v>
      </c>
      <c r="H20" s="255"/>
      <c r="I20" s="427"/>
      <c r="J20" s="630">
        <v>21</v>
      </c>
      <c r="K20" s="427"/>
      <c r="L20" s="426"/>
    </row>
    <row r="21" spans="2:12" ht="12.75">
      <c r="B21" s="222" t="s">
        <v>1143</v>
      </c>
      <c r="C21" s="15"/>
      <c r="D21" s="427">
        <v>22</v>
      </c>
      <c r="E21" s="255">
        <v>1</v>
      </c>
      <c r="F21" s="427">
        <v>21</v>
      </c>
      <c r="G21" s="427">
        <v>21</v>
      </c>
      <c r="H21" s="255">
        <v>2</v>
      </c>
      <c r="I21" s="427">
        <v>19</v>
      </c>
      <c r="J21" s="630">
        <v>21</v>
      </c>
      <c r="K21" s="427">
        <v>2</v>
      </c>
      <c r="L21" s="426">
        <v>19</v>
      </c>
    </row>
    <row r="22" spans="2:12" ht="12.75">
      <c r="B22" s="205" t="s">
        <v>159</v>
      </c>
      <c r="C22" s="209"/>
      <c r="D22" s="729">
        <f>SUM(D6:D21)</f>
        <v>105</v>
      </c>
      <c r="E22" s="262">
        <f>SUM(E6:E21)</f>
        <v>34</v>
      </c>
      <c r="F22" s="729">
        <f>SUM(F6:F21)</f>
        <v>71</v>
      </c>
      <c r="G22" s="729">
        <v>87</v>
      </c>
      <c r="H22" s="262">
        <v>31</v>
      </c>
      <c r="I22" s="729">
        <v>56</v>
      </c>
      <c r="J22" s="824">
        <v>84</v>
      </c>
      <c r="K22" s="828">
        <v>31</v>
      </c>
      <c r="L22" s="625">
        <v>53</v>
      </c>
    </row>
    <row r="23" spans="2:6" ht="12.75">
      <c r="B23" s="606" t="s">
        <v>39</v>
      </c>
      <c r="E23" s="26"/>
      <c r="F23" s="26"/>
    </row>
    <row r="24" spans="2:9" ht="12.75">
      <c r="B24" s="986" t="s">
        <v>40</v>
      </c>
      <c r="C24" s="986"/>
      <c r="D24" s="986"/>
      <c r="E24" s="986"/>
      <c r="F24" s="986"/>
      <c r="G24" s="986"/>
      <c r="H24" s="986"/>
      <c r="I24" s="986"/>
    </row>
    <row r="25" ht="12.75">
      <c r="B25" t="s">
        <v>41</v>
      </c>
    </row>
    <row r="26" ht="12.75">
      <c r="B26" t="s">
        <v>1273</v>
      </c>
    </row>
    <row r="27" ht="12.75">
      <c r="B27" t="s">
        <v>42</v>
      </c>
    </row>
    <row r="28" ht="1.5" customHeight="1"/>
    <row r="29" spans="2:12" ht="22.5" customHeight="1">
      <c r="B29" s="927" t="s">
        <v>489</v>
      </c>
      <c r="C29" s="927"/>
      <c r="D29" s="927"/>
      <c r="E29" s="927"/>
      <c r="F29" s="927"/>
      <c r="G29" s="927"/>
      <c r="H29" s="927"/>
      <c r="I29" s="927"/>
      <c r="J29" s="927"/>
      <c r="K29" s="927"/>
      <c r="L29" s="927"/>
    </row>
    <row r="30" ht="1.5" customHeight="1">
      <c r="B30" s="276"/>
    </row>
    <row r="31" spans="2:12" ht="23.25" customHeight="1">
      <c r="B31" s="926" t="s">
        <v>488</v>
      </c>
      <c r="C31" s="926"/>
      <c r="D31" s="926"/>
      <c r="E31" s="926"/>
      <c r="F31" s="926"/>
      <c r="G31" s="926"/>
      <c r="H31" s="926"/>
      <c r="I31" s="926"/>
      <c r="J31" s="926"/>
      <c r="K31" s="926"/>
      <c r="L31" s="926"/>
    </row>
    <row r="32" ht="15.75" hidden="1">
      <c r="B32" s="756"/>
    </row>
    <row r="33" ht="15.75" hidden="1">
      <c r="B33" s="755"/>
    </row>
    <row r="34" spans="2:12" ht="33" customHeight="1">
      <c r="B34" s="983" t="s">
        <v>490</v>
      </c>
      <c r="C34" s="983"/>
      <c r="D34" s="983"/>
      <c r="E34" s="983"/>
      <c r="F34" s="983"/>
      <c r="G34" s="983"/>
      <c r="H34" s="983"/>
      <c r="I34" s="983"/>
      <c r="J34" s="983"/>
      <c r="K34" s="983"/>
      <c r="L34" s="983"/>
    </row>
    <row r="35" ht="6" customHeight="1">
      <c r="B35" s="273"/>
    </row>
    <row r="36" spans="2:12" ht="15.75">
      <c r="B36" s="984" t="s">
        <v>491</v>
      </c>
      <c r="C36" s="984"/>
      <c r="D36" s="984"/>
      <c r="E36" s="984"/>
      <c r="F36" s="984"/>
      <c r="G36" s="984"/>
      <c r="H36" s="984"/>
      <c r="I36" s="984"/>
      <c r="J36" s="984"/>
      <c r="K36" s="984"/>
      <c r="L36" s="984"/>
    </row>
    <row r="37" ht="12.75">
      <c r="B37" s="229"/>
    </row>
    <row r="38" spans="2:12" ht="158.25" customHeight="1">
      <c r="B38" s="926" t="s">
        <v>99</v>
      </c>
      <c r="C38" s="926"/>
      <c r="D38" s="926"/>
      <c r="E38" s="926"/>
      <c r="F38" s="926"/>
      <c r="G38" s="926"/>
      <c r="H38" s="926"/>
      <c r="I38" s="926"/>
      <c r="J38" s="926"/>
      <c r="K38" s="926"/>
      <c r="L38" s="926"/>
    </row>
  </sheetData>
  <sheetProtection/>
  <mergeCells count="12">
    <mergeCell ref="B1:L1"/>
    <mergeCell ref="B29:L29"/>
    <mergeCell ref="B2:L2"/>
    <mergeCell ref="B3:C4"/>
    <mergeCell ref="D3:F3"/>
    <mergeCell ref="B31:L31"/>
    <mergeCell ref="B34:L34"/>
    <mergeCell ref="B36:L36"/>
    <mergeCell ref="B38:L38"/>
    <mergeCell ref="G3:I3"/>
    <mergeCell ref="B24:I24"/>
    <mergeCell ref="J3:L3"/>
  </mergeCells>
  <printOptions/>
  <pageMargins left="0.75" right="0.75" top="1" bottom="1" header="0.5" footer="0.5"/>
  <pageSetup horizontalDpi="600" verticalDpi="600" orientation="landscape" scale="71" r:id="rId1"/>
</worksheet>
</file>

<file path=xl/worksheets/sheet19.xml><?xml version="1.0" encoding="utf-8"?>
<worksheet xmlns="http://schemas.openxmlformats.org/spreadsheetml/2006/main" xmlns:r="http://schemas.openxmlformats.org/officeDocument/2006/relationships">
  <dimension ref="A1:H32"/>
  <sheetViews>
    <sheetView view="pageBreakPreview" zoomScaleSheetLayoutView="100" zoomScalePageLayoutView="0" workbookViewId="0" topLeftCell="A1">
      <selection activeCell="G5" sqref="G5"/>
    </sheetView>
  </sheetViews>
  <sheetFormatPr defaultColWidth="9.140625" defaultRowHeight="12.75"/>
  <cols>
    <col min="1" max="1" width="4.00390625" style="287" customWidth="1"/>
    <col min="2" max="2" width="19.421875" style="287" customWidth="1"/>
    <col min="3" max="3" width="8.140625" style="607" bestFit="1" customWidth="1"/>
    <col min="4" max="5" width="8.140625" style="287" customWidth="1"/>
    <col min="6" max="6" width="10.140625" style="287" bestFit="1" customWidth="1"/>
    <col min="7" max="7" width="10.421875" style="287" customWidth="1"/>
    <col min="8" max="8" width="10.8515625" style="287" customWidth="1"/>
    <col min="9" max="16384" width="9.140625" style="287" customWidth="1"/>
  </cols>
  <sheetData>
    <row r="1" spans="1:8" ht="36" customHeight="1">
      <c r="A1" s="989" t="s">
        <v>1336</v>
      </c>
      <c r="B1" s="989"/>
      <c r="C1" s="989"/>
      <c r="D1" s="989"/>
      <c r="E1" s="989"/>
      <c r="F1" s="989"/>
      <c r="G1" s="989"/>
      <c r="H1" s="989"/>
    </row>
    <row r="2" spans="1:8" ht="46.5" customHeight="1">
      <c r="A2" s="939" t="s">
        <v>487</v>
      </c>
      <c r="B2" s="939"/>
      <c r="C2" s="939"/>
      <c r="D2" s="939"/>
      <c r="E2" s="939"/>
      <c r="F2" s="939"/>
      <c r="G2" s="939"/>
      <c r="H2" s="939"/>
    </row>
    <row r="3" spans="1:2" ht="12.75">
      <c r="A3" s="606"/>
      <c r="B3" s="606"/>
    </row>
    <row r="4" spans="1:8" s="554" customFormat="1" ht="28.5" customHeight="1">
      <c r="A4" s="608" t="s">
        <v>182</v>
      </c>
      <c r="B4" s="609" t="s">
        <v>448</v>
      </c>
      <c r="C4" s="612" t="s">
        <v>500</v>
      </c>
      <c r="D4" s="612" t="s">
        <v>501</v>
      </c>
      <c r="E4" s="610" t="s">
        <v>502</v>
      </c>
      <c r="F4" s="612" t="s">
        <v>463</v>
      </c>
      <c r="G4" s="612" t="s">
        <v>564</v>
      </c>
      <c r="H4" s="612" t="s">
        <v>565</v>
      </c>
    </row>
    <row r="5" spans="1:8" ht="14.25" customHeight="1">
      <c r="A5" s="52">
        <v>1</v>
      </c>
      <c r="B5" s="613">
        <v>2</v>
      </c>
      <c r="C5" s="104">
        <v>3</v>
      </c>
      <c r="D5" s="104">
        <v>4</v>
      </c>
      <c r="E5" s="614">
        <v>5</v>
      </c>
      <c r="F5" s="3">
        <v>6</v>
      </c>
      <c r="G5" s="3">
        <v>7</v>
      </c>
      <c r="H5" s="547">
        <v>8</v>
      </c>
    </row>
    <row r="6" spans="1:7" ht="12.75" customHeight="1">
      <c r="A6" s="430"/>
      <c r="B6" s="615"/>
      <c r="C6" s="430"/>
      <c r="D6" s="430"/>
      <c r="E6" s="615"/>
      <c r="F6" s="430"/>
      <c r="G6" s="430"/>
    </row>
    <row r="7" spans="1:8" ht="14.25" customHeight="1">
      <c r="A7" s="616">
        <v>1</v>
      </c>
      <c r="B7" s="617" t="s">
        <v>134</v>
      </c>
      <c r="C7" s="616">
        <v>409</v>
      </c>
      <c r="D7" s="616">
        <v>415</v>
      </c>
      <c r="E7" s="617">
        <v>418</v>
      </c>
      <c r="F7" s="616">
        <v>469</v>
      </c>
      <c r="G7" s="616">
        <v>456</v>
      </c>
      <c r="H7" s="616">
        <v>427</v>
      </c>
    </row>
    <row r="8" spans="1:8" ht="14.25" customHeight="1">
      <c r="A8" s="616">
        <v>2</v>
      </c>
      <c r="B8" s="617" t="s">
        <v>135</v>
      </c>
      <c r="C8" s="616"/>
      <c r="D8" s="616"/>
      <c r="E8" s="617"/>
      <c r="F8" s="616">
        <v>1</v>
      </c>
      <c r="G8" s="430">
        <v>1</v>
      </c>
      <c r="H8" s="287">
        <v>1</v>
      </c>
    </row>
    <row r="9" spans="1:8" ht="14.25" customHeight="1">
      <c r="A9" s="616">
        <v>3</v>
      </c>
      <c r="B9" s="617" t="s">
        <v>136</v>
      </c>
      <c r="C9" s="616">
        <v>9</v>
      </c>
      <c r="D9" s="616">
        <v>9</v>
      </c>
      <c r="E9" s="617">
        <v>12</v>
      </c>
      <c r="F9" s="616">
        <v>12</v>
      </c>
      <c r="G9" s="616">
        <v>11</v>
      </c>
      <c r="H9" s="616">
        <v>11</v>
      </c>
    </row>
    <row r="10" spans="1:8" ht="14.25" customHeight="1">
      <c r="A10" s="616">
        <v>4</v>
      </c>
      <c r="B10" s="617" t="s">
        <v>137</v>
      </c>
      <c r="C10" s="616">
        <v>9</v>
      </c>
      <c r="D10" s="616">
        <v>8</v>
      </c>
      <c r="E10" s="617">
        <v>6</v>
      </c>
      <c r="F10" s="616">
        <v>5</v>
      </c>
      <c r="G10" s="616">
        <v>6</v>
      </c>
      <c r="H10" s="616">
        <v>9</v>
      </c>
    </row>
    <row r="11" spans="1:8" ht="14.25" customHeight="1">
      <c r="A11" s="616">
        <v>5</v>
      </c>
      <c r="B11" s="617" t="s">
        <v>207</v>
      </c>
      <c r="C11" s="616">
        <v>148</v>
      </c>
      <c r="D11" s="616">
        <v>144</v>
      </c>
      <c r="E11" s="617">
        <v>148</v>
      </c>
      <c r="F11" s="616">
        <v>162</v>
      </c>
      <c r="G11" s="616">
        <v>152</v>
      </c>
      <c r="H11" s="50">
        <v>153</v>
      </c>
    </row>
    <row r="12" spans="1:8" ht="14.25" customHeight="1">
      <c r="A12" s="616">
        <v>6</v>
      </c>
      <c r="B12" s="616" t="s">
        <v>163</v>
      </c>
      <c r="C12" s="616">
        <v>76</v>
      </c>
      <c r="D12" s="616">
        <v>72</v>
      </c>
      <c r="E12" s="617">
        <v>78</v>
      </c>
      <c r="F12" s="616">
        <v>77</v>
      </c>
      <c r="G12" s="616">
        <v>75</v>
      </c>
      <c r="H12" s="50">
        <v>75</v>
      </c>
    </row>
    <row r="13" spans="1:8" ht="14.25" customHeight="1">
      <c r="A13" s="616">
        <v>7</v>
      </c>
      <c r="B13" s="616" t="s">
        <v>139</v>
      </c>
      <c r="C13" s="616">
        <v>431</v>
      </c>
      <c r="D13" s="616">
        <v>457</v>
      </c>
      <c r="E13" s="617">
        <v>457</v>
      </c>
      <c r="F13" s="616">
        <v>440</v>
      </c>
      <c r="G13" s="616">
        <v>446</v>
      </c>
      <c r="H13" s="50">
        <v>412</v>
      </c>
    </row>
    <row r="14" spans="1:8" ht="14.25" customHeight="1">
      <c r="A14" s="616">
        <v>8</v>
      </c>
      <c r="B14" s="616" t="s">
        <v>141</v>
      </c>
      <c r="C14" s="616">
        <v>27</v>
      </c>
      <c r="D14" s="616">
        <v>26</v>
      </c>
      <c r="E14" s="617">
        <v>26</v>
      </c>
      <c r="F14" s="616">
        <v>26</v>
      </c>
      <c r="G14" s="616">
        <v>26</v>
      </c>
      <c r="H14" s="50">
        <v>24</v>
      </c>
    </row>
    <row r="15" spans="1:8" ht="12.75">
      <c r="A15" s="616">
        <v>9</v>
      </c>
      <c r="B15" s="616" t="s">
        <v>142</v>
      </c>
      <c r="C15" s="616">
        <v>1</v>
      </c>
      <c r="D15" s="616">
        <v>0</v>
      </c>
      <c r="E15" s="617">
        <v>0</v>
      </c>
      <c r="F15" s="616">
        <v>11</v>
      </c>
      <c r="G15" s="616">
        <v>11</v>
      </c>
      <c r="H15" s="50">
        <v>10</v>
      </c>
    </row>
    <row r="16" spans="1:8" ht="14.25" customHeight="1">
      <c r="A16" s="616">
        <v>10</v>
      </c>
      <c r="B16" s="616" t="s">
        <v>206</v>
      </c>
      <c r="C16" s="616">
        <v>7</v>
      </c>
      <c r="D16" s="616">
        <v>11</v>
      </c>
      <c r="E16" s="617">
        <v>11</v>
      </c>
      <c r="F16" s="616">
        <v>300</v>
      </c>
      <c r="G16" s="616">
        <v>299</v>
      </c>
      <c r="H16" s="50">
        <v>291</v>
      </c>
    </row>
    <row r="17" spans="1:8" ht="14.25" customHeight="1">
      <c r="A17" s="616">
        <v>11</v>
      </c>
      <c r="B17" s="616" t="s">
        <v>143</v>
      </c>
      <c r="C17" s="616">
        <v>297</v>
      </c>
      <c r="D17" s="616">
        <v>293</v>
      </c>
      <c r="E17" s="617">
        <v>294</v>
      </c>
      <c r="F17" s="616">
        <v>241</v>
      </c>
      <c r="G17" s="616">
        <v>233</v>
      </c>
      <c r="H17" s="50">
        <v>238</v>
      </c>
    </row>
    <row r="18" spans="1:8" ht="14.25" customHeight="1">
      <c r="A18" s="616">
        <v>12</v>
      </c>
      <c r="B18" s="616" t="s">
        <v>144</v>
      </c>
      <c r="C18" s="616">
        <v>236</v>
      </c>
      <c r="D18" s="616">
        <v>231</v>
      </c>
      <c r="E18" s="617">
        <v>226</v>
      </c>
      <c r="F18" s="616">
        <v>32</v>
      </c>
      <c r="G18" s="616">
        <v>30</v>
      </c>
      <c r="H18" s="50">
        <v>28</v>
      </c>
    </row>
    <row r="19" spans="1:8" ht="14.25" customHeight="1">
      <c r="A19" s="616">
        <v>13</v>
      </c>
      <c r="B19" s="616" t="s">
        <v>174</v>
      </c>
      <c r="C19" s="616">
        <v>37</v>
      </c>
      <c r="D19" s="616">
        <v>33</v>
      </c>
      <c r="E19" s="617">
        <v>30</v>
      </c>
      <c r="F19" s="616">
        <v>8</v>
      </c>
      <c r="G19" s="616">
        <v>9</v>
      </c>
      <c r="H19" s="50">
        <v>9</v>
      </c>
    </row>
    <row r="20" spans="1:8" ht="12.75">
      <c r="A20" s="616">
        <v>14</v>
      </c>
      <c r="B20" s="616" t="s">
        <v>145</v>
      </c>
      <c r="C20" s="616">
        <v>5</v>
      </c>
      <c r="D20" s="616">
        <v>8</v>
      </c>
      <c r="E20" s="617">
        <v>10</v>
      </c>
      <c r="F20" s="616">
        <v>329</v>
      </c>
      <c r="G20" s="616">
        <v>287</v>
      </c>
      <c r="H20" s="50">
        <v>292</v>
      </c>
    </row>
    <row r="21" spans="1:8" ht="14.25" customHeight="1">
      <c r="A21" s="616">
        <v>15</v>
      </c>
      <c r="B21" s="616" t="s">
        <v>146</v>
      </c>
      <c r="C21" s="616">
        <v>333</v>
      </c>
      <c r="D21" s="616">
        <v>336</v>
      </c>
      <c r="E21" s="617">
        <v>331</v>
      </c>
      <c r="F21" s="616">
        <v>158</v>
      </c>
      <c r="G21" s="616">
        <v>158</v>
      </c>
      <c r="H21" s="50">
        <v>157</v>
      </c>
    </row>
    <row r="22" spans="1:8" ht="14.25" customHeight="1">
      <c r="A22" s="616">
        <v>16</v>
      </c>
      <c r="B22" s="616" t="s">
        <v>149</v>
      </c>
      <c r="C22" s="616">
        <v>150</v>
      </c>
      <c r="D22" s="616">
        <v>154</v>
      </c>
      <c r="E22" s="617">
        <v>163</v>
      </c>
      <c r="F22" s="616">
        <v>239</v>
      </c>
      <c r="G22" s="616">
        <v>220</v>
      </c>
      <c r="H22" s="50">
        <v>175</v>
      </c>
    </row>
    <row r="23" spans="1:8" ht="14.25" customHeight="1">
      <c r="A23" s="616">
        <v>17</v>
      </c>
      <c r="B23" s="616" t="s">
        <v>151</v>
      </c>
      <c r="C23" s="616">
        <v>235</v>
      </c>
      <c r="D23" s="616">
        <v>233</v>
      </c>
      <c r="E23" s="617">
        <v>226</v>
      </c>
      <c r="F23" s="616">
        <v>291</v>
      </c>
      <c r="G23" s="616">
        <v>289</v>
      </c>
      <c r="H23" s="50">
        <v>270</v>
      </c>
    </row>
    <row r="24" spans="1:8" ht="14.25" customHeight="1">
      <c r="A24" s="616">
        <v>18</v>
      </c>
      <c r="B24" s="616" t="s">
        <v>153</v>
      </c>
      <c r="C24" s="616">
        <v>235</v>
      </c>
      <c r="D24" s="616">
        <v>217</v>
      </c>
      <c r="E24" s="617">
        <v>243</v>
      </c>
      <c r="F24" s="616">
        <v>178</v>
      </c>
      <c r="G24" s="616">
        <v>175</v>
      </c>
      <c r="H24" s="50">
        <v>179</v>
      </c>
    </row>
    <row r="25" spans="1:8" ht="14.25" customHeight="1">
      <c r="A25" s="616">
        <v>19</v>
      </c>
      <c r="B25" s="618" t="s">
        <v>155</v>
      </c>
      <c r="C25" s="616">
        <v>173</v>
      </c>
      <c r="D25" s="616">
        <v>177</v>
      </c>
      <c r="E25" s="617">
        <v>171</v>
      </c>
      <c r="F25" s="616">
        <v>26</v>
      </c>
      <c r="G25" s="616">
        <v>25</v>
      </c>
      <c r="H25" s="50">
        <v>23</v>
      </c>
    </row>
    <row r="26" spans="1:8" ht="14.25" customHeight="1">
      <c r="A26" s="616">
        <v>20</v>
      </c>
      <c r="B26" s="616" t="s">
        <v>324</v>
      </c>
      <c r="C26" s="616">
        <v>23</v>
      </c>
      <c r="D26" s="616">
        <v>26</v>
      </c>
      <c r="E26" s="617">
        <v>26</v>
      </c>
      <c r="F26" s="616">
        <v>32</v>
      </c>
      <c r="G26" s="616">
        <v>34</v>
      </c>
      <c r="H26" s="50">
        <v>36</v>
      </c>
    </row>
    <row r="27" spans="1:8" ht="14.25" customHeight="1">
      <c r="A27" s="616">
        <v>21</v>
      </c>
      <c r="B27" s="619" t="s">
        <v>156</v>
      </c>
      <c r="C27" s="616">
        <v>36</v>
      </c>
      <c r="D27" s="616">
        <v>37</v>
      </c>
      <c r="E27" s="617">
        <v>32</v>
      </c>
      <c r="F27" s="616">
        <v>113</v>
      </c>
      <c r="G27" s="616">
        <v>112</v>
      </c>
      <c r="H27" s="50">
        <v>108</v>
      </c>
    </row>
    <row r="28" spans="1:8" ht="16.5" customHeight="1">
      <c r="A28" s="622" t="s">
        <v>159</v>
      </c>
      <c r="B28" s="623"/>
      <c r="C28" s="104">
        <f aca="true" t="shared" si="0" ref="C28:H28">SUM(C7:C27)</f>
        <v>2877</v>
      </c>
      <c r="D28" s="104">
        <f t="shared" si="0"/>
        <v>2887</v>
      </c>
      <c r="E28" s="614">
        <f t="shared" si="0"/>
        <v>2908</v>
      </c>
      <c r="F28" s="104">
        <f t="shared" si="0"/>
        <v>3150</v>
      </c>
      <c r="G28" s="104">
        <f t="shared" si="0"/>
        <v>3055</v>
      </c>
      <c r="H28" s="104">
        <f t="shared" si="0"/>
        <v>2928</v>
      </c>
    </row>
    <row r="29" ht="10.5" customHeight="1">
      <c r="C29" s="607" t="s">
        <v>1061</v>
      </c>
    </row>
    <row r="30" ht="12.75">
      <c r="A30" s="287" t="s">
        <v>1062</v>
      </c>
    </row>
    <row r="31" spans="1:2" ht="12.75">
      <c r="A31" s="287" t="s">
        <v>1063</v>
      </c>
      <c r="B31" s="287" t="s">
        <v>1064</v>
      </c>
    </row>
    <row r="32" spans="2:8" ht="32.25" customHeight="1">
      <c r="B32" s="990" t="s">
        <v>97</v>
      </c>
      <c r="C32" s="990"/>
      <c r="D32" s="990"/>
      <c r="E32" s="990"/>
      <c r="F32" s="990"/>
      <c r="G32" s="990"/>
      <c r="H32" s="990"/>
    </row>
  </sheetData>
  <sheetProtection/>
  <mergeCells count="3">
    <mergeCell ref="A1:H1"/>
    <mergeCell ref="B32:H32"/>
    <mergeCell ref="A2:H2"/>
  </mergeCells>
  <printOptions/>
  <pageMargins left="0.75" right="0.48" top="0.49" bottom="1" header="0.5" footer="0.5"/>
  <pageSetup horizontalDpi="600" verticalDpi="600" orientation="portrait" scale="105" r:id="rId1"/>
</worksheet>
</file>

<file path=xl/worksheets/sheet2.xml><?xml version="1.0" encoding="utf-8"?>
<worksheet xmlns="http://schemas.openxmlformats.org/spreadsheetml/2006/main" xmlns:r="http://schemas.openxmlformats.org/officeDocument/2006/relationships">
  <dimension ref="A1:I55"/>
  <sheetViews>
    <sheetView view="pageBreakPreview" zoomScaleSheetLayoutView="100" zoomScalePageLayoutView="0" workbookViewId="0" topLeftCell="A1">
      <selection activeCell="A1" sqref="A1:H1"/>
    </sheetView>
  </sheetViews>
  <sheetFormatPr defaultColWidth="9.140625" defaultRowHeight="12.75"/>
  <cols>
    <col min="1" max="1" width="21.28125" style="0" customWidth="1"/>
    <col min="2" max="2" width="14.7109375" style="0" customWidth="1"/>
    <col min="3" max="3" width="13.7109375" style="0" customWidth="1"/>
    <col min="4" max="4" width="15.140625" style="0" customWidth="1"/>
    <col min="5" max="5" width="13.8515625" style="0" customWidth="1"/>
    <col min="6" max="6" width="62.421875" style="344" customWidth="1"/>
    <col min="7" max="7" width="24.28125" style="0" customWidth="1"/>
    <col min="8" max="8" width="10.8515625" style="0" customWidth="1"/>
  </cols>
  <sheetData>
    <row r="1" spans="1:8" ht="36" customHeight="1">
      <c r="A1" s="894" t="s">
        <v>78</v>
      </c>
      <c r="B1" s="894"/>
      <c r="C1" s="894"/>
      <c r="D1" s="894"/>
      <c r="E1" s="894"/>
      <c r="F1" s="894"/>
      <c r="G1" s="894"/>
      <c r="H1" s="894"/>
    </row>
    <row r="2" spans="1:9" ht="69.75" customHeight="1">
      <c r="A2" s="571" t="s">
        <v>1003</v>
      </c>
      <c r="B2" s="571" t="s">
        <v>1004</v>
      </c>
      <c r="C2" s="571" t="s">
        <v>1005</v>
      </c>
      <c r="D2" s="571" t="s">
        <v>1006</v>
      </c>
      <c r="E2" s="571" t="s">
        <v>1007</v>
      </c>
      <c r="F2" s="572" t="s">
        <v>1008</v>
      </c>
      <c r="G2" s="571" t="s">
        <v>1009</v>
      </c>
      <c r="H2" s="571" t="s">
        <v>1010</v>
      </c>
      <c r="I2" s="15"/>
    </row>
    <row r="3" spans="1:9" s="26" customFormat="1" ht="14.25">
      <c r="A3" s="576">
        <v>1</v>
      </c>
      <c r="B3" s="576">
        <v>2</v>
      </c>
      <c r="C3" s="576">
        <v>3</v>
      </c>
      <c r="D3" s="576">
        <v>4</v>
      </c>
      <c r="E3" s="576">
        <v>5</v>
      </c>
      <c r="F3" s="572">
        <v>6</v>
      </c>
      <c r="G3" s="576">
        <v>7</v>
      </c>
      <c r="H3" s="576">
        <v>8</v>
      </c>
      <c r="I3" s="174"/>
    </row>
    <row r="4" spans="1:9" ht="14.25">
      <c r="A4" s="577" t="s">
        <v>134</v>
      </c>
      <c r="B4" s="578" t="s">
        <v>949</v>
      </c>
      <c r="C4" s="578">
        <v>4025</v>
      </c>
      <c r="D4" s="578">
        <v>6</v>
      </c>
      <c r="E4" s="578">
        <v>4025</v>
      </c>
      <c r="F4" s="578" t="s">
        <v>1011</v>
      </c>
      <c r="G4" s="578" t="s">
        <v>955</v>
      </c>
      <c r="H4" s="578" t="s">
        <v>955</v>
      </c>
      <c r="I4" s="15"/>
    </row>
    <row r="5" spans="1:9" ht="14.25">
      <c r="A5" s="577" t="s">
        <v>135</v>
      </c>
      <c r="B5" s="578" t="s">
        <v>949</v>
      </c>
      <c r="C5" s="578" t="s">
        <v>954</v>
      </c>
      <c r="D5" s="578" t="s">
        <v>954</v>
      </c>
      <c r="E5" s="578" t="s">
        <v>954</v>
      </c>
      <c r="F5" s="578" t="s">
        <v>954</v>
      </c>
      <c r="G5" s="578" t="s">
        <v>954</v>
      </c>
      <c r="H5" s="578" t="s">
        <v>955</v>
      </c>
      <c r="I5" s="15"/>
    </row>
    <row r="6" spans="1:9" s="229" customFormat="1" ht="51">
      <c r="A6" s="577" t="s">
        <v>136</v>
      </c>
      <c r="B6" s="578" t="s">
        <v>949</v>
      </c>
      <c r="C6" s="579" t="s">
        <v>954</v>
      </c>
      <c r="D6" s="579">
        <v>10</v>
      </c>
      <c r="E6" s="579" t="s">
        <v>954</v>
      </c>
      <c r="F6" s="580" t="s">
        <v>1012</v>
      </c>
      <c r="G6" s="579" t="s">
        <v>954</v>
      </c>
      <c r="H6" s="579" t="s">
        <v>954</v>
      </c>
      <c r="I6" s="375"/>
    </row>
    <row r="7" spans="1:8" ht="38.25">
      <c r="A7" s="577" t="s">
        <v>137</v>
      </c>
      <c r="B7" s="578" t="s">
        <v>956</v>
      </c>
      <c r="C7" s="578" t="s">
        <v>954</v>
      </c>
      <c r="D7" s="578" t="s">
        <v>954</v>
      </c>
      <c r="E7" s="578" t="s">
        <v>954</v>
      </c>
      <c r="F7" s="580" t="s">
        <v>1013</v>
      </c>
      <c r="G7" s="578" t="s">
        <v>955</v>
      </c>
      <c r="H7" s="578">
        <v>65</v>
      </c>
    </row>
    <row r="8" spans="1:9" ht="14.25">
      <c r="A8" s="581" t="s">
        <v>207</v>
      </c>
      <c r="B8" s="578" t="s">
        <v>960</v>
      </c>
      <c r="C8" s="578">
        <v>5315</v>
      </c>
      <c r="D8" s="578">
        <v>5</v>
      </c>
      <c r="E8" s="578">
        <v>5000</v>
      </c>
      <c r="F8" s="578" t="s">
        <v>1014</v>
      </c>
      <c r="G8" s="578" t="s">
        <v>954</v>
      </c>
      <c r="H8" s="578" t="s">
        <v>954</v>
      </c>
      <c r="I8" s="15"/>
    </row>
    <row r="9" spans="1:9" ht="15">
      <c r="A9" s="581" t="s">
        <v>163</v>
      </c>
      <c r="B9" s="582" t="s">
        <v>963</v>
      </c>
      <c r="C9" s="578" t="s">
        <v>954</v>
      </c>
      <c r="D9" s="578" t="s">
        <v>954</v>
      </c>
      <c r="E9" s="578" t="s">
        <v>954</v>
      </c>
      <c r="F9" s="578" t="s">
        <v>954</v>
      </c>
      <c r="G9" s="578" t="s">
        <v>954</v>
      </c>
      <c r="H9" s="578" t="s">
        <v>954</v>
      </c>
      <c r="I9" s="15"/>
    </row>
    <row r="10" spans="1:9" ht="14.25">
      <c r="A10" s="581" t="s">
        <v>139</v>
      </c>
      <c r="B10" s="578" t="s">
        <v>967</v>
      </c>
      <c r="C10" s="578">
        <v>30970</v>
      </c>
      <c r="D10" s="578">
        <v>95</v>
      </c>
      <c r="E10" s="578">
        <v>24131</v>
      </c>
      <c r="F10" s="578">
        <v>518.62</v>
      </c>
      <c r="G10" s="578">
        <v>54</v>
      </c>
      <c r="H10" s="578" t="s">
        <v>955</v>
      </c>
      <c r="I10" s="15"/>
    </row>
    <row r="11" spans="1:9" ht="14.25">
      <c r="A11" s="581" t="s">
        <v>140</v>
      </c>
      <c r="B11" s="578" t="s">
        <v>967</v>
      </c>
      <c r="C11" s="578" t="s">
        <v>955</v>
      </c>
      <c r="D11" s="578" t="s">
        <v>955</v>
      </c>
      <c r="E11" s="578" t="s">
        <v>955</v>
      </c>
      <c r="F11" s="578" t="s">
        <v>955</v>
      </c>
      <c r="G11" s="578" t="s">
        <v>955</v>
      </c>
      <c r="H11" s="578" t="s">
        <v>955</v>
      </c>
      <c r="I11" s="15"/>
    </row>
    <row r="12" spans="1:9" ht="14.25">
      <c r="A12" s="581" t="s">
        <v>141</v>
      </c>
      <c r="B12" s="578"/>
      <c r="C12" s="578"/>
      <c r="D12" s="578"/>
      <c r="E12" s="578"/>
      <c r="F12" s="578"/>
      <c r="G12" s="578"/>
      <c r="H12" s="578"/>
      <c r="I12" s="15"/>
    </row>
    <row r="13" spans="1:9" ht="14.25">
      <c r="A13" s="581" t="s">
        <v>206</v>
      </c>
      <c r="B13" s="578" t="s">
        <v>972</v>
      </c>
      <c r="C13" s="578" t="s">
        <v>955</v>
      </c>
      <c r="D13" s="578" t="s">
        <v>955</v>
      </c>
      <c r="E13" s="578" t="s">
        <v>955</v>
      </c>
      <c r="F13" s="578" t="s">
        <v>955</v>
      </c>
      <c r="G13" s="578" t="s">
        <v>955</v>
      </c>
      <c r="H13" s="578" t="s">
        <v>955</v>
      </c>
      <c r="I13" s="15"/>
    </row>
    <row r="14" spans="1:9" ht="14.25">
      <c r="A14" s="581" t="s">
        <v>929</v>
      </c>
      <c r="B14" s="578"/>
      <c r="C14" s="578"/>
      <c r="D14" s="578"/>
      <c r="E14" s="578"/>
      <c r="F14" s="578"/>
      <c r="G14" s="578"/>
      <c r="H14" s="578"/>
      <c r="I14" s="15"/>
    </row>
    <row r="15" spans="1:9" ht="14.25">
      <c r="A15" s="581" t="s">
        <v>143</v>
      </c>
      <c r="B15" s="578" t="s">
        <v>949</v>
      </c>
      <c r="C15" s="578">
        <v>849</v>
      </c>
      <c r="D15" s="578">
        <v>30</v>
      </c>
      <c r="E15" s="578">
        <v>1686</v>
      </c>
      <c r="F15" s="578" t="s">
        <v>954</v>
      </c>
      <c r="G15" s="578" t="s">
        <v>954</v>
      </c>
      <c r="H15" s="578" t="s">
        <v>954</v>
      </c>
      <c r="I15" s="15"/>
    </row>
    <row r="16" spans="1:9" ht="14.25">
      <c r="A16" s="581" t="s">
        <v>144</v>
      </c>
      <c r="B16" s="578" t="s">
        <v>967</v>
      </c>
      <c r="C16" s="578" t="s">
        <v>955</v>
      </c>
      <c r="D16" s="578">
        <v>3</v>
      </c>
      <c r="E16" s="578">
        <v>172</v>
      </c>
      <c r="F16" s="578" t="s">
        <v>954</v>
      </c>
      <c r="G16" s="578" t="s">
        <v>955</v>
      </c>
      <c r="H16" s="578" t="s">
        <v>955</v>
      </c>
      <c r="I16" s="15"/>
    </row>
    <row r="17" spans="1:9" ht="14.25">
      <c r="A17" s="581" t="s">
        <v>145</v>
      </c>
      <c r="B17" s="578" t="s">
        <v>949</v>
      </c>
      <c r="C17" s="578">
        <v>2000</v>
      </c>
      <c r="D17" s="578">
        <v>70</v>
      </c>
      <c r="E17" s="578">
        <v>5050</v>
      </c>
      <c r="F17" s="577" t="s">
        <v>1015</v>
      </c>
      <c r="G17" s="578" t="s">
        <v>955</v>
      </c>
      <c r="H17" s="578" t="s">
        <v>955</v>
      </c>
      <c r="I17" s="15"/>
    </row>
    <row r="18" spans="1:9" ht="14.25">
      <c r="A18" s="581" t="s">
        <v>147</v>
      </c>
      <c r="B18" s="578" t="s">
        <v>949</v>
      </c>
      <c r="C18" s="578" t="s">
        <v>955</v>
      </c>
      <c r="D18" s="578" t="s">
        <v>955</v>
      </c>
      <c r="E18" s="578" t="s">
        <v>955</v>
      </c>
      <c r="F18" s="578" t="s">
        <v>955</v>
      </c>
      <c r="G18" s="578" t="s">
        <v>955</v>
      </c>
      <c r="H18" s="578" t="s">
        <v>955</v>
      </c>
      <c r="I18" s="15"/>
    </row>
    <row r="19" spans="1:9" ht="14.25">
      <c r="A19" s="581" t="s">
        <v>175</v>
      </c>
      <c r="B19" s="578"/>
      <c r="C19" s="578"/>
      <c r="D19" s="578"/>
      <c r="E19" s="578"/>
      <c r="F19" s="578"/>
      <c r="G19" s="578"/>
      <c r="H19" s="578"/>
      <c r="I19" s="15"/>
    </row>
    <row r="20" spans="1:9" ht="14.25">
      <c r="A20" s="581" t="s">
        <v>148</v>
      </c>
      <c r="B20" s="578"/>
      <c r="C20" s="578"/>
      <c r="D20" s="578"/>
      <c r="E20" s="578"/>
      <c r="F20" s="578"/>
      <c r="G20" s="578"/>
      <c r="H20" s="578"/>
      <c r="I20" s="15"/>
    </row>
    <row r="21" spans="1:9" ht="14.25">
      <c r="A21" s="581" t="s">
        <v>930</v>
      </c>
      <c r="B21" s="578" t="s">
        <v>984</v>
      </c>
      <c r="C21" s="578" t="s">
        <v>954</v>
      </c>
      <c r="D21" s="578" t="s">
        <v>954</v>
      </c>
      <c r="E21" s="578" t="s">
        <v>954</v>
      </c>
      <c r="F21" s="578" t="s">
        <v>954</v>
      </c>
      <c r="G21" s="578" t="s">
        <v>954</v>
      </c>
      <c r="H21" s="578" t="s">
        <v>954</v>
      </c>
      <c r="I21" s="15"/>
    </row>
    <row r="22" spans="1:9" ht="14.25">
      <c r="A22" s="581" t="s">
        <v>174</v>
      </c>
      <c r="B22" s="578" t="s">
        <v>985</v>
      </c>
      <c r="C22" s="578" t="s">
        <v>954</v>
      </c>
      <c r="D22" s="578" t="s">
        <v>955</v>
      </c>
      <c r="E22" s="578" t="s">
        <v>955</v>
      </c>
      <c r="F22" s="578" t="s">
        <v>955</v>
      </c>
      <c r="G22" s="578" t="s">
        <v>955</v>
      </c>
      <c r="H22" s="578" t="s">
        <v>955</v>
      </c>
      <c r="I22" s="15"/>
    </row>
    <row r="23" spans="1:9" ht="14.25">
      <c r="A23" s="581" t="s">
        <v>149</v>
      </c>
      <c r="B23" s="578" t="s">
        <v>949</v>
      </c>
      <c r="C23" s="578">
        <v>62200</v>
      </c>
      <c r="D23" s="578">
        <v>80</v>
      </c>
      <c r="E23" s="578">
        <v>64346</v>
      </c>
      <c r="F23" s="578" t="s">
        <v>954</v>
      </c>
      <c r="G23" s="578" t="s">
        <v>954</v>
      </c>
      <c r="H23" s="578" t="s">
        <v>954</v>
      </c>
      <c r="I23" s="15"/>
    </row>
    <row r="24" spans="1:9" ht="12.75" customHeight="1">
      <c r="A24" s="581" t="s">
        <v>150</v>
      </c>
      <c r="B24" s="578" t="s">
        <v>967</v>
      </c>
      <c r="C24" s="578" t="s">
        <v>955</v>
      </c>
      <c r="D24" s="578" t="s">
        <v>955</v>
      </c>
      <c r="E24" s="578" t="s">
        <v>955</v>
      </c>
      <c r="F24" s="578" t="s">
        <v>955</v>
      </c>
      <c r="G24" s="578" t="s">
        <v>955</v>
      </c>
      <c r="H24" s="578" t="s">
        <v>1016</v>
      </c>
      <c r="I24" s="15"/>
    </row>
    <row r="25" spans="1:9" ht="14.25">
      <c r="A25" s="581" t="s">
        <v>151</v>
      </c>
      <c r="B25" s="578" t="s">
        <v>986</v>
      </c>
      <c r="C25" s="578" t="s">
        <v>954</v>
      </c>
      <c r="D25" s="578" t="s">
        <v>954</v>
      </c>
      <c r="E25" s="578" t="s">
        <v>954</v>
      </c>
      <c r="F25" s="578" t="s">
        <v>954</v>
      </c>
      <c r="G25" s="578" t="s">
        <v>954</v>
      </c>
      <c r="H25" s="578" t="s">
        <v>954</v>
      </c>
      <c r="I25" s="15"/>
    </row>
    <row r="26" spans="1:9" ht="14.25">
      <c r="A26" s="581" t="s">
        <v>152</v>
      </c>
      <c r="B26" s="578" t="s">
        <v>989</v>
      </c>
      <c r="C26" s="578" t="s">
        <v>955</v>
      </c>
      <c r="D26" s="578" t="s">
        <v>955</v>
      </c>
      <c r="E26" s="578" t="s">
        <v>955</v>
      </c>
      <c r="F26" s="578" t="s">
        <v>955</v>
      </c>
      <c r="G26" s="578" t="s">
        <v>955</v>
      </c>
      <c r="H26" s="578" t="s">
        <v>955</v>
      </c>
      <c r="I26" s="15"/>
    </row>
    <row r="27" spans="1:9" ht="14.25">
      <c r="A27" s="581" t="s">
        <v>154</v>
      </c>
      <c r="B27" s="578"/>
      <c r="C27" s="578"/>
      <c r="D27" s="578"/>
      <c r="E27" s="578"/>
      <c r="F27" s="578"/>
      <c r="G27" s="578"/>
      <c r="H27" s="578"/>
      <c r="I27" s="15"/>
    </row>
    <row r="28" spans="1:9" ht="14.25">
      <c r="A28" s="581" t="s">
        <v>153</v>
      </c>
      <c r="B28" s="578" t="s">
        <v>990</v>
      </c>
      <c r="C28" s="578" t="s">
        <v>955</v>
      </c>
      <c r="D28" s="578" t="s">
        <v>955</v>
      </c>
      <c r="E28" s="578" t="s">
        <v>955</v>
      </c>
      <c r="F28" s="578" t="s">
        <v>955</v>
      </c>
      <c r="G28" s="578" t="s">
        <v>955</v>
      </c>
      <c r="H28" s="578" t="s">
        <v>955</v>
      </c>
      <c r="I28" s="15"/>
    </row>
    <row r="29" spans="1:8" s="229" customFormat="1" ht="38.25">
      <c r="A29" s="226" t="s">
        <v>155</v>
      </c>
      <c r="B29" s="821" t="s">
        <v>984</v>
      </c>
      <c r="C29" s="821">
        <v>128597</v>
      </c>
      <c r="D29" s="821">
        <v>200</v>
      </c>
      <c r="E29" s="821">
        <v>89537</v>
      </c>
      <c r="F29" s="580" t="s">
        <v>1017</v>
      </c>
      <c r="G29" s="580" t="s">
        <v>1018</v>
      </c>
      <c r="H29" s="821">
        <v>49</v>
      </c>
    </row>
    <row r="30" spans="1:9" ht="15">
      <c r="A30" s="581" t="s">
        <v>324</v>
      </c>
      <c r="B30" s="582" t="s">
        <v>963</v>
      </c>
      <c r="C30" s="578" t="s">
        <v>955</v>
      </c>
      <c r="D30" s="578" t="s">
        <v>955</v>
      </c>
      <c r="E30" s="578" t="s">
        <v>955</v>
      </c>
      <c r="F30" s="578" t="s">
        <v>955</v>
      </c>
      <c r="G30" s="578" t="s">
        <v>955</v>
      </c>
      <c r="H30" s="578" t="s">
        <v>955</v>
      </c>
      <c r="I30" s="15"/>
    </row>
    <row r="31" spans="1:9" ht="14.25">
      <c r="A31" s="581" t="s">
        <v>156</v>
      </c>
      <c r="B31" s="578" t="s">
        <v>956</v>
      </c>
      <c r="C31" s="578">
        <v>21261</v>
      </c>
      <c r="D31" s="578" t="s">
        <v>955</v>
      </c>
      <c r="E31" s="578" t="s">
        <v>955</v>
      </c>
      <c r="F31" s="578" t="s">
        <v>955</v>
      </c>
      <c r="G31" s="578">
        <v>179</v>
      </c>
      <c r="H31" s="578" t="s">
        <v>955</v>
      </c>
      <c r="I31" s="15"/>
    </row>
    <row r="32" spans="1:9" ht="15">
      <c r="A32" s="581" t="s">
        <v>931</v>
      </c>
      <c r="B32" s="582" t="s">
        <v>963</v>
      </c>
      <c r="C32" s="578" t="s">
        <v>955</v>
      </c>
      <c r="D32" s="578" t="s">
        <v>955</v>
      </c>
      <c r="E32" s="578" t="s">
        <v>955</v>
      </c>
      <c r="F32" s="578" t="s">
        <v>955</v>
      </c>
      <c r="G32" s="578" t="s">
        <v>955</v>
      </c>
      <c r="H32" s="578" t="s">
        <v>955</v>
      </c>
      <c r="I32" s="15"/>
    </row>
    <row r="33" spans="1:9" ht="14.25">
      <c r="A33" s="581" t="s">
        <v>158</v>
      </c>
      <c r="B33" s="578"/>
      <c r="C33" s="578"/>
      <c r="D33" s="578"/>
      <c r="E33" s="578"/>
      <c r="F33" s="578"/>
      <c r="G33" s="578"/>
      <c r="H33" s="578"/>
      <c r="I33" s="15"/>
    </row>
    <row r="34" spans="1:9" ht="14.25">
      <c r="A34" s="581" t="s">
        <v>270</v>
      </c>
      <c r="B34" s="578" t="s">
        <v>998</v>
      </c>
      <c r="C34" s="578" t="s">
        <v>955</v>
      </c>
      <c r="D34" s="578" t="s">
        <v>955</v>
      </c>
      <c r="E34" s="578" t="s">
        <v>955</v>
      </c>
      <c r="F34" s="578" t="s">
        <v>955</v>
      </c>
      <c r="G34" s="578" t="s">
        <v>955</v>
      </c>
      <c r="H34" s="578" t="s">
        <v>955</v>
      </c>
      <c r="I34" s="15"/>
    </row>
    <row r="35" spans="1:9" ht="15">
      <c r="A35" s="581" t="s">
        <v>157</v>
      </c>
      <c r="B35" s="582" t="s">
        <v>963</v>
      </c>
      <c r="C35" s="578" t="s">
        <v>954</v>
      </c>
      <c r="D35" s="578" t="s">
        <v>954</v>
      </c>
      <c r="E35" s="578" t="s">
        <v>954</v>
      </c>
      <c r="F35" s="578" t="s">
        <v>954</v>
      </c>
      <c r="G35" s="578" t="s">
        <v>954</v>
      </c>
      <c r="H35" s="578" t="s">
        <v>954</v>
      </c>
      <c r="I35" s="15"/>
    </row>
    <row r="36" spans="1:9" ht="14.25">
      <c r="A36" s="581" t="s">
        <v>138</v>
      </c>
      <c r="B36" s="578" t="s">
        <v>1019</v>
      </c>
      <c r="C36" s="578" t="s">
        <v>955</v>
      </c>
      <c r="D36" s="578" t="s">
        <v>955</v>
      </c>
      <c r="E36" s="578" t="s">
        <v>955</v>
      </c>
      <c r="F36" s="578" t="s">
        <v>955</v>
      </c>
      <c r="G36" s="578" t="s">
        <v>955</v>
      </c>
      <c r="H36" s="578" t="s">
        <v>955</v>
      </c>
      <c r="I36" s="15"/>
    </row>
    <row r="37" spans="1:9" ht="14.25">
      <c r="A37" s="581" t="s">
        <v>268</v>
      </c>
      <c r="B37" s="578" t="s">
        <v>999</v>
      </c>
      <c r="C37" s="578" t="s">
        <v>955</v>
      </c>
      <c r="D37" s="578" t="s">
        <v>955</v>
      </c>
      <c r="E37" s="578" t="s">
        <v>955</v>
      </c>
      <c r="F37" s="578" t="s">
        <v>955</v>
      </c>
      <c r="G37" s="578" t="s">
        <v>955</v>
      </c>
      <c r="H37" s="578" t="s">
        <v>955</v>
      </c>
      <c r="I37" s="15"/>
    </row>
    <row r="38" spans="1:9" ht="14.25">
      <c r="A38" s="581" t="s">
        <v>461</v>
      </c>
      <c r="B38" s="578" t="s">
        <v>990</v>
      </c>
      <c r="C38" s="578" t="s">
        <v>955</v>
      </c>
      <c r="D38" s="578" t="s">
        <v>955</v>
      </c>
      <c r="E38" s="578" t="s">
        <v>955</v>
      </c>
      <c r="F38" s="578" t="s">
        <v>955</v>
      </c>
      <c r="G38" s="578" t="s">
        <v>955</v>
      </c>
      <c r="H38" s="578" t="s">
        <v>955</v>
      </c>
      <c r="I38" s="15"/>
    </row>
    <row r="39" spans="1:9" ht="12.75">
      <c r="A39" s="895" t="s">
        <v>1308</v>
      </c>
      <c r="B39" s="896"/>
      <c r="C39" s="896"/>
      <c r="D39" s="896"/>
      <c r="E39" s="297"/>
      <c r="F39" s="254"/>
      <c r="G39" s="297"/>
      <c r="H39" s="297"/>
      <c r="I39" s="15"/>
    </row>
    <row r="40" spans="1:8" ht="12.75">
      <c r="A40" s="287"/>
      <c r="B40" s="287"/>
      <c r="C40" s="287"/>
      <c r="D40" s="287"/>
      <c r="E40" s="287"/>
      <c r="F40" s="554"/>
      <c r="G40" s="287"/>
      <c r="H40" s="287"/>
    </row>
    <row r="41" spans="1:8" ht="12.75" customHeight="1">
      <c r="A41" s="287"/>
      <c r="B41" s="287"/>
      <c r="C41" s="287"/>
      <c r="D41" s="287"/>
      <c r="E41" s="287"/>
      <c r="F41" s="554"/>
      <c r="G41" s="287"/>
      <c r="H41" s="287"/>
    </row>
    <row r="42" spans="1:8" ht="12.75">
      <c r="A42" s="287"/>
      <c r="B42" s="287"/>
      <c r="C42" s="287"/>
      <c r="D42" s="287"/>
      <c r="E42" s="287"/>
      <c r="F42" s="554"/>
      <c r="G42" s="287"/>
      <c r="H42" s="287"/>
    </row>
    <row r="43" spans="1:8" ht="12.75">
      <c r="A43" s="287"/>
      <c r="B43" s="287"/>
      <c r="C43" s="287"/>
      <c r="D43" s="287"/>
      <c r="E43" s="287"/>
      <c r="F43" s="554"/>
      <c r="G43" s="287"/>
      <c r="H43" s="287"/>
    </row>
    <row r="44" spans="1:8" ht="12.75">
      <c r="A44" s="287"/>
      <c r="B44" s="287"/>
      <c r="C44" s="287"/>
      <c r="D44" s="287"/>
      <c r="E44" s="287"/>
      <c r="F44" s="554"/>
      <c r="G44" s="287"/>
      <c r="H44" s="287"/>
    </row>
    <row r="45" spans="1:8" ht="12.75">
      <c r="A45" s="287"/>
      <c r="B45" s="287"/>
      <c r="C45" s="287"/>
      <c r="D45" s="287"/>
      <c r="E45" s="287"/>
      <c r="F45" s="554"/>
      <c r="G45" s="287"/>
      <c r="H45" s="287"/>
    </row>
    <row r="46" spans="1:8" ht="12.75">
      <c r="A46" s="287"/>
      <c r="B46" s="287"/>
      <c r="C46" s="287"/>
      <c r="D46" s="287"/>
      <c r="E46" s="287"/>
      <c r="F46" s="554"/>
      <c r="G46" s="287"/>
      <c r="H46" s="287"/>
    </row>
    <row r="47" spans="1:8" ht="12.75">
      <c r="A47" s="287"/>
      <c r="B47" s="287"/>
      <c r="C47" s="287"/>
      <c r="D47" s="287"/>
      <c r="E47" s="287"/>
      <c r="F47" s="554"/>
      <c r="G47" s="287"/>
      <c r="H47" s="287"/>
    </row>
    <row r="48" spans="1:8" ht="12.75">
      <c r="A48" s="287"/>
      <c r="B48" s="287"/>
      <c r="C48" s="287"/>
      <c r="D48" s="287"/>
      <c r="E48" s="287"/>
      <c r="F48" s="554"/>
      <c r="G48" s="287"/>
      <c r="H48" s="287"/>
    </row>
    <row r="49" spans="1:8" ht="12.75">
      <c r="A49" s="287"/>
      <c r="B49" s="287"/>
      <c r="C49" s="287"/>
      <c r="D49" s="287"/>
      <c r="E49" s="287"/>
      <c r="F49" s="554"/>
      <c r="G49" s="287"/>
      <c r="H49" s="287"/>
    </row>
    <row r="50" spans="1:8" ht="12.75">
      <c r="A50" s="287"/>
      <c r="B50" s="287"/>
      <c r="C50" s="287"/>
      <c r="D50" s="287"/>
      <c r="E50" s="287"/>
      <c r="F50" s="554"/>
      <c r="G50" s="287"/>
      <c r="H50" s="287"/>
    </row>
    <row r="51" spans="1:8" ht="12.75">
      <c r="A51" s="287"/>
      <c r="B51" s="287"/>
      <c r="C51" s="287"/>
      <c r="D51" s="287"/>
      <c r="E51" s="287"/>
      <c r="F51" s="554"/>
      <c r="G51" s="287"/>
      <c r="H51" s="287"/>
    </row>
    <row r="52" spans="1:8" ht="12.75">
      <c r="A52" s="287"/>
      <c r="B52" s="287"/>
      <c r="C52" s="287"/>
      <c r="D52" s="287"/>
      <c r="E52" s="287"/>
      <c r="F52" s="554"/>
      <c r="G52" s="287"/>
      <c r="H52" s="287"/>
    </row>
    <row r="53" spans="1:8" ht="12.75">
      <c r="A53" s="287"/>
      <c r="B53" s="287"/>
      <c r="C53" s="287"/>
      <c r="D53" s="287"/>
      <c r="E53" s="287"/>
      <c r="F53" s="554"/>
      <c r="G53" s="287"/>
      <c r="H53" s="287"/>
    </row>
    <row r="54" spans="1:8" ht="12.75">
      <c r="A54" s="287"/>
      <c r="B54" s="287"/>
      <c r="C54" s="287"/>
      <c r="D54" s="287"/>
      <c r="E54" s="287"/>
      <c r="F54" s="554"/>
      <c r="G54" s="287"/>
      <c r="H54" s="287"/>
    </row>
    <row r="55" spans="1:8" ht="12.75">
      <c r="A55" s="287"/>
      <c r="B55" s="287"/>
      <c r="C55" s="287"/>
      <c r="D55" s="287"/>
      <c r="E55" s="287"/>
      <c r="F55" s="554"/>
      <c r="G55" s="287"/>
      <c r="H55" s="287"/>
    </row>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sheetData>
  <sheetProtection/>
  <mergeCells count="2">
    <mergeCell ref="A1:H1"/>
    <mergeCell ref="A39:D39"/>
  </mergeCells>
  <printOptions/>
  <pageMargins left="0.75" right="0.75" top="1" bottom="1" header="0.5" footer="0.5"/>
  <pageSetup horizontalDpi="600" verticalDpi="600" orientation="landscape" scale="65" r:id="rId1"/>
</worksheet>
</file>

<file path=xl/worksheets/sheet20.xml><?xml version="1.0" encoding="utf-8"?>
<worksheet xmlns="http://schemas.openxmlformats.org/spreadsheetml/2006/main" xmlns:r="http://schemas.openxmlformats.org/officeDocument/2006/relationships">
  <dimension ref="A1:J22"/>
  <sheetViews>
    <sheetView view="pageBreakPreview" zoomScale="85" zoomScaleSheetLayoutView="85" zoomScalePageLayoutView="0" workbookViewId="0" topLeftCell="A1">
      <selection activeCell="G29" sqref="G29"/>
    </sheetView>
  </sheetViews>
  <sheetFormatPr defaultColWidth="9.140625" defaultRowHeight="12.75"/>
  <cols>
    <col min="2" max="2" width="28.421875" style="0" customWidth="1"/>
    <col min="3" max="3" width="10.140625" style="0" customWidth="1"/>
    <col min="4" max="4" width="14.28125" style="0" bestFit="1" customWidth="1"/>
    <col min="5" max="6" width="10.421875" style="0" customWidth="1"/>
    <col min="7" max="7" width="12.00390625" style="0" customWidth="1"/>
    <col min="8" max="8" width="13.140625" style="0" customWidth="1"/>
    <col min="9" max="9" width="14.00390625" style="0" customWidth="1"/>
    <col min="10" max="10" width="16.00390625" style="0" customWidth="1"/>
  </cols>
  <sheetData>
    <row r="1" spans="1:10" ht="85.5" customHeight="1">
      <c r="A1" s="926" t="s">
        <v>94</v>
      </c>
      <c r="B1" s="926"/>
      <c r="C1" s="926"/>
      <c r="D1" s="926"/>
      <c r="E1" s="926"/>
      <c r="F1" s="926"/>
      <c r="G1" s="926"/>
      <c r="H1" s="926"/>
      <c r="I1" s="926"/>
      <c r="J1" s="926"/>
    </row>
    <row r="2" spans="1:10" ht="15">
      <c r="A2" s="952" t="s">
        <v>1211</v>
      </c>
      <c r="B2" s="952"/>
      <c r="C2" s="952"/>
      <c r="D2" s="952"/>
      <c r="E2" s="952"/>
      <c r="F2" s="952"/>
      <c r="G2" s="952"/>
      <c r="H2" s="952"/>
      <c r="I2" s="952"/>
      <c r="J2" s="952"/>
    </row>
    <row r="3" spans="1:10" ht="12.75">
      <c r="A3" s="993" t="s">
        <v>182</v>
      </c>
      <c r="B3" s="993" t="s">
        <v>448</v>
      </c>
      <c r="C3" s="991">
        <v>2009</v>
      </c>
      <c r="D3" s="992"/>
      <c r="E3" s="992"/>
      <c r="F3" s="992"/>
      <c r="G3" s="991">
        <v>2011</v>
      </c>
      <c r="H3" s="992"/>
      <c r="I3" s="992"/>
      <c r="J3" s="992"/>
    </row>
    <row r="4" spans="1:10" ht="66" customHeight="1">
      <c r="A4" s="992"/>
      <c r="B4" s="994"/>
      <c r="C4" s="294" t="s">
        <v>1348</v>
      </c>
      <c r="D4" s="294" t="s">
        <v>1212</v>
      </c>
      <c r="E4" s="294" t="s">
        <v>1213</v>
      </c>
      <c r="F4" s="294" t="s">
        <v>1214</v>
      </c>
      <c r="G4" s="294" t="s">
        <v>1347</v>
      </c>
      <c r="H4" s="294" t="s">
        <v>1212</v>
      </c>
      <c r="I4" s="294" t="s">
        <v>1213</v>
      </c>
      <c r="J4" s="294" t="s">
        <v>1214</v>
      </c>
    </row>
    <row r="5" spans="1:10" ht="12.75">
      <c r="A5" s="52">
        <v>1</v>
      </c>
      <c r="B5" s="52">
        <v>2</v>
      </c>
      <c r="C5" s="52">
        <v>3</v>
      </c>
      <c r="D5" s="52">
        <v>4</v>
      </c>
      <c r="E5" s="52">
        <v>5</v>
      </c>
      <c r="F5" s="52">
        <v>6</v>
      </c>
      <c r="G5" s="52">
        <v>7</v>
      </c>
      <c r="H5" s="52">
        <v>8</v>
      </c>
      <c r="I5" s="52">
        <v>9</v>
      </c>
      <c r="J5" s="52">
        <v>10</v>
      </c>
    </row>
    <row r="6" spans="1:10" ht="19.5" customHeight="1">
      <c r="A6" s="674">
        <v>1</v>
      </c>
      <c r="B6" s="617" t="s">
        <v>134</v>
      </c>
      <c r="C6" s="211">
        <v>1578</v>
      </c>
      <c r="D6" s="211">
        <v>17</v>
      </c>
      <c r="E6" s="211">
        <v>54</v>
      </c>
      <c r="F6" s="211">
        <v>11</v>
      </c>
      <c r="G6" s="849">
        <v>1999</v>
      </c>
      <c r="H6" s="849">
        <v>18</v>
      </c>
      <c r="I6" s="225">
        <v>68</v>
      </c>
      <c r="J6" s="849">
        <v>12</v>
      </c>
    </row>
    <row r="7" spans="1:10" ht="19.5" customHeight="1">
      <c r="A7" s="675">
        <v>2</v>
      </c>
      <c r="B7" s="617" t="s">
        <v>207</v>
      </c>
      <c r="C7" s="211">
        <v>312</v>
      </c>
      <c r="D7" s="211">
        <v>3</v>
      </c>
      <c r="E7" s="211">
        <v>18</v>
      </c>
      <c r="F7" s="211">
        <v>4</v>
      </c>
      <c r="G7" s="225">
        <v>316</v>
      </c>
      <c r="H7" s="225">
        <v>3</v>
      </c>
      <c r="I7" s="849">
        <v>23</v>
      </c>
      <c r="J7" s="225">
        <v>4</v>
      </c>
    </row>
    <row r="8" spans="1:10" ht="19.5" customHeight="1">
      <c r="A8" s="101">
        <v>3</v>
      </c>
      <c r="B8" s="616" t="s">
        <v>163</v>
      </c>
      <c r="C8" s="211">
        <v>422</v>
      </c>
      <c r="D8" s="211">
        <v>5</v>
      </c>
      <c r="E8" s="211">
        <v>31</v>
      </c>
      <c r="F8" s="211">
        <v>6</v>
      </c>
      <c r="G8" s="849">
        <v>336</v>
      </c>
      <c r="H8" s="849">
        <v>3</v>
      </c>
      <c r="I8" s="849">
        <v>24</v>
      </c>
      <c r="J8" s="849">
        <v>4</v>
      </c>
    </row>
    <row r="9" spans="1:10" ht="19.5" customHeight="1">
      <c r="A9" s="101">
        <v>4</v>
      </c>
      <c r="B9" s="616" t="s">
        <v>139</v>
      </c>
      <c r="C9" s="211">
        <v>1228</v>
      </c>
      <c r="D9" s="211">
        <v>13</v>
      </c>
      <c r="E9" s="211">
        <v>28</v>
      </c>
      <c r="F9" s="211">
        <v>6</v>
      </c>
      <c r="G9" s="849">
        <v>1152</v>
      </c>
      <c r="H9" s="849">
        <v>10</v>
      </c>
      <c r="I9" s="849">
        <v>30</v>
      </c>
      <c r="J9" s="849">
        <v>5</v>
      </c>
    </row>
    <row r="10" spans="1:10" ht="19.5" customHeight="1">
      <c r="A10" s="101">
        <v>5</v>
      </c>
      <c r="B10" s="616" t="s">
        <v>206</v>
      </c>
      <c r="C10" s="211">
        <v>323</v>
      </c>
      <c r="D10" s="211">
        <v>3</v>
      </c>
      <c r="E10" s="211">
        <v>37</v>
      </c>
      <c r="F10" s="211">
        <v>7</v>
      </c>
      <c r="G10" s="849">
        <v>332</v>
      </c>
      <c r="H10" s="849">
        <v>3</v>
      </c>
      <c r="I10" s="849">
        <v>37</v>
      </c>
      <c r="J10" s="849">
        <v>7</v>
      </c>
    </row>
    <row r="11" spans="1:10" ht="19.5" customHeight="1">
      <c r="A11" s="675">
        <v>6</v>
      </c>
      <c r="B11" s="616" t="s">
        <v>143</v>
      </c>
      <c r="C11" s="211">
        <v>693</v>
      </c>
      <c r="D11" s="211">
        <v>7</v>
      </c>
      <c r="E11" s="211">
        <v>57</v>
      </c>
      <c r="F11" s="211">
        <v>12</v>
      </c>
      <c r="G11" s="849">
        <v>754</v>
      </c>
      <c r="H11" s="849">
        <v>7</v>
      </c>
      <c r="I11" s="849">
        <v>59</v>
      </c>
      <c r="J11" s="849">
        <v>10</v>
      </c>
    </row>
    <row r="12" spans="1:10" ht="19.5" customHeight="1">
      <c r="A12" s="675">
        <v>7</v>
      </c>
      <c r="B12" s="616" t="s">
        <v>145</v>
      </c>
      <c r="C12" s="211">
        <v>948</v>
      </c>
      <c r="D12" s="211">
        <v>10</v>
      </c>
      <c r="E12" s="211">
        <v>28</v>
      </c>
      <c r="F12" s="211">
        <v>6</v>
      </c>
      <c r="G12" s="849">
        <v>1100</v>
      </c>
      <c r="H12" s="849">
        <v>10</v>
      </c>
      <c r="I12" s="849">
        <v>31</v>
      </c>
      <c r="J12" s="849">
        <v>5</v>
      </c>
    </row>
    <row r="13" spans="1:10" ht="19.5" customHeight="1">
      <c r="A13" s="101">
        <v>8</v>
      </c>
      <c r="B13" s="616" t="s">
        <v>146</v>
      </c>
      <c r="C13" s="211">
        <v>280</v>
      </c>
      <c r="D13" s="211">
        <v>3</v>
      </c>
      <c r="E13" s="211">
        <v>18</v>
      </c>
      <c r="F13" s="211">
        <v>4</v>
      </c>
      <c r="G13" s="849">
        <v>251</v>
      </c>
      <c r="H13" s="849">
        <v>2</v>
      </c>
      <c r="I13" s="849">
        <v>16</v>
      </c>
      <c r="J13" s="849">
        <v>3</v>
      </c>
    </row>
    <row r="14" spans="1:10" ht="19.5" customHeight="1">
      <c r="A14" s="101">
        <v>9</v>
      </c>
      <c r="B14" s="616" t="s">
        <v>149</v>
      </c>
      <c r="C14" s="211">
        <v>387</v>
      </c>
      <c r="D14" s="211">
        <v>4</v>
      </c>
      <c r="E14" s="211">
        <v>67</v>
      </c>
      <c r="F14" s="211">
        <v>13</v>
      </c>
      <c r="G14" s="849">
        <v>532</v>
      </c>
      <c r="H14" s="849">
        <v>5</v>
      </c>
      <c r="I14" s="849">
        <v>77</v>
      </c>
      <c r="J14" s="849">
        <v>15</v>
      </c>
    </row>
    <row r="15" spans="1:10" ht="19.5" customHeight="1">
      <c r="A15" s="101">
        <v>10</v>
      </c>
      <c r="B15" s="616" t="s">
        <v>151</v>
      </c>
      <c r="C15" s="211">
        <v>2068</v>
      </c>
      <c r="D15" s="211">
        <v>23</v>
      </c>
      <c r="E15" s="211">
        <v>107</v>
      </c>
      <c r="F15" s="211">
        <v>22</v>
      </c>
      <c r="G15" s="849">
        <v>2696</v>
      </c>
      <c r="H15" s="849">
        <v>25</v>
      </c>
      <c r="I15" s="849">
        <v>107</v>
      </c>
      <c r="J15" s="849">
        <v>21</v>
      </c>
    </row>
    <row r="16" spans="1:10" ht="19.5" customHeight="1">
      <c r="A16" s="101">
        <v>11</v>
      </c>
      <c r="B16" s="616" t="s">
        <v>254</v>
      </c>
      <c r="C16" s="211">
        <v>482</v>
      </c>
      <c r="D16" s="211">
        <v>5</v>
      </c>
      <c r="E16" s="211">
        <v>7</v>
      </c>
      <c r="F16" s="211">
        <v>1</v>
      </c>
      <c r="G16" s="849">
        <v>945</v>
      </c>
      <c r="H16" s="849">
        <v>8</v>
      </c>
      <c r="I16" s="120">
        <v>38</v>
      </c>
      <c r="J16" s="849">
        <v>7</v>
      </c>
    </row>
    <row r="17" spans="1:10" ht="19.5" customHeight="1">
      <c r="A17" s="101">
        <v>12</v>
      </c>
      <c r="B17" s="617" t="s">
        <v>1215</v>
      </c>
      <c r="C17" s="211">
        <v>595</v>
      </c>
      <c r="D17" s="211">
        <v>7</v>
      </c>
      <c r="E17" s="211">
        <v>41</v>
      </c>
      <c r="F17" s="211">
        <v>8</v>
      </c>
      <c r="G17" s="849">
        <v>590</v>
      </c>
      <c r="H17" s="849">
        <v>6</v>
      </c>
      <c r="I17" s="849">
        <v>38</v>
      </c>
      <c r="J17" s="849">
        <v>7</v>
      </c>
    </row>
    <row r="18" spans="1:10" s="4" customFormat="1" ht="19.5" customHeight="1">
      <c r="A18" s="52"/>
      <c r="B18" s="614" t="s">
        <v>1216</v>
      </c>
      <c r="C18" s="3">
        <v>9416</v>
      </c>
      <c r="D18" s="3">
        <v>100</v>
      </c>
      <c r="E18" s="3">
        <v>493</v>
      </c>
      <c r="F18" s="3">
        <v>100</v>
      </c>
      <c r="G18" s="264">
        <v>11003</v>
      </c>
      <c r="H18" s="264">
        <v>100</v>
      </c>
      <c r="I18" s="264">
        <v>548</v>
      </c>
      <c r="J18" s="264">
        <v>100</v>
      </c>
    </row>
    <row r="19" spans="1:10" ht="12.75">
      <c r="A19" s="606" t="s">
        <v>1217</v>
      </c>
      <c r="G19" s="174"/>
      <c r="H19" s="174"/>
      <c r="I19" s="174"/>
      <c r="J19" s="174"/>
    </row>
    <row r="20" spans="1:10" ht="12.75">
      <c r="A20" s="255" t="s">
        <v>1218</v>
      </c>
      <c r="B20" s="606" t="s">
        <v>1219</v>
      </c>
      <c r="C20" s="606"/>
      <c r="D20" s="606"/>
      <c r="E20" s="606"/>
      <c r="F20" s="606"/>
      <c r="G20" s="174"/>
      <c r="H20" s="174"/>
      <c r="I20" s="174"/>
      <c r="J20" s="174"/>
    </row>
    <row r="21" spans="1:10" ht="102.75" customHeight="1">
      <c r="A21" s="719" t="s">
        <v>95</v>
      </c>
      <c r="B21" s="926" t="s">
        <v>96</v>
      </c>
      <c r="C21" s="926"/>
      <c r="D21" s="926"/>
      <c r="E21" s="926"/>
      <c r="F21" s="926"/>
      <c r="G21" s="926"/>
      <c r="H21" s="926"/>
      <c r="I21" s="926"/>
      <c r="J21" s="926"/>
    </row>
    <row r="22" ht="15.75">
      <c r="A22" s="754"/>
    </row>
  </sheetData>
  <sheetProtection/>
  <mergeCells count="7">
    <mergeCell ref="A2:J2"/>
    <mergeCell ref="A1:J1"/>
    <mergeCell ref="B21:J21"/>
    <mergeCell ref="G3:J3"/>
    <mergeCell ref="C3:F3"/>
    <mergeCell ref="B3:B4"/>
    <mergeCell ref="A3:A4"/>
  </mergeCells>
  <printOptions/>
  <pageMargins left="0.75" right="0.75" top="1" bottom="1" header="0.5" footer="0.5"/>
  <pageSetup horizontalDpi="600" verticalDpi="600" orientation="landscape" scale="78" r:id="rId1"/>
</worksheet>
</file>

<file path=xl/worksheets/sheet21.xml><?xml version="1.0" encoding="utf-8"?>
<worksheet xmlns="http://schemas.openxmlformats.org/spreadsheetml/2006/main" xmlns:r="http://schemas.openxmlformats.org/officeDocument/2006/relationships">
  <dimension ref="A1:G45"/>
  <sheetViews>
    <sheetView view="pageBreakPreview" zoomScale="60" zoomScalePageLayoutView="0" workbookViewId="0" topLeftCell="A1">
      <selection activeCell="M13" sqref="M13"/>
    </sheetView>
  </sheetViews>
  <sheetFormatPr defaultColWidth="9.140625" defaultRowHeight="12.75"/>
  <cols>
    <col min="1" max="1" width="4.00390625" style="0" customWidth="1"/>
    <col min="2" max="2" width="24.57421875" style="0" bestFit="1" customWidth="1"/>
    <col min="3" max="3" width="12.00390625" style="344" customWidth="1"/>
    <col min="4" max="4" width="12.57421875" style="344" customWidth="1"/>
    <col min="5" max="5" width="11.7109375" style="344" customWidth="1"/>
    <col min="6" max="6" width="10.8515625" style="344" customWidth="1"/>
    <col min="7" max="7" width="11.00390625" style="0" customWidth="1"/>
  </cols>
  <sheetData>
    <row r="1" spans="1:5" ht="15">
      <c r="A1" s="921" t="s">
        <v>50</v>
      </c>
      <c r="B1" s="921"/>
      <c r="C1" s="921"/>
      <c r="D1" s="921"/>
      <c r="E1" s="921"/>
    </row>
    <row r="2" spans="2:5" ht="12.75">
      <c r="B2" s="259"/>
      <c r="C2" s="996"/>
      <c r="D2" s="997"/>
      <c r="E2" s="997"/>
    </row>
    <row r="3" spans="1:7" ht="25.5">
      <c r="A3" s="24" t="s">
        <v>365</v>
      </c>
      <c r="B3" s="95" t="s">
        <v>638</v>
      </c>
      <c r="C3" s="424" t="s">
        <v>499</v>
      </c>
      <c r="D3" s="422" t="s">
        <v>500</v>
      </c>
      <c r="E3" s="423" t="s">
        <v>501</v>
      </c>
      <c r="F3" s="422" t="s">
        <v>502</v>
      </c>
      <c r="G3" s="422" t="s">
        <v>463</v>
      </c>
    </row>
    <row r="4" spans="1:7" s="26" customFormat="1" ht="12.75">
      <c r="A4" s="264">
        <v>1</v>
      </c>
      <c r="B4" s="264">
        <v>2</v>
      </c>
      <c r="C4" s="258">
        <v>3</v>
      </c>
      <c r="D4" s="264">
        <v>4</v>
      </c>
      <c r="E4" s="251">
        <v>5</v>
      </c>
      <c r="F4" s="264">
        <v>6</v>
      </c>
      <c r="G4" s="264">
        <v>7</v>
      </c>
    </row>
    <row r="5" spans="1:7" ht="12.75">
      <c r="A5" s="156">
        <v>1</v>
      </c>
      <c r="B5" s="8" t="s">
        <v>134</v>
      </c>
      <c r="C5" s="255">
        <v>2045</v>
      </c>
      <c r="D5" s="428">
        <v>2045</v>
      </c>
      <c r="E5" s="429">
        <v>1500</v>
      </c>
      <c r="F5" s="428">
        <v>1300</v>
      </c>
      <c r="G5" s="428">
        <v>1400</v>
      </c>
    </row>
    <row r="6" spans="1:7" ht="12.75">
      <c r="A6" s="156">
        <v>2</v>
      </c>
      <c r="B6" s="8" t="s">
        <v>135</v>
      </c>
      <c r="C6" s="255">
        <v>17</v>
      </c>
      <c r="D6" s="428">
        <v>17</v>
      </c>
      <c r="E6" s="429">
        <v>17</v>
      </c>
      <c r="F6" s="428">
        <v>16</v>
      </c>
      <c r="G6" s="428">
        <v>10</v>
      </c>
    </row>
    <row r="7" spans="1:7" ht="12.75">
      <c r="A7" s="156">
        <v>3</v>
      </c>
      <c r="B7" s="8" t="s">
        <v>136</v>
      </c>
      <c r="C7" s="255">
        <v>205</v>
      </c>
      <c r="D7" s="428">
        <v>195</v>
      </c>
      <c r="E7" s="429">
        <v>190</v>
      </c>
      <c r="F7" s="428">
        <v>186</v>
      </c>
      <c r="G7" s="428">
        <v>183</v>
      </c>
    </row>
    <row r="8" spans="1:7" ht="12.75">
      <c r="A8" s="156">
        <v>4</v>
      </c>
      <c r="B8" s="430" t="s">
        <v>137</v>
      </c>
      <c r="C8" s="255">
        <v>930</v>
      </c>
      <c r="D8" s="428">
        <v>925</v>
      </c>
      <c r="E8" s="429">
        <v>935</v>
      </c>
      <c r="F8" s="428">
        <v>960</v>
      </c>
      <c r="G8" s="428">
        <v>950</v>
      </c>
    </row>
    <row r="9" spans="1:7" ht="12.75">
      <c r="A9" s="156">
        <v>5</v>
      </c>
      <c r="B9" s="430" t="s">
        <v>639</v>
      </c>
      <c r="C9" s="255">
        <v>704</v>
      </c>
      <c r="D9" s="428">
        <v>535</v>
      </c>
      <c r="E9" s="429">
        <v>535</v>
      </c>
      <c r="F9" s="428">
        <v>570</v>
      </c>
      <c r="G9" s="428">
        <v>610</v>
      </c>
    </row>
    <row r="10" spans="1:7" ht="12.75">
      <c r="A10" s="156">
        <v>6</v>
      </c>
      <c r="B10" s="8" t="s">
        <v>163</v>
      </c>
      <c r="C10" s="255">
        <v>5</v>
      </c>
      <c r="D10" s="428">
        <v>5</v>
      </c>
      <c r="E10" s="429">
        <v>5</v>
      </c>
      <c r="F10" s="428">
        <v>7</v>
      </c>
      <c r="G10" s="428">
        <v>7</v>
      </c>
    </row>
    <row r="11" spans="1:7" ht="12.75">
      <c r="A11" s="156">
        <v>7</v>
      </c>
      <c r="B11" s="8" t="s">
        <v>139</v>
      </c>
      <c r="C11" s="255">
        <v>4550</v>
      </c>
      <c r="D11" s="428">
        <v>3400</v>
      </c>
      <c r="E11" s="429">
        <v>3000</v>
      </c>
      <c r="F11" s="428">
        <v>2750</v>
      </c>
      <c r="G11" s="428">
        <v>2730</v>
      </c>
    </row>
    <row r="12" spans="1:7" ht="12.75">
      <c r="A12" s="156">
        <v>8</v>
      </c>
      <c r="B12" s="8" t="s">
        <v>140</v>
      </c>
      <c r="C12" s="255">
        <v>4700</v>
      </c>
      <c r="D12" s="428">
        <v>4500</v>
      </c>
      <c r="E12" s="429">
        <v>4650</v>
      </c>
      <c r="F12" s="428">
        <v>4650</v>
      </c>
      <c r="G12" s="428">
        <v>4405</v>
      </c>
    </row>
    <row r="13" spans="1:7" ht="12.75">
      <c r="A13" s="156">
        <v>9</v>
      </c>
      <c r="B13" s="8" t="s">
        <v>141</v>
      </c>
      <c r="C13" s="255">
        <v>332</v>
      </c>
      <c r="D13" s="428">
        <v>340</v>
      </c>
      <c r="E13" s="429">
        <v>297</v>
      </c>
      <c r="F13" s="428">
        <v>292</v>
      </c>
      <c r="G13" s="428">
        <v>298</v>
      </c>
    </row>
    <row r="14" spans="1:7" ht="12.75">
      <c r="A14" s="156">
        <v>10</v>
      </c>
      <c r="B14" s="8" t="s">
        <v>142</v>
      </c>
      <c r="C14" s="255">
        <v>101</v>
      </c>
      <c r="D14" s="428" t="s">
        <v>646</v>
      </c>
      <c r="E14" s="429" t="s">
        <v>647</v>
      </c>
      <c r="F14" s="428">
        <v>1011</v>
      </c>
      <c r="G14" s="428">
        <v>1281</v>
      </c>
    </row>
    <row r="15" spans="1:7" ht="12.75">
      <c r="A15" s="156">
        <v>11</v>
      </c>
      <c r="B15" s="8" t="s">
        <v>206</v>
      </c>
      <c r="C15" s="431">
        <v>60</v>
      </c>
      <c r="D15" s="428">
        <v>55</v>
      </c>
      <c r="E15" s="429">
        <v>85</v>
      </c>
      <c r="F15" s="428">
        <v>80</v>
      </c>
      <c r="G15" s="428">
        <v>82</v>
      </c>
    </row>
    <row r="16" spans="1:7" ht="12.75">
      <c r="A16" s="156">
        <v>12</v>
      </c>
      <c r="B16" s="8" t="s">
        <v>143</v>
      </c>
      <c r="C16" s="255">
        <v>2400</v>
      </c>
      <c r="D16" s="428">
        <v>2400</v>
      </c>
      <c r="E16" s="429">
        <v>2200</v>
      </c>
      <c r="F16" s="428">
        <v>1975</v>
      </c>
      <c r="G16" s="428">
        <v>1900</v>
      </c>
    </row>
    <row r="17" spans="1:7" ht="12.75">
      <c r="A17" s="156">
        <v>13</v>
      </c>
      <c r="B17" s="8" t="s">
        <v>144</v>
      </c>
      <c r="C17" s="255">
        <v>346</v>
      </c>
      <c r="D17" s="428">
        <v>454</v>
      </c>
      <c r="E17" s="429">
        <v>368</v>
      </c>
      <c r="F17" s="428">
        <v>364</v>
      </c>
      <c r="G17" s="428">
        <v>549</v>
      </c>
    </row>
    <row r="18" spans="1:7" ht="12.75">
      <c r="A18" s="156">
        <v>14</v>
      </c>
      <c r="B18" s="8" t="s">
        <v>145</v>
      </c>
      <c r="C18" s="255">
        <v>921</v>
      </c>
      <c r="D18" s="428">
        <v>880</v>
      </c>
      <c r="E18" s="429">
        <v>939</v>
      </c>
      <c r="F18" s="428">
        <v>729</v>
      </c>
      <c r="G18" s="428">
        <v>731</v>
      </c>
    </row>
    <row r="19" spans="1:7" ht="12.75">
      <c r="A19" s="156">
        <v>15</v>
      </c>
      <c r="B19" s="8" t="s">
        <v>146</v>
      </c>
      <c r="C19" s="255">
        <v>3300</v>
      </c>
      <c r="D19" s="428">
        <v>3200</v>
      </c>
      <c r="E19" s="429">
        <v>3188</v>
      </c>
      <c r="F19" s="428">
        <v>3200</v>
      </c>
      <c r="G19" s="428">
        <v>3000</v>
      </c>
    </row>
    <row r="20" spans="1:7" ht="12.75">
      <c r="A20" s="156">
        <v>16</v>
      </c>
      <c r="B20" s="8" t="s">
        <v>147</v>
      </c>
      <c r="C20" s="255">
        <v>29</v>
      </c>
      <c r="D20" s="428">
        <v>32</v>
      </c>
      <c r="E20" s="429">
        <v>33</v>
      </c>
      <c r="F20" s="428">
        <v>33</v>
      </c>
      <c r="G20" s="428">
        <v>30</v>
      </c>
    </row>
    <row r="21" spans="1:7" ht="12.75">
      <c r="A21" s="156">
        <v>17</v>
      </c>
      <c r="B21" s="8" t="s">
        <v>174</v>
      </c>
      <c r="C21" s="255">
        <v>7</v>
      </c>
      <c r="D21" s="428">
        <v>9</v>
      </c>
      <c r="E21" s="429">
        <v>100</v>
      </c>
      <c r="F21" s="428">
        <v>8</v>
      </c>
      <c r="G21" s="8" t="s">
        <v>527</v>
      </c>
    </row>
    <row r="22" spans="1:7" ht="12.75">
      <c r="A22" s="156">
        <v>18</v>
      </c>
      <c r="B22" s="8" t="s">
        <v>175</v>
      </c>
      <c r="C22" s="255">
        <v>20</v>
      </c>
      <c r="D22" s="428">
        <v>46</v>
      </c>
      <c r="E22" s="429">
        <v>61</v>
      </c>
      <c r="F22" s="428">
        <v>56</v>
      </c>
      <c r="G22" s="428">
        <v>56</v>
      </c>
    </row>
    <row r="23" spans="1:7" ht="12.75">
      <c r="A23" s="156">
        <v>19</v>
      </c>
      <c r="B23" s="8" t="s">
        <v>148</v>
      </c>
      <c r="C23" s="255">
        <v>7</v>
      </c>
      <c r="D23" s="428">
        <v>7</v>
      </c>
      <c r="E23" s="429">
        <v>7</v>
      </c>
      <c r="F23" s="428">
        <v>8</v>
      </c>
      <c r="G23" s="8" t="s">
        <v>527</v>
      </c>
    </row>
    <row r="24" spans="1:7" ht="12.75">
      <c r="A24" s="156">
        <v>20</v>
      </c>
      <c r="B24" s="8" t="s">
        <v>149</v>
      </c>
      <c r="C24" s="255">
        <v>1131</v>
      </c>
      <c r="D24" s="428">
        <v>1131</v>
      </c>
      <c r="E24" s="429">
        <v>1131</v>
      </c>
      <c r="F24" s="428">
        <v>1136</v>
      </c>
      <c r="G24" s="428">
        <v>1156</v>
      </c>
    </row>
    <row r="25" spans="1:7" ht="12.75">
      <c r="A25" s="156">
        <v>21</v>
      </c>
      <c r="B25" s="8" t="s">
        <v>150</v>
      </c>
      <c r="C25" s="255">
        <v>7000</v>
      </c>
      <c r="D25" s="428">
        <v>7050</v>
      </c>
      <c r="E25" s="429">
        <v>6450</v>
      </c>
      <c r="F25" s="428">
        <v>6600</v>
      </c>
      <c r="G25" s="428">
        <v>6500</v>
      </c>
    </row>
    <row r="26" spans="1:7" ht="12.75">
      <c r="A26" s="156">
        <v>22</v>
      </c>
      <c r="B26" s="8" t="s">
        <v>151</v>
      </c>
      <c r="C26" s="255">
        <v>3150</v>
      </c>
      <c r="D26" s="428">
        <v>3250</v>
      </c>
      <c r="E26" s="429">
        <v>3250</v>
      </c>
      <c r="F26" s="428">
        <v>3050</v>
      </c>
      <c r="G26" s="428">
        <v>3575</v>
      </c>
    </row>
    <row r="27" spans="1:7" s="229" customFormat="1" ht="12.75">
      <c r="A27" s="156">
        <v>23</v>
      </c>
      <c r="B27" s="42" t="s">
        <v>152</v>
      </c>
      <c r="C27" s="433">
        <v>4</v>
      </c>
      <c r="D27" s="358" t="s">
        <v>648</v>
      </c>
      <c r="E27" s="358" t="s">
        <v>648</v>
      </c>
      <c r="F27" s="432">
        <v>5.26</v>
      </c>
      <c r="G27" s="42">
        <v>2.63</v>
      </c>
    </row>
    <row r="28" spans="1:7" ht="12.75">
      <c r="A28" s="156">
        <v>24</v>
      </c>
      <c r="B28" s="8" t="s">
        <v>153</v>
      </c>
      <c r="C28" s="255">
        <v>2619</v>
      </c>
      <c r="D28" s="428">
        <v>2634</v>
      </c>
      <c r="E28" s="429">
        <v>2369</v>
      </c>
      <c r="F28" s="428">
        <v>2155</v>
      </c>
      <c r="G28" s="428">
        <v>3984</v>
      </c>
    </row>
    <row r="29" spans="1:7" ht="12.75">
      <c r="A29" s="156">
        <v>25</v>
      </c>
      <c r="B29" s="8" t="s">
        <v>154</v>
      </c>
      <c r="C29" s="255">
        <v>18</v>
      </c>
      <c r="D29" s="428">
        <v>28</v>
      </c>
      <c r="E29" s="429">
        <v>25</v>
      </c>
      <c r="F29" s="428">
        <v>25</v>
      </c>
      <c r="G29" s="428">
        <v>23</v>
      </c>
    </row>
    <row r="30" spans="1:7" ht="12.75">
      <c r="A30" s="156">
        <v>26</v>
      </c>
      <c r="B30" s="8" t="s">
        <v>155</v>
      </c>
      <c r="C30" s="255">
        <v>6725</v>
      </c>
      <c r="D30" s="428">
        <v>6700</v>
      </c>
      <c r="E30" s="429">
        <v>6675</v>
      </c>
      <c r="F30" s="428">
        <v>7075</v>
      </c>
      <c r="G30" s="428">
        <v>7100</v>
      </c>
    </row>
    <row r="31" spans="1:7" ht="12.75">
      <c r="A31" s="156">
        <v>27</v>
      </c>
      <c r="B31" s="8" t="s">
        <v>205</v>
      </c>
      <c r="C31" s="431">
        <v>179</v>
      </c>
      <c r="D31" s="428">
        <v>147</v>
      </c>
      <c r="E31" s="429">
        <v>150</v>
      </c>
      <c r="F31" s="428">
        <v>279</v>
      </c>
      <c r="G31" s="428">
        <v>236</v>
      </c>
    </row>
    <row r="32" spans="1:7" ht="12.75">
      <c r="A32" s="156">
        <v>28</v>
      </c>
      <c r="B32" s="8" t="s">
        <v>156</v>
      </c>
      <c r="C32" s="255">
        <v>3800</v>
      </c>
      <c r="D32" s="428">
        <v>4200</v>
      </c>
      <c r="E32" s="429">
        <v>4400</v>
      </c>
      <c r="F32" s="428">
        <v>4200</v>
      </c>
      <c r="G32" s="428">
        <v>4250</v>
      </c>
    </row>
    <row r="33" spans="1:7" ht="12.75">
      <c r="A33" s="156">
        <v>29</v>
      </c>
      <c r="B33" s="8" t="s">
        <v>640</v>
      </c>
      <c r="C33" s="255">
        <v>9</v>
      </c>
      <c r="D33" s="428">
        <v>9</v>
      </c>
      <c r="E33" s="426">
        <v>9</v>
      </c>
      <c r="F33" s="427" t="s">
        <v>523</v>
      </c>
      <c r="G33" s="428">
        <v>24</v>
      </c>
    </row>
    <row r="34" spans="1:7" ht="12.75">
      <c r="A34" s="156">
        <v>30</v>
      </c>
      <c r="B34" s="8" t="s">
        <v>158</v>
      </c>
      <c r="C34" s="255">
        <v>0.75</v>
      </c>
      <c r="D34" s="428">
        <v>0.75</v>
      </c>
      <c r="E34" s="426">
        <v>0.75</v>
      </c>
      <c r="F34" s="428">
        <v>1</v>
      </c>
      <c r="G34" s="8" t="s">
        <v>527</v>
      </c>
    </row>
    <row r="35" spans="1:7" ht="12.75">
      <c r="A35" s="156">
        <v>31</v>
      </c>
      <c r="B35" s="8" t="s">
        <v>138</v>
      </c>
      <c r="C35" s="255">
        <v>50</v>
      </c>
      <c r="D35" s="428">
        <v>50</v>
      </c>
      <c r="E35" s="426">
        <v>33</v>
      </c>
      <c r="F35" s="428">
        <v>60</v>
      </c>
      <c r="G35" s="428">
        <v>60</v>
      </c>
    </row>
    <row r="36" spans="1:7" ht="12.75">
      <c r="A36" s="156">
        <v>32</v>
      </c>
      <c r="B36" s="8" t="s">
        <v>157</v>
      </c>
      <c r="C36" s="255">
        <v>6</v>
      </c>
      <c r="D36" s="428">
        <v>6</v>
      </c>
      <c r="E36" s="426">
        <v>6</v>
      </c>
      <c r="F36" s="427" t="s">
        <v>523</v>
      </c>
      <c r="G36" s="8" t="s">
        <v>527</v>
      </c>
    </row>
    <row r="37" spans="1:7" ht="12.75">
      <c r="A37" s="156">
        <v>33</v>
      </c>
      <c r="B37" s="8" t="s">
        <v>641</v>
      </c>
      <c r="C37" s="255">
        <v>1</v>
      </c>
      <c r="D37" s="428">
        <v>1</v>
      </c>
      <c r="E37" s="426">
        <v>1</v>
      </c>
      <c r="F37" s="427" t="s">
        <v>523</v>
      </c>
      <c r="G37" s="8" t="s">
        <v>527</v>
      </c>
    </row>
    <row r="38" spans="1:7" ht="12.75">
      <c r="A38" s="156">
        <v>34</v>
      </c>
      <c r="B38" s="8" t="s">
        <v>268</v>
      </c>
      <c r="C38" s="255">
        <v>2</v>
      </c>
      <c r="D38" s="428">
        <v>2</v>
      </c>
      <c r="E38" s="426">
        <v>2</v>
      </c>
      <c r="F38" s="427" t="s">
        <v>523</v>
      </c>
      <c r="G38" s="8" t="s">
        <v>527</v>
      </c>
    </row>
    <row r="39" spans="1:7" s="229" customFormat="1" ht="14.25" customHeight="1">
      <c r="A39" s="156">
        <v>35</v>
      </c>
      <c r="B39" s="322" t="s">
        <v>176</v>
      </c>
      <c r="C39" s="433">
        <v>38</v>
      </c>
      <c r="D39" s="435">
        <v>42</v>
      </c>
      <c r="E39" s="436">
        <v>42</v>
      </c>
      <c r="F39" s="432">
        <v>46</v>
      </c>
      <c r="G39" s="42">
        <v>47</v>
      </c>
    </row>
    <row r="40" spans="1:7" ht="12.75">
      <c r="A40" s="998" t="s">
        <v>642</v>
      </c>
      <c r="B40" s="999"/>
      <c r="C40" s="437">
        <f>SUM(C5:C39)</f>
        <v>45411.75</v>
      </c>
      <c r="D40" s="437">
        <v>44324</v>
      </c>
      <c r="E40" s="437">
        <v>43718</v>
      </c>
      <c r="F40" s="441">
        <v>42827</v>
      </c>
      <c r="G40" s="441">
        <v>45180</v>
      </c>
    </row>
    <row r="42" ht="12.75">
      <c r="A42" t="s">
        <v>643</v>
      </c>
    </row>
    <row r="43" spans="2:5" ht="12.75">
      <c r="B43" t="s">
        <v>649</v>
      </c>
      <c r="C43" s="1000"/>
      <c r="D43" s="1000"/>
      <c r="E43" s="1000"/>
    </row>
    <row r="44" spans="1:5" ht="12.75">
      <c r="A44" t="s">
        <v>587</v>
      </c>
      <c r="B44" t="s">
        <v>650</v>
      </c>
      <c r="C44" s="995"/>
      <c r="D44" s="995"/>
      <c r="E44" s="995"/>
    </row>
    <row r="45" ht="12.75">
      <c r="A45" t="s">
        <v>652</v>
      </c>
    </row>
  </sheetData>
  <sheetProtection/>
  <mergeCells count="5">
    <mergeCell ref="C44:E44"/>
    <mergeCell ref="A1:E1"/>
    <mergeCell ref="C2:E2"/>
    <mergeCell ref="A40:B40"/>
    <mergeCell ref="C43:E43"/>
  </mergeCells>
  <printOptions/>
  <pageMargins left="0.75" right="0.75" top="1" bottom="1" header="0.5" footer="0.5"/>
  <pageSetup horizontalDpi="600" verticalDpi="600" orientation="portrait" scale="96" r:id="rId1"/>
</worksheet>
</file>

<file path=xl/worksheets/sheet22.xml><?xml version="1.0" encoding="utf-8"?>
<worksheet xmlns="http://schemas.openxmlformats.org/spreadsheetml/2006/main" xmlns:r="http://schemas.openxmlformats.org/officeDocument/2006/relationships">
  <dimension ref="A2:G47"/>
  <sheetViews>
    <sheetView view="pageBreakPreview" zoomScale="60" zoomScalePageLayoutView="0" workbookViewId="0" topLeftCell="A1">
      <selection activeCell="M43" sqref="M43"/>
    </sheetView>
  </sheetViews>
  <sheetFormatPr defaultColWidth="9.140625" defaultRowHeight="12.75"/>
  <cols>
    <col min="1" max="1" width="4.00390625" style="0" customWidth="1"/>
    <col min="2" max="2" width="24.57421875" style="0" bestFit="1" customWidth="1"/>
    <col min="3" max="3" width="10.8515625" style="344" customWidth="1"/>
    <col min="4" max="4" width="12.421875" style="344" customWidth="1"/>
    <col min="5" max="5" width="10.140625" style="344" customWidth="1"/>
    <col min="6" max="6" width="10.8515625" style="0" customWidth="1"/>
    <col min="7" max="7" width="11.140625" style="0" customWidth="1"/>
  </cols>
  <sheetData>
    <row r="2" spans="1:7" ht="126" customHeight="1">
      <c r="A2" s="1001" t="s">
        <v>1340</v>
      </c>
      <c r="B2" s="951"/>
      <c r="C2" s="951"/>
      <c r="D2" s="951"/>
      <c r="E2" s="951"/>
      <c r="F2" s="951"/>
      <c r="G2" s="951"/>
    </row>
    <row r="3" spans="1:7" ht="15">
      <c r="A3" s="930" t="s">
        <v>1234</v>
      </c>
      <c r="B3" s="930"/>
      <c r="C3" s="930"/>
      <c r="D3" s="930"/>
      <c r="E3" s="930"/>
      <c r="F3" s="951"/>
      <c r="G3" s="951"/>
    </row>
    <row r="4" spans="2:5" ht="13.5" customHeight="1">
      <c r="B4" s="259"/>
      <c r="C4" s="1002" t="s">
        <v>637</v>
      </c>
      <c r="D4" s="1002"/>
      <c r="E4" s="1002"/>
    </row>
    <row r="5" spans="1:7" ht="25.5">
      <c r="A5" s="24" t="s">
        <v>365</v>
      </c>
      <c r="B5" s="95" t="s">
        <v>638</v>
      </c>
      <c r="C5" s="424" t="s">
        <v>499</v>
      </c>
      <c r="D5" s="422" t="s">
        <v>500</v>
      </c>
      <c r="E5" s="423" t="s">
        <v>501</v>
      </c>
      <c r="F5" s="422" t="s">
        <v>502</v>
      </c>
      <c r="G5" s="425" t="s">
        <v>463</v>
      </c>
    </row>
    <row r="6" spans="1:7" s="26" customFormat="1" ht="12.75">
      <c r="A6" s="264">
        <v>1</v>
      </c>
      <c r="B6" s="264">
        <v>2</v>
      </c>
      <c r="C6" s="258">
        <v>3</v>
      </c>
      <c r="D6" s="264">
        <v>4</v>
      </c>
      <c r="E6" s="251">
        <v>5</v>
      </c>
      <c r="F6" s="264">
        <v>6</v>
      </c>
      <c r="G6" s="264">
        <v>7</v>
      </c>
    </row>
    <row r="7" spans="1:7" ht="24" customHeight="1">
      <c r="A7" s="156">
        <v>1</v>
      </c>
      <c r="B7" s="8" t="s">
        <v>134</v>
      </c>
      <c r="C7" s="255">
        <v>2133</v>
      </c>
      <c r="D7" s="428">
        <v>1997</v>
      </c>
      <c r="E7" s="429">
        <v>1394</v>
      </c>
      <c r="F7" s="428">
        <v>1541</v>
      </c>
      <c r="G7" s="428">
        <v>1381</v>
      </c>
    </row>
    <row r="8" spans="1:7" ht="12.75">
      <c r="A8" s="156">
        <v>2</v>
      </c>
      <c r="B8" s="8" t="s">
        <v>135</v>
      </c>
      <c r="C8" s="255">
        <v>17</v>
      </c>
      <c r="D8" s="428">
        <v>2</v>
      </c>
      <c r="E8" s="429">
        <v>17</v>
      </c>
      <c r="F8" s="428">
        <v>16</v>
      </c>
      <c r="G8" s="428">
        <v>10</v>
      </c>
    </row>
    <row r="9" spans="1:7" ht="12.75">
      <c r="A9" s="156">
        <v>3</v>
      </c>
      <c r="B9" s="8" t="s">
        <v>136</v>
      </c>
      <c r="C9" s="255">
        <v>170</v>
      </c>
      <c r="D9" s="428">
        <v>165</v>
      </c>
      <c r="E9" s="429">
        <v>165</v>
      </c>
      <c r="F9" s="428">
        <v>158</v>
      </c>
      <c r="G9" s="428">
        <v>150</v>
      </c>
    </row>
    <row r="10" spans="1:7" ht="12.75">
      <c r="A10" s="156">
        <v>4</v>
      </c>
      <c r="B10" s="430" t="s">
        <v>137</v>
      </c>
      <c r="C10" s="255">
        <v>850</v>
      </c>
      <c r="D10" s="428">
        <v>875</v>
      </c>
      <c r="E10" s="429">
        <v>890</v>
      </c>
      <c r="F10" s="428">
        <v>870</v>
      </c>
      <c r="G10" s="428">
        <v>915</v>
      </c>
    </row>
    <row r="11" spans="1:7" ht="12.75">
      <c r="A11" s="156">
        <v>5</v>
      </c>
      <c r="B11" s="430" t="s">
        <v>639</v>
      </c>
      <c r="C11" s="255">
        <v>486</v>
      </c>
      <c r="D11" s="428">
        <v>450</v>
      </c>
      <c r="E11" s="429">
        <v>550</v>
      </c>
      <c r="F11" s="428">
        <v>570</v>
      </c>
      <c r="G11" s="428">
        <v>270</v>
      </c>
    </row>
    <row r="12" spans="1:7" ht="12.75">
      <c r="A12" s="156">
        <v>6</v>
      </c>
      <c r="B12" s="8" t="s">
        <v>163</v>
      </c>
      <c r="C12" s="255">
        <v>5</v>
      </c>
      <c r="D12" s="428">
        <v>5</v>
      </c>
      <c r="E12" s="429">
        <v>9</v>
      </c>
      <c r="F12" s="428">
        <v>2.3</v>
      </c>
      <c r="G12" s="428">
        <v>8.9</v>
      </c>
    </row>
    <row r="13" spans="1:7" ht="12.75">
      <c r="A13" s="156">
        <v>7</v>
      </c>
      <c r="B13" s="8" t="s">
        <v>139</v>
      </c>
      <c r="C13" s="255">
        <v>2900</v>
      </c>
      <c r="D13" s="428">
        <v>2700</v>
      </c>
      <c r="E13" s="429">
        <v>2670</v>
      </c>
      <c r="F13" s="428">
        <v>2660</v>
      </c>
      <c r="G13" s="428">
        <v>2650</v>
      </c>
    </row>
    <row r="14" spans="1:7" ht="12.75">
      <c r="A14" s="156">
        <v>8</v>
      </c>
      <c r="B14" s="8" t="s">
        <v>140</v>
      </c>
      <c r="C14" s="255">
        <v>4520</v>
      </c>
      <c r="D14" s="428">
        <v>4560</v>
      </c>
      <c r="E14" s="429">
        <v>4600</v>
      </c>
      <c r="F14" s="428">
        <v>4391</v>
      </c>
      <c r="G14" s="428">
        <v>4288</v>
      </c>
    </row>
    <row r="15" spans="1:7" ht="12.75">
      <c r="A15" s="156">
        <v>9</v>
      </c>
      <c r="B15" s="8" t="s">
        <v>141</v>
      </c>
      <c r="C15" s="255">
        <v>310</v>
      </c>
      <c r="D15" s="428">
        <v>300</v>
      </c>
      <c r="E15" s="429">
        <v>292</v>
      </c>
      <c r="F15" s="428">
        <v>296</v>
      </c>
      <c r="G15" s="428">
        <v>322</v>
      </c>
    </row>
    <row r="16" spans="1:7" ht="12.75">
      <c r="A16" s="156">
        <v>10</v>
      </c>
      <c r="B16" s="8" t="s">
        <v>142</v>
      </c>
      <c r="C16" s="255">
        <v>12</v>
      </c>
      <c r="D16" s="428">
        <v>1433</v>
      </c>
      <c r="E16" s="429">
        <v>829</v>
      </c>
      <c r="F16" s="428">
        <v>1248</v>
      </c>
      <c r="G16" s="428">
        <v>269.27</v>
      </c>
    </row>
    <row r="17" spans="1:7" ht="12.75">
      <c r="A17" s="156">
        <v>11</v>
      </c>
      <c r="B17" s="8" t="s">
        <v>206</v>
      </c>
      <c r="C17" s="431">
        <v>69</v>
      </c>
      <c r="D17" s="428">
        <v>70</v>
      </c>
      <c r="E17" s="429">
        <v>82</v>
      </c>
      <c r="F17" s="428">
        <v>81</v>
      </c>
      <c r="G17" s="428">
        <v>85</v>
      </c>
    </row>
    <row r="18" spans="1:7" ht="12.75">
      <c r="A18" s="156">
        <v>12</v>
      </c>
      <c r="B18" s="8" t="s">
        <v>143</v>
      </c>
      <c r="C18" s="255">
        <v>2200</v>
      </c>
      <c r="D18" s="428">
        <v>1638</v>
      </c>
      <c r="E18" s="429">
        <v>1362</v>
      </c>
      <c r="F18" s="428">
        <v>1588</v>
      </c>
      <c r="G18" s="428">
        <v>1675</v>
      </c>
    </row>
    <row r="19" spans="1:7" ht="12.75">
      <c r="A19" s="156">
        <v>13</v>
      </c>
      <c r="B19" s="8" t="s">
        <v>144</v>
      </c>
      <c r="C19" s="255">
        <v>360</v>
      </c>
      <c r="D19" s="428">
        <v>571</v>
      </c>
      <c r="E19" s="429">
        <v>545</v>
      </c>
      <c r="F19" s="428">
        <v>880</v>
      </c>
      <c r="G19" s="428">
        <v>272.69</v>
      </c>
    </row>
    <row r="20" spans="1:7" ht="12.75">
      <c r="A20" s="156">
        <v>14</v>
      </c>
      <c r="B20" s="8" t="s">
        <v>145</v>
      </c>
      <c r="C20" s="255">
        <v>749</v>
      </c>
      <c r="D20" s="428">
        <v>787</v>
      </c>
      <c r="E20" s="429">
        <v>957</v>
      </c>
      <c r="F20" s="428">
        <v>696</v>
      </c>
      <c r="G20" s="428">
        <v>663</v>
      </c>
    </row>
    <row r="21" spans="1:7" ht="12.75">
      <c r="A21" s="156">
        <v>15</v>
      </c>
      <c r="B21" s="8" t="s">
        <v>146</v>
      </c>
      <c r="C21" s="255">
        <v>3030</v>
      </c>
      <c r="D21" s="428">
        <v>3198</v>
      </c>
      <c r="E21" s="429">
        <v>3193</v>
      </c>
      <c r="F21" s="428">
        <v>3050</v>
      </c>
      <c r="G21" s="428">
        <v>2400</v>
      </c>
    </row>
    <row r="22" spans="1:7" ht="12.75">
      <c r="A22" s="156">
        <v>16</v>
      </c>
      <c r="B22" s="8" t="s">
        <v>147</v>
      </c>
      <c r="C22" s="255">
        <v>26</v>
      </c>
      <c r="D22" s="428">
        <v>28</v>
      </c>
      <c r="E22" s="429">
        <v>26</v>
      </c>
      <c r="F22" s="428">
        <v>26</v>
      </c>
      <c r="G22" s="428">
        <v>30.36</v>
      </c>
    </row>
    <row r="23" spans="1:7" ht="12.75">
      <c r="A23" s="156">
        <v>17</v>
      </c>
      <c r="B23" s="8" t="s">
        <v>174</v>
      </c>
      <c r="C23" s="255">
        <v>8</v>
      </c>
      <c r="D23" s="428">
        <v>6</v>
      </c>
      <c r="E23" s="429">
        <v>9</v>
      </c>
      <c r="F23" s="428">
        <v>6</v>
      </c>
      <c r="G23" s="8" t="s">
        <v>527</v>
      </c>
    </row>
    <row r="24" spans="1:7" ht="12.75">
      <c r="A24" s="156">
        <v>18</v>
      </c>
      <c r="B24" s="8" t="s">
        <v>175</v>
      </c>
      <c r="C24" s="255">
        <v>25</v>
      </c>
      <c r="D24" s="428">
        <v>25</v>
      </c>
      <c r="E24" s="429">
        <v>40</v>
      </c>
      <c r="F24" s="428">
        <v>44</v>
      </c>
      <c r="G24" s="428">
        <v>44</v>
      </c>
    </row>
    <row r="25" spans="1:7" ht="12.75">
      <c r="A25" s="156">
        <v>19</v>
      </c>
      <c r="B25" s="8" t="s">
        <v>148</v>
      </c>
      <c r="C25" s="255">
        <v>5</v>
      </c>
      <c r="D25" s="428">
        <v>5</v>
      </c>
      <c r="E25" s="429">
        <v>5</v>
      </c>
      <c r="F25" s="428">
        <v>5</v>
      </c>
      <c r="G25" s="428">
        <v>18</v>
      </c>
    </row>
    <row r="26" spans="1:7" ht="12.75">
      <c r="A26" s="156">
        <v>20</v>
      </c>
      <c r="B26" s="8" t="s">
        <v>149</v>
      </c>
      <c r="C26" s="255">
        <v>692</v>
      </c>
      <c r="D26" s="428">
        <v>963</v>
      </c>
      <c r="E26" s="429">
        <v>778</v>
      </c>
      <c r="F26" s="8" t="s">
        <v>523</v>
      </c>
      <c r="G26" s="428">
        <v>1156</v>
      </c>
    </row>
    <row r="27" spans="1:7" ht="12.75">
      <c r="A27" s="156">
        <v>21</v>
      </c>
      <c r="B27" s="8" t="s">
        <v>150</v>
      </c>
      <c r="C27" s="255">
        <v>6900</v>
      </c>
      <c r="D27" s="428">
        <v>5610</v>
      </c>
      <c r="E27" s="429">
        <v>5975</v>
      </c>
      <c r="F27" s="428">
        <v>6080</v>
      </c>
      <c r="G27" s="428">
        <v>5760</v>
      </c>
    </row>
    <row r="28" spans="1:7" ht="12.75">
      <c r="A28" s="156">
        <v>22</v>
      </c>
      <c r="B28" s="8" t="s">
        <v>151</v>
      </c>
      <c r="C28" s="255">
        <v>1628</v>
      </c>
      <c r="D28" s="428">
        <v>1008</v>
      </c>
      <c r="E28" s="429">
        <v>3567</v>
      </c>
      <c r="F28" s="428">
        <v>3804</v>
      </c>
      <c r="G28" s="428">
        <v>3333</v>
      </c>
    </row>
    <row r="29" spans="1:7" s="229" customFormat="1" ht="12.75">
      <c r="A29" s="156">
        <v>23</v>
      </c>
      <c r="B29" s="42" t="s">
        <v>152</v>
      </c>
      <c r="C29" s="433" t="s">
        <v>527</v>
      </c>
      <c r="D29" s="358" t="s">
        <v>527</v>
      </c>
      <c r="E29" s="434">
        <v>2</v>
      </c>
      <c r="F29" s="42">
        <v>6</v>
      </c>
      <c r="G29" s="42">
        <v>3</v>
      </c>
    </row>
    <row r="30" spans="1:7" ht="12.75">
      <c r="A30" s="156">
        <v>24</v>
      </c>
      <c r="B30" s="8" t="s">
        <v>153</v>
      </c>
      <c r="C30" s="255">
        <v>2466</v>
      </c>
      <c r="D30" s="428">
        <v>2211</v>
      </c>
      <c r="E30" s="429">
        <v>2048</v>
      </c>
      <c r="F30" s="428">
        <v>3940</v>
      </c>
      <c r="G30" s="428">
        <v>2317</v>
      </c>
    </row>
    <row r="31" spans="1:7" ht="12.75">
      <c r="A31" s="156">
        <v>25</v>
      </c>
      <c r="B31" s="8" t="s">
        <v>154</v>
      </c>
      <c r="C31" s="255">
        <v>17</v>
      </c>
      <c r="D31" s="428">
        <v>14</v>
      </c>
      <c r="E31" s="429">
        <v>19</v>
      </c>
      <c r="F31" s="428">
        <v>27</v>
      </c>
      <c r="G31" s="428">
        <v>38</v>
      </c>
    </row>
    <row r="32" spans="1:7" ht="12.75">
      <c r="A32" s="156">
        <v>26</v>
      </c>
      <c r="B32" s="8" t="s">
        <v>155</v>
      </c>
      <c r="C32" s="255">
        <v>6855</v>
      </c>
      <c r="D32" s="428">
        <v>6671</v>
      </c>
      <c r="E32" s="429">
        <v>7414</v>
      </c>
      <c r="F32" s="428">
        <v>7332</v>
      </c>
      <c r="G32" s="428">
        <v>8968</v>
      </c>
    </row>
    <row r="33" spans="1:7" ht="12.75">
      <c r="A33" s="156">
        <v>27</v>
      </c>
      <c r="B33" s="8" t="s">
        <v>205</v>
      </c>
      <c r="C33" s="431">
        <v>132</v>
      </c>
      <c r="D33" s="428">
        <v>141</v>
      </c>
      <c r="E33" s="429">
        <v>207</v>
      </c>
      <c r="F33" s="428">
        <v>270</v>
      </c>
      <c r="G33" s="428">
        <v>221</v>
      </c>
    </row>
    <row r="34" spans="1:7" ht="12.75">
      <c r="A34" s="156">
        <v>28</v>
      </c>
      <c r="B34" s="8" t="s">
        <v>156</v>
      </c>
      <c r="C34" s="255">
        <v>4000</v>
      </c>
      <c r="D34" s="428">
        <v>4250</v>
      </c>
      <c r="E34" s="429">
        <v>3830</v>
      </c>
      <c r="F34" s="428">
        <v>3945</v>
      </c>
      <c r="G34" s="428">
        <v>4100</v>
      </c>
    </row>
    <row r="35" spans="1:7" ht="12.75">
      <c r="A35" s="156">
        <v>29</v>
      </c>
      <c r="B35" s="8" t="s">
        <v>640</v>
      </c>
      <c r="C35" s="255">
        <v>3</v>
      </c>
      <c r="D35" s="428">
        <v>3</v>
      </c>
      <c r="E35" s="426" t="s">
        <v>523</v>
      </c>
      <c r="F35" s="427" t="s">
        <v>523</v>
      </c>
      <c r="G35" s="428">
        <v>6.24</v>
      </c>
    </row>
    <row r="36" spans="1:7" ht="12.75">
      <c r="A36" s="156">
        <v>30</v>
      </c>
      <c r="B36" s="8" t="s">
        <v>158</v>
      </c>
      <c r="C36" s="255">
        <v>0.78</v>
      </c>
      <c r="D36" s="428">
        <v>0.78</v>
      </c>
      <c r="E36" s="426" t="s">
        <v>523</v>
      </c>
      <c r="F36" s="427" t="s">
        <v>523</v>
      </c>
      <c r="G36" s="8" t="s">
        <v>527</v>
      </c>
    </row>
    <row r="37" spans="1:7" ht="12.75">
      <c r="A37" s="156">
        <v>31</v>
      </c>
      <c r="B37" s="8" t="s">
        <v>138</v>
      </c>
      <c r="C37" s="255">
        <v>53</v>
      </c>
      <c r="D37" s="428">
        <v>39</v>
      </c>
      <c r="E37" s="426" t="s">
        <v>523</v>
      </c>
      <c r="F37" s="428">
        <v>57</v>
      </c>
      <c r="G37" s="428">
        <v>57</v>
      </c>
    </row>
    <row r="38" spans="1:7" ht="12.75">
      <c r="A38" s="156">
        <v>32</v>
      </c>
      <c r="B38" s="8" t="s">
        <v>157</v>
      </c>
      <c r="C38" s="255">
        <v>5</v>
      </c>
      <c r="D38" s="428">
        <v>4</v>
      </c>
      <c r="E38" s="426" t="s">
        <v>523</v>
      </c>
      <c r="F38" s="427" t="s">
        <v>523</v>
      </c>
      <c r="G38" s="8" t="s">
        <v>527</v>
      </c>
    </row>
    <row r="39" spans="1:7" ht="12.75">
      <c r="A39" s="156">
        <v>33</v>
      </c>
      <c r="B39" s="8" t="s">
        <v>641</v>
      </c>
      <c r="C39" s="255">
        <v>1</v>
      </c>
      <c r="D39" s="428">
        <v>1</v>
      </c>
      <c r="E39" s="426" t="s">
        <v>523</v>
      </c>
      <c r="F39" s="427" t="s">
        <v>523</v>
      </c>
      <c r="G39" s="8" t="s">
        <v>527</v>
      </c>
    </row>
    <row r="40" spans="1:7" ht="12.75">
      <c r="A40" s="156">
        <v>34</v>
      </c>
      <c r="B40" s="8" t="s">
        <v>268</v>
      </c>
      <c r="C40" s="255">
        <v>2</v>
      </c>
      <c r="D40" s="428">
        <v>1</v>
      </c>
      <c r="E40" s="426" t="s">
        <v>523</v>
      </c>
      <c r="F40" s="427" t="s">
        <v>523</v>
      </c>
      <c r="G40" s="8" t="s">
        <v>527</v>
      </c>
    </row>
    <row r="41" spans="1:7" s="229" customFormat="1" ht="14.25" customHeight="1">
      <c r="A41" s="156">
        <v>35</v>
      </c>
      <c r="B41" s="322" t="s">
        <v>176</v>
      </c>
      <c r="C41" s="433">
        <v>42</v>
      </c>
      <c r="D41" s="435">
        <v>41</v>
      </c>
      <c r="E41" s="436">
        <v>40</v>
      </c>
      <c r="F41" s="42">
        <v>41</v>
      </c>
      <c r="G41" s="42">
        <v>39</v>
      </c>
    </row>
    <row r="42" spans="1:7" ht="12.75">
      <c r="A42" s="998" t="s">
        <v>642</v>
      </c>
      <c r="B42" s="999"/>
      <c r="C42" s="438">
        <v>40672</v>
      </c>
      <c r="D42" s="439">
        <v>39773</v>
      </c>
      <c r="E42" s="440">
        <v>41515</v>
      </c>
      <c r="F42" s="290">
        <v>44773</v>
      </c>
      <c r="G42" s="290">
        <v>43860</v>
      </c>
    </row>
    <row r="44" ht="12.75">
      <c r="A44" t="s">
        <v>643</v>
      </c>
    </row>
    <row r="45" spans="1:4" ht="12.75">
      <c r="A45" t="s">
        <v>527</v>
      </c>
      <c r="B45" t="s">
        <v>644</v>
      </c>
      <c r="C45" s="995"/>
      <c r="D45" s="995"/>
    </row>
    <row r="46" ht="12.75">
      <c r="B46" t="s">
        <v>645</v>
      </c>
    </row>
    <row r="47" ht="12.75">
      <c r="B47" s="287" t="s">
        <v>1343</v>
      </c>
    </row>
  </sheetData>
  <sheetProtection/>
  <mergeCells count="5">
    <mergeCell ref="A2:G2"/>
    <mergeCell ref="C4:E4"/>
    <mergeCell ref="A42:B42"/>
    <mergeCell ref="C45:D45"/>
    <mergeCell ref="A3:G3"/>
  </mergeCells>
  <printOptions/>
  <pageMargins left="0.75" right="0.75" top="0.68" bottom="1" header="0.5" footer="0.5"/>
  <pageSetup horizontalDpi="600" verticalDpi="600" orientation="portrait" scale="93" r:id="rId1"/>
</worksheet>
</file>

<file path=xl/worksheets/sheet23.xml><?xml version="1.0" encoding="utf-8"?>
<worksheet xmlns="http://schemas.openxmlformats.org/spreadsheetml/2006/main" xmlns:r="http://schemas.openxmlformats.org/officeDocument/2006/relationships">
  <dimension ref="A2:Y269"/>
  <sheetViews>
    <sheetView view="pageBreakPreview" zoomScale="60" zoomScalePageLayoutView="0" workbookViewId="0" topLeftCell="A1">
      <selection activeCell="AC30" sqref="AC30"/>
    </sheetView>
  </sheetViews>
  <sheetFormatPr defaultColWidth="9.140625" defaultRowHeight="12.75"/>
  <cols>
    <col min="1" max="1" width="3.7109375" style="0" customWidth="1"/>
    <col min="2" max="2" width="5.140625" style="0" customWidth="1"/>
    <col min="3" max="3" width="19.57421875" style="0" customWidth="1"/>
    <col min="4" max="4" width="7.57421875" style="0" hidden="1" customWidth="1"/>
    <col min="5" max="5" width="7.8515625" style="0" hidden="1" customWidth="1"/>
    <col min="6" max="6" width="7.421875" style="0" hidden="1" customWidth="1"/>
    <col min="7" max="7" width="7.140625" style="0" hidden="1" customWidth="1"/>
    <col min="8" max="8" width="6.00390625" style="0" customWidth="1"/>
    <col min="9" max="9" width="6.7109375" style="0" customWidth="1"/>
    <col min="10" max="10" width="5.8515625" style="0" customWidth="1"/>
    <col min="11" max="11" width="5.28125" style="0" customWidth="1"/>
    <col min="12" max="12" width="5.57421875" style="0" customWidth="1"/>
    <col min="13" max="13" width="5.28125" style="0" customWidth="1"/>
    <col min="14" max="14" width="7.421875" style="0" customWidth="1"/>
    <col min="15" max="15" width="6.28125" style="0" customWidth="1"/>
    <col min="16" max="16" width="5.57421875" style="0" customWidth="1"/>
    <col min="17" max="17" width="7.28125" style="0" customWidth="1"/>
    <col min="18" max="18" width="8.140625" style="0" customWidth="1"/>
    <col min="19" max="19" width="7.8515625" style="0" customWidth="1"/>
    <col min="20" max="20" width="5.8515625" style="0" customWidth="1"/>
    <col min="21" max="21" width="7.140625" style="0" customWidth="1"/>
    <col min="22" max="22" width="10.00390625" style="0" customWidth="1"/>
    <col min="24" max="24" width="4.57421875" style="0" customWidth="1"/>
  </cols>
  <sheetData>
    <row r="2" spans="1:23" ht="40.5" customHeight="1">
      <c r="A2" s="1001" t="s">
        <v>79</v>
      </c>
      <c r="B2" s="1001"/>
      <c r="C2" s="1001"/>
      <c r="D2" s="1001"/>
      <c r="E2" s="1001"/>
      <c r="F2" s="1001"/>
      <c r="G2" s="951"/>
      <c r="H2" s="951"/>
      <c r="I2" s="951"/>
      <c r="J2" s="951"/>
      <c r="K2" s="951"/>
      <c r="L2" s="951"/>
      <c r="M2" s="951"/>
      <c r="N2" s="951"/>
      <c r="O2" s="951"/>
      <c r="P2" s="951"/>
      <c r="Q2" s="951"/>
      <c r="R2" s="951"/>
      <c r="S2" s="951"/>
      <c r="T2" s="951"/>
      <c r="U2" s="951"/>
      <c r="V2" s="951"/>
      <c r="W2" s="951"/>
    </row>
    <row r="3" spans="2:24" ht="40.5" customHeight="1">
      <c r="B3" s="936" t="s">
        <v>8</v>
      </c>
      <c r="C3" s="936"/>
      <c r="D3" s="936"/>
      <c r="E3" s="936"/>
      <c r="F3" s="936"/>
      <c r="G3" s="936"/>
      <c r="H3" s="936"/>
      <c r="I3" s="936"/>
      <c r="J3" s="936"/>
      <c r="K3" s="936"/>
      <c r="L3" s="936"/>
      <c r="M3" s="936"/>
      <c r="N3" s="936"/>
      <c r="O3" s="936"/>
      <c r="P3" s="936"/>
      <c r="Q3" s="936"/>
      <c r="R3" s="936"/>
      <c r="S3" s="936"/>
      <c r="T3" s="936"/>
      <c r="U3" s="936"/>
      <c r="V3" s="816"/>
      <c r="W3" s="816"/>
      <c r="X3" s="1006" t="s">
        <v>537</v>
      </c>
    </row>
    <row r="4" spans="2:24" ht="12.75">
      <c r="B4" s="209"/>
      <c r="C4" s="209"/>
      <c r="D4" s="209"/>
      <c r="E4" s="209"/>
      <c r="F4" s="15"/>
      <c r="H4" s="906"/>
      <c r="I4" s="906"/>
      <c r="X4" s="1006"/>
    </row>
    <row r="5" spans="2:24" s="229" customFormat="1" ht="25.5">
      <c r="B5" s="338" t="s">
        <v>182</v>
      </c>
      <c r="C5" s="339" t="s">
        <v>560</v>
      </c>
      <c r="D5" s="1005" t="s">
        <v>296</v>
      </c>
      <c r="E5" s="964"/>
      <c r="F5" s="988" t="s">
        <v>561</v>
      </c>
      <c r="G5" s="988"/>
      <c r="H5" s="957" t="s">
        <v>600</v>
      </c>
      <c r="I5" s="1003"/>
      <c r="J5" s="957" t="s">
        <v>500</v>
      </c>
      <c r="K5" s="1003"/>
      <c r="L5" s="957" t="s">
        <v>501</v>
      </c>
      <c r="M5" s="1003"/>
      <c r="N5" s="957" t="s">
        <v>502</v>
      </c>
      <c r="O5" s="1003"/>
      <c r="P5" s="957" t="s">
        <v>463</v>
      </c>
      <c r="Q5" s="1003"/>
      <c r="R5" s="957" t="s">
        <v>564</v>
      </c>
      <c r="S5" s="1003"/>
      <c r="T5" s="957" t="s">
        <v>565</v>
      </c>
      <c r="U5" s="1003"/>
      <c r="V5" s="957" t="s">
        <v>1307</v>
      </c>
      <c r="W5" s="1003"/>
      <c r="X5" s="1006"/>
    </row>
    <row r="6" spans="2:24" ht="31.5" customHeight="1">
      <c r="B6" s="340"/>
      <c r="C6" s="206"/>
      <c r="D6" s="98" t="s">
        <v>601</v>
      </c>
      <c r="E6" s="98" t="s">
        <v>598</v>
      </c>
      <c r="F6" s="341" t="s">
        <v>601</v>
      </c>
      <c r="G6" s="98" t="s">
        <v>598</v>
      </c>
      <c r="H6" s="342" t="s">
        <v>566</v>
      </c>
      <c r="I6" s="342" t="s">
        <v>567</v>
      </c>
      <c r="J6" s="342" t="s">
        <v>566</v>
      </c>
      <c r="K6" s="342" t="s">
        <v>567</v>
      </c>
      <c r="L6" s="342" t="s">
        <v>566</v>
      </c>
      <c r="M6" s="342" t="s">
        <v>567</v>
      </c>
      <c r="N6" s="342" t="s">
        <v>566</v>
      </c>
      <c r="O6" s="342" t="s">
        <v>567</v>
      </c>
      <c r="P6" s="342" t="s">
        <v>566</v>
      </c>
      <c r="Q6" s="342" t="s">
        <v>567</v>
      </c>
      <c r="R6" s="343" t="s">
        <v>566</v>
      </c>
      <c r="S6" s="342" t="s">
        <v>567</v>
      </c>
      <c r="T6" s="342" t="s">
        <v>566</v>
      </c>
      <c r="U6" s="342" t="s">
        <v>567</v>
      </c>
      <c r="V6" s="342" t="s">
        <v>1342</v>
      </c>
      <c r="W6" s="343" t="s">
        <v>567</v>
      </c>
      <c r="X6" s="1006"/>
    </row>
    <row r="7" spans="2:24" s="26" customFormat="1" ht="12.75">
      <c r="B7" s="264">
        <v>1</v>
      </c>
      <c r="C7" s="264">
        <v>2</v>
      </c>
      <c r="D7" s="264">
        <v>3</v>
      </c>
      <c r="E7" s="264">
        <v>4</v>
      </c>
      <c r="F7" s="264">
        <v>5</v>
      </c>
      <c r="G7" s="264">
        <v>6</v>
      </c>
      <c r="H7" s="258">
        <v>3</v>
      </c>
      <c r="I7" s="264">
        <v>4</v>
      </c>
      <c r="J7" s="264">
        <v>5</v>
      </c>
      <c r="K7" s="251">
        <v>6</v>
      </c>
      <c r="L7" s="251">
        <v>7</v>
      </c>
      <c r="M7" s="251">
        <v>8</v>
      </c>
      <c r="N7" s="260">
        <v>9</v>
      </c>
      <c r="O7" s="264">
        <v>10</v>
      </c>
      <c r="P7" s="251">
        <v>11</v>
      </c>
      <c r="Q7" s="251">
        <v>12</v>
      </c>
      <c r="R7" s="258">
        <v>13</v>
      </c>
      <c r="S7" s="264">
        <v>14</v>
      </c>
      <c r="T7" s="251">
        <v>15</v>
      </c>
      <c r="U7" s="251">
        <v>16</v>
      </c>
      <c r="V7" s="251">
        <v>17</v>
      </c>
      <c r="W7" s="264">
        <v>18</v>
      </c>
      <c r="X7" s="1006"/>
    </row>
    <row r="8" spans="2:24" s="103" customFormat="1" ht="18.75" customHeight="1">
      <c r="B8" s="345" t="s">
        <v>602</v>
      </c>
      <c r="C8" s="346" t="s">
        <v>603</v>
      </c>
      <c r="D8" s="347">
        <f>SUM(D9:D13)</f>
        <v>14.4</v>
      </c>
      <c r="E8" s="348">
        <f>SUM(E9:E14)</f>
        <v>12.54</v>
      </c>
      <c r="F8" s="348">
        <f>SUM(F9:F14)</f>
        <v>14.600000000000001</v>
      </c>
      <c r="G8" s="348">
        <f>SUM(G9:G14)</f>
        <v>12.14</v>
      </c>
      <c r="H8" s="350">
        <v>26.2</v>
      </c>
      <c r="I8" s="351">
        <v>22.67</v>
      </c>
      <c r="J8" s="352">
        <v>26.1</v>
      </c>
      <c r="K8" s="353">
        <v>19.4</v>
      </c>
      <c r="L8" s="353">
        <v>26.1</v>
      </c>
      <c r="M8" s="7">
        <f>SUM(M9:M14)</f>
        <v>23.48</v>
      </c>
      <c r="N8" s="354">
        <f>SUM(N9:N14)</f>
        <v>26.119999999999997</v>
      </c>
      <c r="O8" s="355">
        <f>SUM(O9:O14)/1000</f>
        <v>27.368</v>
      </c>
      <c r="P8" s="354">
        <f>SUM(P9:P14)</f>
        <v>26.2</v>
      </c>
      <c r="Q8" s="356">
        <f>SUM(Q9:Q14)/1000</f>
        <v>0.0356</v>
      </c>
      <c r="R8" s="357">
        <f>SUM(R9:R14)</f>
        <v>26.2</v>
      </c>
      <c r="S8" s="355"/>
      <c r="T8" s="357">
        <f>SUM(T9:T14)</f>
        <v>26.2</v>
      </c>
      <c r="U8" s="356"/>
      <c r="V8" s="357">
        <f>SUM(V9:V14)</f>
        <v>26.2</v>
      </c>
      <c r="W8" s="356">
        <f>SUM(W9:W14)</f>
        <v>14</v>
      </c>
      <c r="X8" s="1006"/>
    </row>
    <row r="9" spans="2:24" ht="12.75" customHeight="1">
      <c r="B9" s="358">
        <v>1</v>
      </c>
      <c r="C9" s="359" t="s">
        <v>604</v>
      </c>
      <c r="D9" s="360">
        <v>1.8</v>
      </c>
      <c r="E9" s="361">
        <v>1.1</v>
      </c>
      <c r="F9" s="360">
        <v>1.8</v>
      </c>
      <c r="G9" s="361">
        <v>1.4</v>
      </c>
      <c r="H9" s="363">
        <v>1.8</v>
      </c>
      <c r="I9" s="306">
        <v>0.8</v>
      </c>
      <c r="J9" s="306">
        <v>1.8</v>
      </c>
      <c r="K9" s="311">
        <v>0</v>
      </c>
      <c r="L9" s="311">
        <v>1.8</v>
      </c>
      <c r="M9" s="311">
        <v>0.19</v>
      </c>
      <c r="N9" s="360">
        <v>1.8</v>
      </c>
      <c r="O9" s="364">
        <v>0</v>
      </c>
      <c r="P9" s="360">
        <v>1.8</v>
      </c>
      <c r="Q9" s="8">
        <v>0</v>
      </c>
      <c r="R9" s="366">
        <v>1.8</v>
      </c>
      <c r="S9" s="10">
        <v>0</v>
      </c>
      <c r="T9" s="366">
        <v>1.8</v>
      </c>
      <c r="U9" s="10">
        <v>0</v>
      </c>
      <c r="V9" s="366">
        <v>1.8</v>
      </c>
      <c r="W9" s="10">
        <v>0.9</v>
      </c>
      <c r="X9" s="1006"/>
    </row>
    <row r="10" spans="2:24" ht="25.5">
      <c r="B10" s="358">
        <v>2</v>
      </c>
      <c r="C10" s="115" t="s">
        <v>605</v>
      </c>
      <c r="D10" s="17">
        <v>0.2</v>
      </c>
      <c r="E10" s="367" t="s">
        <v>587</v>
      </c>
      <c r="F10" s="17">
        <v>0.4</v>
      </c>
      <c r="G10" s="18">
        <v>0.1</v>
      </c>
      <c r="H10" s="371">
        <v>0.5</v>
      </c>
      <c r="I10" s="372">
        <v>0.3</v>
      </c>
      <c r="J10" s="372">
        <v>0.5</v>
      </c>
      <c r="K10" s="373">
        <v>0.1</v>
      </c>
      <c r="L10" s="373">
        <v>0.5</v>
      </c>
      <c r="M10" s="373">
        <v>0.24</v>
      </c>
      <c r="N10" s="11">
        <v>0.45</v>
      </c>
      <c r="O10" s="8">
        <v>185</v>
      </c>
      <c r="P10" s="11">
        <v>0.5</v>
      </c>
      <c r="Q10" s="8">
        <v>0.07</v>
      </c>
      <c r="R10" s="374">
        <v>0.5</v>
      </c>
      <c r="S10" s="10">
        <v>0</v>
      </c>
      <c r="T10" s="374">
        <v>0.5</v>
      </c>
      <c r="U10" s="10">
        <v>0</v>
      </c>
      <c r="V10" s="374">
        <v>0.5</v>
      </c>
      <c r="W10" s="10">
        <v>0.54</v>
      </c>
      <c r="X10" s="1006"/>
    </row>
    <row r="11" spans="2:23" ht="27" customHeight="1">
      <c r="B11" s="358">
        <v>3</v>
      </c>
      <c r="C11" s="115" t="s">
        <v>606</v>
      </c>
      <c r="D11" s="17">
        <v>1.2</v>
      </c>
      <c r="E11" s="18">
        <v>0.9</v>
      </c>
      <c r="F11" s="17">
        <v>1.2</v>
      </c>
      <c r="G11" s="18">
        <v>0.7</v>
      </c>
      <c r="H11" s="310">
        <v>1.5</v>
      </c>
      <c r="I11" s="306">
        <v>0.7</v>
      </c>
      <c r="J11" s="306">
        <v>1.5</v>
      </c>
      <c r="K11" s="311">
        <v>0.4</v>
      </c>
      <c r="L11" s="311">
        <v>1.5</v>
      </c>
      <c r="M11" s="311">
        <v>0.14</v>
      </c>
      <c r="N11" s="376">
        <v>1.47</v>
      </c>
      <c r="O11" s="377">
        <v>68</v>
      </c>
      <c r="P11" s="378">
        <v>1.5</v>
      </c>
      <c r="Q11" s="379">
        <v>0.19</v>
      </c>
      <c r="R11" s="376">
        <v>1.5</v>
      </c>
      <c r="S11" s="379">
        <v>0.19</v>
      </c>
      <c r="T11" s="376">
        <v>1.5</v>
      </c>
      <c r="U11" s="379">
        <v>0.26</v>
      </c>
      <c r="V11" s="376">
        <v>1.5</v>
      </c>
      <c r="W11" s="379">
        <v>0.16</v>
      </c>
    </row>
    <row r="12" spans="2:23" ht="12.75">
      <c r="B12" s="358">
        <v>4</v>
      </c>
      <c r="C12" s="115" t="s">
        <v>607</v>
      </c>
      <c r="D12" s="360">
        <v>0.2</v>
      </c>
      <c r="E12" s="361">
        <v>0.04</v>
      </c>
      <c r="F12" s="360">
        <v>0.2</v>
      </c>
      <c r="G12" s="361">
        <v>0.04</v>
      </c>
      <c r="H12" s="310">
        <v>0.2</v>
      </c>
      <c r="I12" s="306">
        <v>0.07</v>
      </c>
      <c r="J12" s="306">
        <v>0.2</v>
      </c>
      <c r="K12" s="311">
        <v>0</v>
      </c>
      <c r="L12" s="311">
        <v>0.2</v>
      </c>
      <c r="M12" s="311">
        <v>0.03</v>
      </c>
      <c r="N12" s="380">
        <v>0.2</v>
      </c>
      <c r="O12" s="364">
        <v>0</v>
      </c>
      <c r="P12" s="381">
        <v>0.2</v>
      </c>
      <c r="Q12" s="364">
        <v>0</v>
      </c>
      <c r="R12" s="380">
        <v>0.2</v>
      </c>
      <c r="S12" s="382">
        <v>0</v>
      </c>
      <c r="T12" s="380">
        <v>0.2</v>
      </c>
      <c r="U12" s="382">
        <v>0</v>
      </c>
      <c r="V12" s="380">
        <v>0.2</v>
      </c>
      <c r="W12" s="382">
        <v>0</v>
      </c>
    </row>
    <row r="13" spans="2:23" ht="12.75">
      <c r="B13" s="358">
        <v>5</v>
      </c>
      <c r="C13" s="115" t="s">
        <v>608</v>
      </c>
      <c r="D13" s="17">
        <v>11</v>
      </c>
      <c r="E13" s="18">
        <v>10.3</v>
      </c>
      <c r="F13" s="17">
        <v>11</v>
      </c>
      <c r="G13" s="18">
        <v>9.9</v>
      </c>
      <c r="H13" s="310">
        <v>20.7</v>
      </c>
      <c r="I13" s="306">
        <v>20.8</v>
      </c>
      <c r="J13" s="306">
        <v>20.7</v>
      </c>
      <c r="K13" s="311">
        <v>18.9</v>
      </c>
      <c r="L13" s="311">
        <v>20.7</v>
      </c>
      <c r="M13" s="311">
        <v>22.88</v>
      </c>
      <c r="N13" s="376">
        <v>20.7</v>
      </c>
      <c r="O13" s="377">
        <v>27115</v>
      </c>
      <c r="P13" s="378">
        <v>20.7</v>
      </c>
      <c r="Q13" s="377">
        <v>35.34</v>
      </c>
      <c r="R13" s="376">
        <v>20.7</v>
      </c>
      <c r="S13" s="379">
        <v>31.05</v>
      </c>
      <c r="T13" s="376">
        <v>20.7</v>
      </c>
      <c r="U13" s="379">
        <v>26.05</v>
      </c>
      <c r="V13" s="376">
        <v>20.7</v>
      </c>
      <c r="W13" s="379">
        <v>12.4</v>
      </c>
    </row>
    <row r="14" spans="2:23" ht="12.75">
      <c r="B14" s="358">
        <v>6</v>
      </c>
      <c r="C14" s="115" t="s">
        <v>609</v>
      </c>
      <c r="D14" s="383" t="s">
        <v>587</v>
      </c>
      <c r="E14" s="367">
        <v>0.2</v>
      </c>
      <c r="F14" s="383" t="s">
        <v>587</v>
      </c>
      <c r="G14" s="367">
        <v>0</v>
      </c>
      <c r="H14" s="310">
        <v>1.5</v>
      </c>
      <c r="I14" s="306">
        <v>0</v>
      </c>
      <c r="J14" s="306">
        <v>1.5</v>
      </c>
      <c r="K14" s="311">
        <v>0</v>
      </c>
      <c r="L14" s="311">
        <v>1.5</v>
      </c>
      <c r="M14" s="309">
        <v>0</v>
      </c>
      <c r="N14" s="383">
        <v>1.5</v>
      </c>
      <c r="O14" s="364">
        <v>0</v>
      </c>
      <c r="P14" s="383">
        <v>1.5</v>
      </c>
      <c r="Q14" s="364">
        <v>0</v>
      </c>
      <c r="R14" s="385">
        <v>1.5</v>
      </c>
      <c r="S14" s="382">
        <v>0</v>
      </c>
      <c r="T14" s="385">
        <v>1.5</v>
      </c>
      <c r="U14" s="382">
        <v>0</v>
      </c>
      <c r="V14" s="385">
        <v>1.5</v>
      </c>
      <c r="W14" s="382">
        <v>0</v>
      </c>
    </row>
    <row r="15" spans="2:23" ht="9" customHeight="1">
      <c r="B15" s="386"/>
      <c r="C15" s="115"/>
      <c r="D15" s="17"/>
      <c r="E15" s="18"/>
      <c r="F15" s="17"/>
      <c r="G15" s="18"/>
      <c r="H15" s="363"/>
      <c r="I15" s="112"/>
      <c r="J15" s="112"/>
      <c r="K15" s="309"/>
      <c r="L15" s="309"/>
      <c r="N15" s="17"/>
      <c r="O15" s="387"/>
      <c r="P15" s="17"/>
      <c r="Q15" s="387"/>
      <c r="R15" s="388"/>
      <c r="S15" s="10"/>
      <c r="T15" s="388"/>
      <c r="U15" s="10"/>
      <c r="V15" s="388"/>
      <c r="W15" s="8"/>
    </row>
    <row r="16" spans="2:23" s="4" customFormat="1" ht="12.75">
      <c r="B16" s="389" t="s">
        <v>610</v>
      </c>
      <c r="C16" s="390" t="s">
        <v>611</v>
      </c>
      <c r="D16" s="391">
        <f>SUM(D17:D18)</f>
        <v>3.8</v>
      </c>
      <c r="E16" s="392">
        <f>SUM(E17:E18)</f>
        <v>2</v>
      </c>
      <c r="F16" s="392">
        <f>SUM(F17:F18)</f>
        <v>3.8</v>
      </c>
      <c r="G16" s="392">
        <f>SUM(G17:G18)</f>
        <v>1.5</v>
      </c>
      <c r="H16" s="393">
        <v>1.7</v>
      </c>
      <c r="I16" s="394">
        <v>0.4</v>
      </c>
      <c r="J16" s="394">
        <v>1.7</v>
      </c>
      <c r="K16" s="7">
        <v>0.6</v>
      </c>
      <c r="L16" s="7">
        <v>1.7</v>
      </c>
      <c r="M16" s="7">
        <v>0.2</v>
      </c>
      <c r="N16" s="395">
        <f>SUM(N17:N18)</f>
        <v>1.7</v>
      </c>
      <c r="O16" s="392">
        <f>SUM(O17:O18)/1000</f>
        <v>0.298</v>
      </c>
      <c r="P16" s="391">
        <f>SUM(P17:P18)</f>
        <v>1.7</v>
      </c>
      <c r="Q16" s="392">
        <f>SUM(Q17:Q18)/1000</f>
        <v>0.00032999999999999994</v>
      </c>
      <c r="R16" s="395">
        <f>SUM(R17:R18)</f>
        <v>1.7</v>
      </c>
      <c r="S16" s="392"/>
      <c r="T16" s="395">
        <f>SUM(T17:T18)</f>
        <v>1.7</v>
      </c>
      <c r="U16" s="395">
        <f>SUM(U17:U18)</f>
        <v>0.09</v>
      </c>
      <c r="V16" s="395">
        <f>SUM(V17:V18)</f>
        <v>1.7</v>
      </c>
      <c r="W16" s="392">
        <f>SUM(W17:W18)</f>
        <v>0.03</v>
      </c>
    </row>
    <row r="17" spans="2:23" ht="12.75">
      <c r="B17" s="358">
        <v>1</v>
      </c>
      <c r="C17" s="396" t="s">
        <v>612</v>
      </c>
      <c r="D17" s="17">
        <v>2.9</v>
      </c>
      <c r="E17" s="18">
        <v>1.3</v>
      </c>
      <c r="F17" s="368">
        <v>2.9</v>
      </c>
      <c r="G17" s="397">
        <v>1.3</v>
      </c>
      <c r="H17" s="310">
        <v>1.2</v>
      </c>
      <c r="I17" s="306">
        <v>0.1</v>
      </c>
      <c r="J17" s="306">
        <v>1.2</v>
      </c>
      <c r="K17" s="311">
        <v>0.3</v>
      </c>
      <c r="L17" s="311">
        <v>1.2</v>
      </c>
      <c r="M17" s="311">
        <v>0</v>
      </c>
      <c r="N17" s="17">
        <v>1.2</v>
      </c>
      <c r="O17" s="398">
        <v>270</v>
      </c>
      <c r="P17" s="17">
        <v>1.2</v>
      </c>
      <c r="Q17" s="377">
        <v>0.21</v>
      </c>
      <c r="R17" s="388">
        <v>1.2</v>
      </c>
      <c r="S17" s="379">
        <v>0.21</v>
      </c>
      <c r="T17" s="388">
        <v>1.2</v>
      </c>
      <c r="U17" s="379">
        <v>0</v>
      </c>
      <c r="V17" s="388">
        <v>1.2</v>
      </c>
      <c r="W17" s="379">
        <v>0</v>
      </c>
    </row>
    <row r="18" spans="2:23" ht="12.75">
      <c r="B18" s="358">
        <v>2</v>
      </c>
      <c r="C18" s="115" t="s">
        <v>613</v>
      </c>
      <c r="D18" s="17">
        <v>0.9</v>
      </c>
      <c r="E18" s="18">
        <v>0.7</v>
      </c>
      <c r="F18" s="368">
        <v>0.9</v>
      </c>
      <c r="G18" s="397">
        <v>0.2</v>
      </c>
      <c r="H18" s="310">
        <v>0.5</v>
      </c>
      <c r="I18" s="306">
        <v>0.3</v>
      </c>
      <c r="J18" s="306">
        <v>0.5</v>
      </c>
      <c r="K18" s="311">
        <v>0.3</v>
      </c>
      <c r="L18" s="311">
        <v>0.5</v>
      </c>
      <c r="M18" s="311">
        <v>0.18</v>
      </c>
      <c r="N18" s="17">
        <v>0.5</v>
      </c>
      <c r="O18" s="377">
        <v>28</v>
      </c>
      <c r="P18" s="17">
        <v>0.5</v>
      </c>
      <c r="Q18" s="377">
        <v>0.12</v>
      </c>
      <c r="R18" s="388">
        <v>0.5</v>
      </c>
      <c r="S18" s="379">
        <v>0.12</v>
      </c>
      <c r="T18" s="388">
        <v>0.5</v>
      </c>
      <c r="U18" s="379">
        <v>0.09</v>
      </c>
      <c r="V18" s="388">
        <v>0.5</v>
      </c>
      <c r="W18" s="379">
        <v>0.03</v>
      </c>
    </row>
    <row r="19" spans="1:23" ht="11.25" customHeight="1">
      <c r="A19" s="1004">
        <v>156</v>
      </c>
      <c r="B19" s="386"/>
      <c r="C19" s="115"/>
      <c r="D19" s="17"/>
      <c r="E19" s="18"/>
      <c r="F19" s="17"/>
      <c r="G19" s="18"/>
      <c r="H19" s="363"/>
      <c r="I19" s="112"/>
      <c r="J19" s="112"/>
      <c r="K19" s="309"/>
      <c r="L19" s="309"/>
      <c r="M19" s="309"/>
      <c r="N19" s="17"/>
      <c r="O19" s="8"/>
      <c r="P19" s="17"/>
      <c r="Q19" s="8"/>
      <c r="R19" s="388"/>
      <c r="S19" s="10"/>
      <c r="T19" s="388"/>
      <c r="U19" s="10"/>
      <c r="V19" s="388"/>
      <c r="W19" s="8"/>
    </row>
    <row r="20" spans="1:23" s="4" customFormat="1" ht="12.75">
      <c r="A20" s="1004"/>
      <c r="B20" s="389" t="s">
        <v>614</v>
      </c>
      <c r="C20" s="390" t="s">
        <v>615</v>
      </c>
      <c r="D20" s="391">
        <f>SUM(D21:D26)</f>
        <v>14.74</v>
      </c>
      <c r="E20" s="392">
        <f>SUM(E21:E26)</f>
        <v>7.999999999999999</v>
      </c>
      <c r="F20" s="391">
        <f>SUM(F21:F26)</f>
        <v>14.68</v>
      </c>
      <c r="G20" s="392">
        <f>SUM(G21:G26)</f>
        <v>5.869999999999999</v>
      </c>
      <c r="H20" s="393">
        <v>10.1</v>
      </c>
      <c r="I20" s="394">
        <v>5.94</v>
      </c>
      <c r="J20" s="394">
        <v>8.8</v>
      </c>
      <c r="K20" s="7">
        <v>5.9</v>
      </c>
      <c r="L20" s="7">
        <v>8.8</v>
      </c>
      <c r="M20" s="7">
        <v>5.4</v>
      </c>
      <c r="N20" s="391">
        <f>SUM(N21:N22)</f>
        <v>8.03</v>
      </c>
      <c r="O20" s="395">
        <f>SUM(O21:O22)/1000</f>
        <v>4.479</v>
      </c>
      <c r="P20" s="395">
        <f>SUM(P21:P22)</f>
        <v>8</v>
      </c>
      <c r="Q20" s="395">
        <f>SUM(Q21:Q22)/1000</f>
        <v>0.0053100000000000005</v>
      </c>
      <c r="R20" s="395">
        <f>SUM(R21:R22)</f>
        <v>8</v>
      </c>
      <c r="S20" s="392"/>
      <c r="T20" s="395">
        <f>SUM(T21:T22)</f>
        <v>8</v>
      </c>
      <c r="U20" s="395">
        <f>SUM(U21:U22)</f>
        <v>6.18</v>
      </c>
      <c r="V20" s="395">
        <f>SUM(V21:V22)</f>
        <v>8</v>
      </c>
      <c r="W20" s="392">
        <f>SUM(W21:W22)</f>
        <v>3.46</v>
      </c>
    </row>
    <row r="21" spans="2:23" ht="12.75">
      <c r="B21" s="358">
        <v>1</v>
      </c>
      <c r="C21" s="115" t="s">
        <v>616</v>
      </c>
      <c r="D21" s="17">
        <v>8.5</v>
      </c>
      <c r="E21" s="18">
        <v>4.6</v>
      </c>
      <c r="F21" s="17">
        <v>8.5</v>
      </c>
      <c r="G21" s="18">
        <v>3.8</v>
      </c>
      <c r="H21" s="310">
        <v>5.4</v>
      </c>
      <c r="I21" s="306">
        <v>4.7</v>
      </c>
      <c r="J21" s="306">
        <v>5.4</v>
      </c>
      <c r="K21" s="311">
        <v>4.3</v>
      </c>
      <c r="L21" s="311">
        <v>5.4</v>
      </c>
      <c r="M21" s="311">
        <v>3.15</v>
      </c>
      <c r="N21" s="17">
        <v>5.39</v>
      </c>
      <c r="O21" s="377">
        <v>2962</v>
      </c>
      <c r="P21" s="17">
        <v>5.4</v>
      </c>
      <c r="Q21" s="377">
        <v>2.98</v>
      </c>
      <c r="R21" s="388">
        <v>5.4</v>
      </c>
      <c r="S21" s="379">
        <v>2.98</v>
      </c>
      <c r="T21" s="388">
        <v>5.4</v>
      </c>
      <c r="U21" s="379">
        <v>3.9</v>
      </c>
      <c r="V21" s="388">
        <v>5.4</v>
      </c>
      <c r="W21" s="379">
        <v>2.5</v>
      </c>
    </row>
    <row r="22" spans="2:23" ht="12.75">
      <c r="B22" s="358">
        <v>2</v>
      </c>
      <c r="C22" s="115" t="s">
        <v>617</v>
      </c>
      <c r="D22" s="9">
        <v>1.8</v>
      </c>
      <c r="E22" s="10">
        <v>1.7</v>
      </c>
      <c r="F22" s="9">
        <v>1.8</v>
      </c>
      <c r="G22" s="10">
        <v>0.7</v>
      </c>
      <c r="H22" s="310">
        <v>3.9</v>
      </c>
      <c r="I22" s="306">
        <v>1</v>
      </c>
      <c r="J22" s="306">
        <v>2.6</v>
      </c>
      <c r="K22" s="311">
        <v>1.5</v>
      </c>
      <c r="L22" s="311">
        <v>2.6</v>
      </c>
      <c r="M22" s="311">
        <v>2.1</v>
      </c>
      <c r="N22" s="9">
        <v>2.64</v>
      </c>
      <c r="O22" s="400">
        <v>1517</v>
      </c>
      <c r="P22" s="9">
        <v>2.6</v>
      </c>
      <c r="Q22" s="400">
        <v>2.33</v>
      </c>
      <c r="R22" s="374">
        <v>2.6</v>
      </c>
      <c r="S22" s="188">
        <v>2.33</v>
      </c>
      <c r="T22" s="374">
        <v>2.6</v>
      </c>
      <c r="U22" s="188">
        <v>2.28</v>
      </c>
      <c r="V22" s="374">
        <v>2.6</v>
      </c>
      <c r="W22" s="379">
        <v>0.96</v>
      </c>
    </row>
    <row r="23" spans="2:23" ht="12.75">
      <c r="B23" s="358">
        <v>3</v>
      </c>
      <c r="C23" s="115" t="s">
        <v>618</v>
      </c>
      <c r="D23" s="9">
        <v>4</v>
      </c>
      <c r="E23" s="10">
        <v>1.4</v>
      </c>
      <c r="F23" s="9">
        <v>4</v>
      </c>
      <c r="G23" s="10">
        <v>1.2</v>
      </c>
      <c r="H23" s="310" t="s">
        <v>587</v>
      </c>
      <c r="I23" s="306">
        <v>0</v>
      </c>
      <c r="J23" s="306" t="s">
        <v>587</v>
      </c>
      <c r="K23" s="311">
        <v>0</v>
      </c>
      <c r="L23" s="311" t="s">
        <v>587</v>
      </c>
      <c r="M23" s="311">
        <v>0</v>
      </c>
      <c r="N23" s="401" t="s">
        <v>587</v>
      </c>
      <c r="O23" s="402" t="s">
        <v>587</v>
      </c>
      <c r="P23" s="402" t="s">
        <v>587</v>
      </c>
      <c r="Q23" s="402" t="s">
        <v>587</v>
      </c>
      <c r="R23" s="402" t="s">
        <v>587</v>
      </c>
      <c r="S23" s="282">
        <v>0.01</v>
      </c>
      <c r="T23" s="402" t="s">
        <v>587</v>
      </c>
      <c r="U23" s="282">
        <v>0.2</v>
      </c>
      <c r="V23" s="402" t="s">
        <v>587</v>
      </c>
      <c r="W23" s="379">
        <v>0.18</v>
      </c>
    </row>
    <row r="24" spans="2:23" ht="12.75">
      <c r="B24" s="358">
        <v>4</v>
      </c>
      <c r="C24" s="115" t="s">
        <v>619</v>
      </c>
      <c r="D24" s="360">
        <v>0.04</v>
      </c>
      <c r="E24" s="10">
        <v>0</v>
      </c>
      <c r="F24" s="383">
        <v>0.04</v>
      </c>
      <c r="G24" s="10">
        <v>0.02</v>
      </c>
      <c r="H24" s="310">
        <v>0.1</v>
      </c>
      <c r="I24" s="306">
        <v>0</v>
      </c>
      <c r="J24" s="306">
        <v>0.1</v>
      </c>
      <c r="K24" s="311">
        <v>0</v>
      </c>
      <c r="L24" s="311">
        <v>0.1</v>
      </c>
      <c r="M24" s="311">
        <v>0</v>
      </c>
      <c r="N24" s="383">
        <v>0.1</v>
      </c>
      <c r="O24" s="400">
        <v>75</v>
      </c>
      <c r="P24" s="383">
        <v>0.1</v>
      </c>
      <c r="Q24" s="8">
        <v>0.01</v>
      </c>
      <c r="R24" s="385">
        <v>0.1</v>
      </c>
      <c r="S24" s="10">
        <v>0.26</v>
      </c>
      <c r="T24" s="385">
        <v>0.1</v>
      </c>
      <c r="U24" s="10">
        <v>0.24</v>
      </c>
      <c r="V24" s="385">
        <v>0.1</v>
      </c>
      <c r="W24" s="379">
        <v>0.67</v>
      </c>
    </row>
    <row r="25" spans="2:23" ht="12.75">
      <c r="B25" s="358">
        <v>5</v>
      </c>
      <c r="C25" s="115" t="s">
        <v>620</v>
      </c>
      <c r="D25" s="9">
        <v>0.1</v>
      </c>
      <c r="E25" s="10">
        <v>0.1</v>
      </c>
      <c r="F25" s="9">
        <v>0.04</v>
      </c>
      <c r="G25" s="10">
        <v>0.1</v>
      </c>
      <c r="H25" s="310">
        <v>0.5</v>
      </c>
      <c r="I25" s="306">
        <v>0.04</v>
      </c>
      <c r="J25" s="306">
        <v>0.5</v>
      </c>
      <c r="K25" s="311">
        <v>0</v>
      </c>
      <c r="L25" s="311">
        <v>0.5</v>
      </c>
      <c r="M25" s="311">
        <v>0.09</v>
      </c>
      <c r="N25" s="9">
        <v>0.5</v>
      </c>
      <c r="O25" s="8">
        <v>218</v>
      </c>
      <c r="P25" s="9">
        <v>0.5</v>
      </c>
      <c r="Q25" s="8">
        <v>0.26</v>
      </c>
      <c r="R25" s="374">
        <v>0.5</v>
      </c>
      <c r="S25" s="10">
        <v>0</v>
      </c>
      <c r="T25" s="374">
        <v>0.5</v>
      </c>
      <c r="U25" s="10">
        <v>0</v>
      </c>
      <c r="V25" s="374">
        <v>0.5</v>
      </c>
      <c r="W25" s="379">
        <v>0</v>
      </c>
    </row>
    <row r="26" spans="2:23" ht="12.75" customHeight="1">
      <c r="B26" s="358">
        <v>6</v>
      </c>
      <c r="C26" s="115" t="s">
        <v>621</v>
      </c>
      <c r="D26" s="360">
        <v>0.3</v>
      </c>
      <c r="E26" s="10">
        <v>0.2</v>
      </c>
      <c r="F26" s="360">
        <v>0.3</v>
      </c>
      <c r="G26" s="10">
        <v>0.05</v>
      </c>
      <c r="H26" s="310">
        <v>0.2</v>
      </c>
      <c r="I26" s="306">
        <v>0.2</v>
      </c>
      <c r="J26" s="306">
        <v>0.2</v>
      </c>
      <c r="K26" s="311">
        <v>0.1</v>
      </c>
      <c r="L26" s="311">
        <v>0.2</v>
      </c>
      <c r="M26" s="311">
        <v>0.1</v>
      </c>
      <c r="N26" s="360">
        <v>0.2</v>
      </c>
      <c r="O26" s="400">
        <v>0</v>
      </c>
      <c r="P26" s="360">
        <v>0.3</v>
      </c>
      <c r="Q26" s="8">
        <v>0</v>
      </c>
      <c r="R26" s="366">
        <v>0.3</v>
      </c>
      <c r="S26" s="10">
        <v>0</v>
      </c>
      <c r="T26" s="366">
        <v>0.3</v>
      </c>
      <c r="U26" s="10"/>
      <c r="V26" s="366">
        <v>0.3</v>
      </c>
      <c r="W26" s="379">
        <v>0</v>
      </c>
    </row>
    <row r="27" spans="2:23" ht="9" customHeight="1">
      <c r="B27" s="386"/>
      <c r="C27" s="115"/>
      <c r="D27" s="360"/>
      <c r="E27" s="10"/>
      <c r="F27" s="360"/>
      <c r="G27" s="10"/>
      <c r="H27" s="363"/>
      <c r="I27" s="112"/>
      <c r="J27" s="112"/>
      <c r="K27" s="309"/>
      <c r="L27" s="309"/>
      <c r="M27" s="309"/>
      <c r="N27" s="362"/>
      <c r="O27" s="8"/>
      <c r="P27" s="305"/>
      <c r="Q27" s="8"/>
      <c r="R27" s="363"/>
      <c r="S27" s="10"/>
      <c r="T27" s="363"/>
      <c r="U27" s="10"/>
      <c r="V27" s="363"/>
      <c r="W27" s="8"/>
    </row>
    <row r="28" spans="2:23" s="4" customFormat="1" ht="12.75">
      <c r="B28" s="389" t="s">
        <v>622</v>
      </c>
      <c r="C28" s="390" t="s">
        <v>623</v>
      </c>
      <c r="D28" s="391">
        <f>SUM(D29:D30)</f>
        <v>3.1999999999999997</v>
      </c>
      <c r="E28" s="392">
        <f>SUM(E29:E30)</f>
        <v>2.3</v>
      </c>
      <c r="F28" s="391">
        <f>SUM(F29:F30)</f>
        <v>3.203</v>
      </c>
      <c r="G28" s="392">
        <f>SUM(G29:G30)</f>
        <v>3.1</v>
      </c>
      <c r="H28" s="393">
        <v>3.2</v>
      </c>
      <c r="I28" s="394">
        <v>1.7</v>
      </c>
      <c r="J28" s="394">
        <v>3.2</v>
      </c>
      <c r="K28" s="7">
        <v>1.8</v>
      </c>
      <c r="L28" s="7">
        <v>3.2</v>
      </c>
      <c r="M28" s="7">
        <v>2.3</v>
      </c>
      <c r="N28" s="399">
        <f>SUM(N29:N30)</f>
        <v>3.1599999999999997</v>
      </c>
      <c r="O28" s="399">
        <f>SUM(O29:O30)/1000</f>
        <v>2.077</v>
      </c>
      <c r="P28" s="399">
        <f>SUM(P29:P30)</f>
        <v>3.1599999999999997</v>
      </c>
      <c r="Q28" s="399">
        <f>SUM(Q29:Q30)/1000</f>
        <v>1.72233</v>
      </c>
      <c r="R28" s="399">
        <f>SUM(R29:R30)</f>
        <v>3.1599999999999997</v>
      </c>
      <c r="S28" s="392"/>
      <c r="T28" s="399">
        <f>SUM(T29:T30)</f>
        <v>3.1599999999999997</v>
      </c>
      <c r="U28" s="399">
        <f>SUM(U29:U30)</f>
        <v>2.22</v>
      </c>
      <c r="V28" s="399">
        <f>SUM(V29:V30)</f>
        <v>3.1599999999999997</v>
      </c>
      <c r="W28" s="847">
        <f>SUM(W29:W30)</f>
        <v>2.19</v>
      </c>
    </row>
    <row r="29" spans="2:23" ht="12.75">
      <c r="B29" s="358">
        <v>1</v>
      </c>
      <c r="C29" s="115" t="s">
        <v>624</v>
      </c>
      <c r="D29" s="9">
        <v>0.9</v>
      </c>
      <c r="E29" s="10">
        <v>0.5</v>
      </c>
      <c r="F29" s="9">
        <v>0.9</v>
      </c>
      <c r="G29" s="10">
        <v>0.6</v>
      </c>
      <c r="H29" s="310">
        <v>0.9</v>
      </c>
      <c r="I29" s="306">
        <v>0.3</v>
      </c>
      <c r="J29" s="306">
        <v>0.9</v>
      </c>
      <c r="K29" s="311">
        <v>0.3</v>
      </c>
      <c r="L29" s="311">
        <v>0.9</v>
      </c>
      <c r="M29" s="311">
        <v>0.81</v>
      </c>
      <c r="N29" s="9">
        <v>0.86</v>
      </c>
      <c r="O29" s="400">
        <v>462</v>
      </c>
      <c r="P29" s="305">
        <v>0.86</v>
      </c>
      <c r="Q29" s="400">
        <v>0.33</v>
      </c>
      <c r="R29" s="363">
        <v>0.86</v>
      </c>
      <c r="S29" s="188">
        <v>0.33</v>
      </c>
      <c r="T29" s="363">
        <v>0.86</v>
      </c>
      <c r="U29" s="188">
        <v>0.42</v>
      </c>
      <c r="V29" s="363">
        <v>0.86</v>
      </c>
      <c r="W29" s="379">
        <v>0.39</v>
      </c>
    </row>
    <row r="30" spans="2:23" ht="12.75">
      <c r="B30" s="358">
        <v>2</v>
      </c>
      <c r="C30" s="403" t="s">
        <v>625</v>
      </c>
      <c r="D30" s="17">
        <v>2.3</v>
      </c>
      <c r="E30" s="18">
        <v>1.8</v>
      </c>
      <c r="F30" s="17">
        <v>2.303</v>
      </c>
      <c r="G30" s="18">
        <v>2.5</v>
      </c>
      <c r="H30" s="310">
        <v>2.3</v>
      </c>
      <c r="I30" s="306">
        <v>1.4</v>
      </c>
      <c r="J30" s="306">
        <v>2.3</v>
      </c>
      <c r="K30" s="311">
        <v>1.5</v>
      </c>
      <c r="L30" s="311">
        <v>2.3</v>
      </c>
      <c r="M30" s="311">
        <v>1.53</v>
      </c>
      <c r="N30" s="368">
        <v>2.3</v>
      </c>
      <c r="O30" s="377">
        <v>1615</v>
      </c>
      <c r="P30" s="368">
        <v>2.3</v>
      </c>
      <c r="Q30" s="387">
        <v>1722</v>
      </c>
      <c r="R30" s="369">
        <v>2.3</v>
      </c>
      <c r="S30" s="10">
        <v>2.16</v>
      </c>
      <c r="T30" s="369">
        <v>2.3</v>
      </c>
      <c r="U30" s="10">
        <v>1.8</v>
      </c>
      <c r="V30" s="369">
        <v>2.3</v>
      </c>
      <c r="W30" s="379">
        <v>1.8</v>
      </c>
    </row>
    <row r="31" spans="2:23" ht="9" customHeight="1">
      <c r="B31" s="386"/>
      <c r="C31" s="404"/>
      <c r="D31" s="17"/>
      <c r="E31" s="18"/>
      <c r="F31" s="17"/>
      <c r="G31" s="18"/>
      <c r="H31" s="363"/>
      <c r="I31" s="112"/>
      <c r="J31" s="112"/>
      <c r="K31" s="309"/>
      <c r="L31" s="309"/>
      <c r="M31" s="309"/>
      <c r="N31" s="369"/>
      <c r="O31" s="387"/>
      <c r="P31" s="368"/>
      <c r="Q31" s="387"/>
      <c r="R31" s="369"/>
      <c r="S31" s="10"/>
      <c r="T31" s="369"/>
      <c r="U31" s="10"/>
      <c r="V31" s="369"/>
      <c r="W31" s="8"/>
    </row>
    <row r="32" spans="2:23" s="4" customFormat="1" ht="12.75">
      <c r="B32" s="389" t="s">
        <v>626</v>
      </c>
      <c r="C32" s="405" t="s">
        <v>627</v>
      </c>
      <c r="D32" s="32">
        <f>SUM(D33:D34)</f>
        <v>0.5</v>
      </c>
      <c r="E32" s="33">
        <f>SUM(E33:E34)</f>
        <v>0.2</v>
      </c>
      <c r="F32" s="32">
        <f>SUM(F33:F34)</f>
        <v>0.5</v>
      </c>
      <c r="G32" s="33">
        <f>SUM(G33:G34)</f>
        <v>0.163</v>
      </c>
      <c r="H32" s="393">
        <v>0.4</v>
      </c>
      <c r="I32" s="394">
        <v>0.1</v>
      </c>
      <c r="J32" s="394">
        <v>0.4</v>
      </c>
      <c r="K32" s="7">
        <v>0</v>
      </c>
      <c r="L32" s="7">
        <v>0.4</v>
      </c>
      <c r="M32" s="7">
        <v>0.1</v>
      </c>
      <c r="N32" s="407"/>
      <c r="O32" s="387"/>
      <c r="P32" s="406"/>
      <c r="Q32" s="387"/>
      <c r="R32" s="407"/>
      <c r="S32" s="10"/>
      <c r="T32" s="407"/>
      <c r="U32" s="10"/>
      <c r="V32" s="407"/>
      <c r="W32" s="5"/>
    </row>
    <row r="33" spans="2:23" ht="12.75">
      <c r="B33" s="358">
        <v>1</v>
      </c>
      <c r="C33" s="403" t="s">
        <v>628</v>
      </c>
      <c r="D33" s="17">
        <v>0.3</v>
      </c>
      <c r="E33" s="18">
        <v>0.1</v>
      </c>
      <c r="F33" s="17">
        <v>0.3</v>
      </c>
      <c r="G33" s="18">
        <v>0.063</v>
      </c>
      <c r="H33" s="310">
        <v>0.2</v>
      </c>
      <c r="I33" s="306">
        <v>0</v>
      </c>
      <c r="J33" s="306">
        <v>0.2</v>
      </c>
      <c r="K33" s="311">
        <v>0</v>
      </c>
      <c r="L33" s="311">
        <v>0.2</v>
      </c>
      <c r="M33" s="311">
        <v>0</v>
      </c>
      <c r="N33" s="408" t="s">
        <v>587</v>
      </c>
      <c r="O33" s="408" t="s">
        <v>587</v>
      </c>
      <c r="P33" s="408" t="s">
        <v>587</v>
      </c>
      <c r="Q33" s="408" t="s">
        <v>587</v>
      </c>
      <c r="R33" s="408" t="s">
        <v>587</v>
      </c>
      <c r="S33" s="367"/>
      <c r="T33" s="408" t="s">
        <v>587</v>
      </c>
      <c r="U33" s="367"/>
      <c r="V33" s="408" t="s">
        <v>587</v>
      </c>
      <c r="W33" s="8">
        <v>0</v>
      </c>
    </row>
    <row r="34" spans="2:23" ht="12.75">
      <c r="B34" s="358">
        <v>2</v>
      </c>
      <c r="C34" s="403" t="s">
        <v>629</v>
      </c>
      <c r="D34" s="17">
        <v>0.2</v>
      </c>
      <c r="E34" s="18">
        <v>0.1</v>
      </c>
      <c r="F34" s="17">
        <v>0.2</v>
      </c>
      <c r="G34" s="18">
        <v>0.1</v>
      </c>
      <c r="H34" s="310">
        <v>0.2</v>
      </c>
      <c r="I34" s="306">
        <v>0.1</v>
      </c>
      <c r="J34" s="306">
        <v>0.2</v>
      </c>
      <c r="K34" s="311">
        <v>0</v>
      </c>
      <c r="L34" s="311">
        <v>0.2</v>
      </c>
      <c r="M34" s="311">
        <v>0.1</v>
      </c>
      <c r="N34" s="388">
        <v>0.15</v>
      </c>
      <c r="O34" s="377">
        <v>88</v>
      </c>
      <c r="P34" s="17">
        <v>0.02</v>
      </c>
      <c r="Q34" s="377">
        <v>88</v>
      </c>
      <c r="R34" s="388">
        <v>0.02</v>
      </c>
      <c r="S34" s="379">
        <v>2</v>
      </c>
      <c r="T34" s="388">
        <v>0.02</v>
      </c>
      <c r="U34" s="379">
        <v>0.04</v>
      </c>
      <c r="V34" s="388">
        <v>0.02</v>
      </c>
      <c r="W34" s="379">
        <v>0.08</v>
      </c>
    </row>
    <row r="35" spans="2:23" ht="9" customHeight="1">
      <c r="B35" s="8"/>
      <c r="C35" s="97"/>
      <c r="D35" s="209"/>
      <c r="E35" s="247"/>
      <c r="F35" s="209"/>
      <c r="G35" s="247"/>
      <c r="H35" s="411"/>
      <c r="I35" s="410"/>
      <c r="J35" s="410"/>
      <c r="K35" s="412"/>
      <c r="L35" s="412"/>
      <c r="M35" s="412"/>
      <c r="N35" s="363"/>
      <c r="O35" s="8"/>
      <c r="P35" s="305"/>
      <c r="Q35" s="8"/>
      <c r="R35" s="363"/>
      <c r="S35" s="8"/>
      <c r="T35" s="363"/>
      <c r="U35" s="10"/>
      <c r="V35" s="10"/>
      <c r="W35" s="8"/>
    </row>
    <row r="36" spans="2:23" s="4" customFormat="1" ht="12.75">
      <c r="B36" s="252"/>
      <c r="C36" s="98" t="s">
        <v>159</v>
      </c>
      <c r="D36" s="98"/>
      <c r="E36" s="3"/>
      <c r="F36" s="3"/>
      <c r="G36" s="3"/>
      <c r="H36" s="326">
        <v>145.7</v>
      </c>
      <c r="I36" s="326">
        <v>93.9</v>
      </c>
      <c r="J36" s="326">
        <v>148.7</v>
      </c>
      <c r="K36" s="326">
        <v>82.2</v>
      </c>
      <c r="L36" s="326">
        <v>145.5</v>
      </c>
      <c r="M36" s="326">
        <v>84.7</v>
      </c>
      <c r="N36" s="327"/>
      <c r="O36" s="330">
        <f>83423/1000</f>
        <v>83.423</v>
      </c>
      <c r="P36" s="413"/>
      <c r="Q36" s="3">
        <f>85338/1000</f>
        <v>85.338</v>
      </c>
      <c r="R36" s="817">
        <f>+R34+R28+R20+R16+R13+R8</f>
        <v>59.78</v>
      </c>
      <c r="S36" s="3"/>
      <c r="T36" s="414"/>
      <c r="U36" s="3"/>
      <c r="V36" s="3"/>
      <c r="W36" s="330">
        <f>W8+W16+W20+W28+W34</f>
        <v>19.759999999999998</v>
      </c>
    </row>
    <row r="37" ht="12.75">
      <c r="B37" t="s">
        <v>630</v>
      </c>
    </row>
    <row r="38" ht="12.75">
      <c r="B38" t="s">
        <v>631</v>
      </c>
    </row>
    <row r="39" spans="2:3" ht="12.75">
      <c r="B39" s="415" t="s">
        <v>632</v>
      </c>
      <c r="C39" t="s">
        <v>633</v>
      </c>
    </row>
    <row r="238" spans="18:25" ht="12.75">
      <c r="R238" s="338" t="s">
        <v>182</v>
      </c>
      <c r="S238" s="339" t="s">
        <v>560</v>
      </c>
      <c r="T238" s="1005" t="s">
        <v>296</v>
      </c>
      <c r="U238" s="964"/>
      <c r="V238" s="988" t="s">
        <v>561</v>
      </c>
      <c r="W238" s="988"/>
      <c r="X238" s="988" t="s">
        <v>634</v>
      </c>
      <c r="Y238" s="988"/>
    </row>
    <row r="239" spans="18:25" ht="25.5">
      <c r="R239" s="340"/>
      <c r="S239" s="206"/>
      <c r="T239" s="98" t="s">
        <v>601</v>
      </c>
      <c r="U239" s="98" t="s">
        <v>598</v>
      </c>
      <c r="V239" s="341" t="s">
        <v>601</v>
      </c>
      <c r="W239" s="98" t="s">
        <v>598</v>
      </c>
      <c r="X239" s="342" t="s">
        <v>566</v>
      </c>
      <c r="Y239" s="342" t="s">
        <v>567</v>
      </c>
    </row>
    <row r="240" spans="18:25" ht="12.75">
      <c r="R240" s="289">
        <v>1</v>
      </c>
      <c r="S240" s="289">
        <v>2</v>
      </c>
      <c r="T240" s="289">
        <v>3</v>
      </c>
      <c r="U240" s="289">
        <v>4</v>
      </c>
      <c r="V240" s="289">
        <v>5</v>
      </c>
      <c r="W240" s="289">
        <v>6</v>
      </c>
      <c r="X240" s="289">
        <v>7</v>
      </c>
      <c r="Y240" s="289">
        <v>8</v>
      </c>
    </row>
    <row r="241" spans="18:25" ht="25.5">
      <c r="R241" s="345" t="s">
        <v>602</v>
      </c>
      <c r="S241" s="346" t="s">
        <v>603</v>
      </c>
      <c r="T241" s="347">
        <f>SUM(T242:T246)</f>
        <v>14.4</v>
      </c>
      <c r="U241" s="348">
        <f>SUM(U242:U247)</f>
        <v>12.54</v>
      </c>
      <c r="V241" s="348">
        <f>SUM(V242:V247)</f>
        <v>14.600000000000001</v>
      </c>
      <c r="W241" s="348">
        <f>SUM(W242:W247)</f>
        <v>12.14</v>
      </c>
      <c r="X241" s="349"/>
      <c r="Y241" s="349"/>
    </row>
    <row r="242" spans="18:25" ht="38.25">
      <c r="R242" s="358">
        <v>1</v>
      </c>
      <c r="S242" s="359" t="s">
        <v>604</v>
      </c>
      <c r="T242" s="360">
        <v>1.8</v>
      </c>
      <c r="U242" s="361">
        <v>1.1</v>
      </c>
      <c r="V242" s="360">
        <v>1.8</v>
      </c>
      <c r="W242" s="361">
        <v>1.4</v>
      </c>
      <c r="Y242">
        <v>0</v>
      </c>
    </row>
    <row r="243" spans="18:23" ht="12.75">
      <c r="R243" s="358">
        <v>2</v>
      </c>
      <c r="S243" s="115" t="s">
        <v>635</v>
      </c>
      <c r="T243" s="17">
        <v>0.2</v>
      </c>
      <c r="U243" s="367" t="s">
        <v>587</v>
      </c>
      <c r="V243" s="17">
        <v>0.4</v>
      </c>
      <c r="W243" s="18">
        <v>0.1</v>
      </c>
    </row>
    <row r="244" spans="18:25" ht="51">
      <c r="R244" s="358">
        <v>3</v>
      </c>
      <c r="S244" s="115" t="s">
        <v>636</v>
      </c>
      <c r="T244" s="17">
        <v>1.2</v>
      </c>
      <c r="U244" s="18">
        <v>0.9</v>
      </c>
      <c r="V244" s="17">
        <v>1.2</v>
      </c>
      <c r="W244" s="18">
        <v>0.7</v>
      </c>
      <c r="Y244" s="416">
        <v>198</v>
      </c>
    </row>
    <row r="245" spans="18:25" ht="12.75">
      <c r="R245" s="358">
        <v>4</v>
      </c>
      <c r="S245" s="115" t="s">
        <v>607</v>
      </c>
      <c r="T245" s="360">
        <v>0.2</v>
      </c>
      <c r="U245" s="361">
        <v>0.04</v>
      </c>
      <c r="V245" s="360">
        <v>0.2</v>
      </c>
      <c r="W245" s="361">
        <v>0.04</v>
      </c>
      <c r="Y245" s="418">
        <v>0</v>
      </c>
    </row>
    <row r="246" spans="18:25" ht="25.5">
      <c r="R246" s="358">
        <v>5</v>
      </c>
      <c r="S246" s="115" t="s">
        <v>608</v>
      </c>
      <c r="T246" s="17">
        <v>11</v>
      </c>
      <c r="U246" s="18">
        <v>10.3</v>
      </c>
      <c r="V246" s="17">
        <v>11</v>
      </c>
      <c r="W246" s="18">
        <v>9.9</v>
      </c>
      <c r="Y246" s="416">
        <v>31488</v>
      </c>
    </row>
    <row r="247" spans="18:25" ht="38.25">
      <c r="R247" s="358">
        <v>6</v>
      </c>
      <c r="S247" s="115" t="s">
        <v>609</v>
      </c>
      <c r="T247" s="383" t="s">
        <v>587</v>
      </c>
      <c r="U247" s="367">
        <v>0.2</v>
      </c>
      <c r="V247" s="383" t="s">
        <v>587</v>
      </c>
      <c r="W247" s="367">
        <v>0</v>
      </c>
      <c r="Y247" s="417">
        <v>0</v>
      </c>
    </row>
    <row r="248" spans="18:25" ht="12.75">
      <c r="R248" s="386"/>
      <c r="S248" s="115"/>
      <c r="T248" s="17"/>
      <c r="U248" s="18"/>
      <c r="V248" s="17"/>
      <c r="W248" s="18"/>
      <c r="Y248" s="417"/>
    </row>
    <row r="249" spans="18:23" ht="25.5">
      <c r="R249" s="389" t="s">
        <v>610</v>
      </c>
      <c r="S249" s="390" t="s">
        <v>611</v>
      </c>
      <c r="T249" s="391">
        <f>SUM(T250:T251)</f>
        <v>3.8</v>
      </c>
      <c r="U249" s="392">
        <f>SUM(U250:U251)</f>
        <v>2</v>
      </c>
      <c r="V249" s="392">
        <f>SUM(V250:V251)</f>
        <v>3.8</v>
      </c>
      <c r="W249" s="392">
        <f>SUM(W250:W251)</f>
        <v>1.5</v>
      </c>
    </row>
    <row r="250" spans="18:25" ht="12.75">
      <c r="R250" s="358">
        <v>1</v>
      </c>
      <c r="S250" s="396" t="s">
        <v>612</v>
      </c>
      <c r="T250" s="17">
        <v>2.9</v>
      </c>
      <c r="U250" s="18">
        <v>1.3</v>
      </c>
      <c r="V250" s="368">
        <v>2.9</v>
      </c>
      <c r="W250" s="397">
        <v>1.3</v>
      </c>
      <c r="Y250" s="419">
        <v>0</v>
      </c>
    </row>
    <row r="251" spans="18:25" ht="25.5">
      <c r="R251" s="358">
        <v>2</v>
      </c>
      <c r="S251" s="115" t="s">
        <v>613</v>
      </c>
      <c r="T251" s="17">
        <v>0.9</v>
      </c>
      <c r="U251" s="18">
        <v>0.7</v>
      </c>
      <c r="V251" s="368">
        <v>0.9</v>
      </c>
      <c r="W251" s="397">
        <v>0.2</v>
      </c>
      <c r="Y251" s="420">
        <v>239</v>
      </c>
    </row>
    <row r="252" spans="18:23" ht="12.75">
      <c r="R252" s="386"/>
      <c r="S252" s="115"/>
      <c r="T252" s="17"/>
      <c r="U252" s="18"/>
      <c r="V252" s="17"/>
      <c r="W252" s="18"/>
    </row>
    <row r="253" spans="18:23" ht="25.5">
      <c r="R253" s="389" t="s">
        <v>614</v>
      </c>
      <c r="S253" s="390" t="s">
        <v>615</v>
      </c>
      <c r="T253" s="391">
        <f>SUM(T254:T259)</f>
        <v>14.74</v>
      </c>
      <c r="U253" s="392">
        <f>SUM(U254:U259)</f>
        <v>7.999999999999999</v>
      </c>
      <c r="V253" s="391">
        <f>SUM(V254:V259)</f>
        <v>14.68</v>
      </c>
      <c r="W253" s="392">
        <f>SUM(W254:W259)</f>
        <v>5.869999999999999</v>
      </c>
    </row>
    <row r="254" spans="18:25" ht="25.5">
      <c r="R254" s="358">
        <v>1</v>
      </c>
      <c r="S254" s="115" t="s">
        <v>616</v>
      </c>
      <c r="T254" s="17">
        <v>8.5</v>
      </c>
      <c r="U254" s="18">
        <v>4.6</v>
      </c>
      <c r="V254" s="17">
        <v>8.5</v>
      </c>
      <c r="W254" s="18">
        <v>3.8</v>
      </c>
      <c r="Y254" s="420">
        <v>2910</v>
      </c>
    </row>
    <row r="255" spans="18:25" ht="25.5">
      <c r="R255" s="358">
        <v>2</v>
      </c>
      <c r="S255" s="115" t="s">
        <v>617</v>
      </c>
      <c r="T255" s="9">
        <v>1.8</v>
      </c>
      <c r="U255" s="10">
        <v>1.7</v>
      </c>
      <c r="V255" s="9">
        <v>1.8</v>
      </c>
      <c r="W255" s="10">
        <v>0.7</v>
      </c>
      <c r="Y255" s="421">
        <v>1697</v>
      </c>
    </row>
    <row r="256" spans="18:23" ht="25.5">
      <c r="R256" s="358">
        <v>3</v>
      </c>
      <c r="S256" s="115" t="s">
        <v>618</v>
      </c>
      <c r="T256" s="9">
        <v>4</v>
      </c>
      <c r="U256" s="10">
        <v>1.4</v>
      </c>
      <c r="V256" s="9">
        <v>4</v>
      </c>
      <c r="W256" s="10">
        <v>1.2</v>
      </c>
    </row>
    <row r="257" spans="18:25" ht="12.75">
      <c r="R257" s="358">
        <v>4</v>
      </c>
      <c r="S257" s="115" t="s">
        <v>619</v>
      </c>
      <c r="T257" s="360">
        <v>0.04</v>
      </c>
      <c r="U257" s="10">
        <v>0</v>
      </c>
      <c r="V257" s="383">
        <v>0.04</v>
      </c>
      <c r="W257" s="10">
        <v>0.02</v>
      </c>
      <c r="Y257">
        <v>126</v>
      </c>
    </row>
    <row r="258" spans="18:25" ht="12.75">
      <c r="R258" s="358">
        <v>5</v>
      </c>
      <c r="S258" s="115" t="s">
        <v>620</v>
      </c>
      <c r="T258" s="9">
        <v>0.1</v>
      </c>
      <c r="U258" s="10">
        <v>0.1</v>
      </c>
      <c r="V258" s="9">
        <v>0.04</v>
      </c>
      <c r="W258" s="10">
        <v>0.1</v>
      </c>
      <c r="Y258">
        <v>263</v>
      </c>
    </row>
    <row r="259" spans="18:25" ht="25.5">
      <c r="R259" s="358">
        <v>6</v>
      </c>
      <c r="S259" s="115" t="s">
        <v>621</v>
      </c>
      <c r="T259" s="360">
        <v>0.3</v>
      </c>
      <c r="U259" s="10">
        <v>0.2</v>
      </c>
      <c r="V259" s="360">
        <v>0.3</v>
      </c>
      <c r="W259" s="10">
        <v>0.05</v>
      </c>
      <c r="Y259">
        <v>0</v>
      </c>
    </row>
    <row r="260" spans="18:23" ht="12.75">
      <c r="R260" s="386"/>
      <c r="S260" s="115"/>
      <c r="T260" s="360"/>
      <c r="U260" s="10"/>
      <c r="V260" s="360"/>
      <c r="W260" s="10"/>
    </row>
    <row r="261" spans="18:23" ht="25.5">
      <c r="R261" s="389" t="s">
        <v>622</v>
      </c>
      <c r="S261" s="390" t="s">
        <v>623</v>
      </c>
      <c r="T261" s="391">
        <f>SUM(T262:T263)</f>
        <v>3.1999999999999997</v>
      </c>
      <c r="U261" s="392">
        <f>SUM(U262:U263)</f>
        <v>2.3</v>
      </c>
      <c r="V261" s="391">
        <f>SUM(V262:V263)</f>
        <v>3.203</v>
      </c>
      <c r="W261" s="392">
        <f>SUM(W262:W263)</f>
        <v>3.1</v>
      </c>
    </row>
    <row r="262" spans="18:25" ht="38.25">
      <c r="R262" s="358">
        <v>1</v>
      </c>
      <c r="S262" s="115" t="s">
        <v>624</v>
      </c>
      <c r="T262" s="9">
        <v>0.9</v>
      </c>
      <c r="U262" s="10">
        <v>0.5</v>
      </c>
      <c r="V262" s="9">
        <v>0.9</v>
      </c>
      <c r="W262" s="10">
        <v>0.6</v>
      </c>
      <c r="Y262" s="417">
        <v>327</v>
      </c>
    </row>
    <row r="263" spans="18:25" ht="51">
      <c r="R263" s="358">
        <v>2</v>
      </c>
      <c r="S263" s="403" t="s">
        <v>625</v>
      </c>
      <c r="T263" s="17">
        <v>2.3</v>
      </c>
      <c r="U263" s="18">
        <v>1.8</v>
      </c>
      <c r="V263" s="17">
        <v>2.303</v>
      </c>
      <c r="W263" s="18">
        <v>2.5</v>
      </c>
      <c r="Y263" s="417">
        <v>2162</v>
      </c>
    </row>
    <row r="264" spans="18:25" ht="12.75">
      <c r="R264" s="386"/>
      <c r="S264" s="404"/>
      <c r="T264" s="17"/>
      <c r="U264" s="18"/>
      <c r="V264" s="17"/>
      <c r="W264" s="18"/>
      <c r="Y264" s="417"/>
    </row>
    <row r="265" spans="18:25" ht="25.5">
      <c r="R265" s="389" t="s">
        <v>626</v>
      </c>
      <c r="S265" s="405" t="s">
        <v>627</v>
      </c>
      <c r="T265" s="32">
        <f>SUM(T266:T267)</f>
        <v>0.5</v>
      </c>
      <c r="U265" s="33">
        <f>SUM(U266:U267)</f>
        <v>0.2</v>
      </c>
      <c r="V265" s="32">
        <f>SUM(V266:V267)</f>
        <v>0.5</v>
      </c>
      <c r="W265" s="33">
        <f>SUM(W266:W267)</f>
        <v>0.163</v>
      </c>
      <c r="Y265" s="417"/>
    </row>
    <row r="266" spans="18:25" ht="25.5">
      <c r="R266" s="358">
        <v>1</v>
      </c>
      <c r="S266" s="403" t="s">
        <v>628</v>
      </c>
      <c r="T266" s="17">
        <v>0.3</v>
      </c>
      <c r="U266" s="18">
        <v>0.1</v>
      </c>
      <c r="V266" s="17">
        <v>0.3</v>
      </c>
      <c r="W266" s="18">
        <v>0.063</v>
      </c>
      <c r="Y266" s="417"/>
    </row>
    <row r="267" spans="18:25" ht="12.75">
      <c r="R267" s="358">
        <v>2</v>
      </c>
      <c r="S267" s="403" t="s">
        <v>629</v>
      </c>
      <c r="T267" s="17">
        <v>0.2</v>
      </c>
      <c r="U267" s="18">
        <v>0.1</v>
      </c>
      <c r="V267" s="17">
        <v>0.2</v>
      </c>
      <c r="W267" s="18">
        <v>0.1</v>
      </c>
      <c r="Y267" s="377">
        <v>20</v>
      </c>
    </row>
    <row r="268" spans="18:23" ht="12.75">
      <c r="R268" s="8"/>
      <c r="S268" s="97"/>
      <c r="T268" s="209"/>
      <c r="U268" s="247"/>
      <c r="V268" s="209"/>
      <c r="W268" s="247"/>
    </row>
    <row r="269" spans="18:23" ht="12.75">
      <c r="R269" s="252"/>
      <c r="S269" s="98" t="s">
        <v>159</v>
      </c>
      <c r="T269" s="98"/>
      <c r="U269" s="3"/>
      <c r="V269" s="3"/>
      <c r="W269" s="3"/>
    </row>
  </sheetData>
  <sheetProtection/>
  <mergeCells count="18">
    <mergeCell ref="V238:W238"/>
    <mergeCell ref="X238:Y238"/>
    <mergeCell ref="X3:X10"/>
    <mergeCell ref="B3:U3"/>
    <mergeCell ref="R5:S5"/>
    <mergeCell ref="T5:U5"/>
    <mergeCell ref="J5:K5"/>
    <mergeCell ref="L5:M5"/>
    <mergeCell ref="A2:W2"/>
    <mergeCell ref="H4:I4"/>
    <mergeCell ref="N5:O5"/>
    <mergeCell ref="P5:Q5"/>
    <mergeCell ref="A19:A20"/>
    <mergeCell ref="T238:U238"/>
    <mergeCell ref="D5:E5"/>
    <mergeCell ref="F5:G5"/>
    <mergeCell ref="H5:I5"/>
    <mergeCell ref="V5:W5"/>
  </mergeCells>
  <printOptions/>
  <pageMargins left="0.75" right="0.75" top="0.51" bottom="0.17" header="0.5" footer="0.18"/>
  <pageSetup horizontalDpi="600" verticalDpi="600" orientation="landscape" scale="84" r:id="rId1"/>
  <rowBreaks count="1" manualBreakCount="1">
    <brk id="40" max="255" man="1"/>
  </rowBreaks>
</worksheet>
</file>

<file path=xl/worksheets/sheet24.xml><?xml version="1.0" encoding="utf-8"?>
<worksheet xmlns="http://schemas.openxmlformats.org/spreadsheetml/2006/main" xmlns:r="http://schemas.openxmlformats.org/officeDocument/2006/relationships">
  <dimension ref="A1:S275"/>
  <sheetViews>
    <sheetView view="pageBreakPreview" zoomScale="60" zoomScalePageLayoutView="0" workbookViewId="0" topLeftCell="A1">
      <selection activeCell="X21" sqref="X21"/>
    </sheetView>
  </sheetViews>
  <sheetFormatPr defaultColWidth="9.140625" defaultRowHeight="12.75"/>
  <cols>
    <col min="1" max="1" width="2.8515625" style="0" customWidth="1"/>
    <col min="2" max="2" width="3.8515625" style="0" customWidth="1"/>
    <col min="3" max="3" width="19.00390625" style="0" customWidth="1"/>
    <col min="4" max="4" width="8.00390625" style="0" customWidth="1"/>
    <col min="5" max="5" width="6.57421875" style="0" bestFit="1" customWidth="1"/>
    <col min="6" max="6" width="6.421875" style="0" customWidth="1"/>
    <col min="7" max="7" width="5.8515625" style="0" customWidth="1"/>
    <col min="8" max="8" width="7.7109375" style="0" bestFit="1" customWidth="1"/>
    <col min="9" max="9" width="5.140625" style="0" bestFit="1" customWidth="1"/>
    <col min="10" max="10" width="6.28125" style="0" customWidth="1"/>
    <col min="11" max="11" width="6.57421875" style="0" customWidth="1"/>
    <col min="12" max="12" width="8.7109375" style="0" bestFit="1" customWidth="1"/>
    <col min="13" max="13" width="8.421875" style="0" bestFit="1" customWidth="1"/>
    <col min="14" max="14" width="8.7109375" style="0" bestFit="1" customWidth="1"/>
    <col min="15" max="15" width="8.00390625" style="0" customWidth="1"/>
    <col min="16" max="16" width="8.421875" style="0" customWidth="1"/>
    <col min="17" max="17" width="8.28125" style="0" bestFit="1" customWidth="1"/>
    <col min="18" max="18" width="10.28125" style="0" customWidth="1"/>
  </cols>
  <sheetData>
    <row r="1" spans="2:17" ht="30.75" customHeight="1">
      <c r="B1" s="1008" t="s">
        <v>49</v>
      </c>
      <c r="C1" s="1008"/>
      <c r="D1" s="1008"/>
      <c r="E1" s="1008"/>
      <c r="F1" s="1008"/>
      <c r="G1" s="1008"/>
      <c r="H1" s="1008"/>
      <c r="I1" s="1008"/>
      <c r="J1" s="1008"/>
      <c r="K1" s="1008"/>
      <c r="L1" s="1008"/>
      <c r="M1" s="1008"/>
      <c r="N1" s="1008"/>
      <c r="O1" s="1008"/>
      <c r="P1" s="1008"/>
      <c r="Q1" s="1008"/>
    </row>
    <row r="2" spans="2:8" ht="11.25" customHeight="1">
      <c r="B2" s="4"/>
      <c r="C2" s="4"/>
      <c r="D2" s="1009" t="s">
        <v>559</v>
      </c>
      <c r="E2" s="1009"/>
      <c r="F2" s="906"/>
      <c r="G2" s="906"/>
      <c r="H2" s="906"/>
    </row>
    <row r="3" spans="2:19" ht="18" customHeight="1">
      <c r="B3" s="911" t="s">
        <v>365</v>
      </c>
      <c r="C3" s="215" t="s">
        <v>560</v>
      </c>
      <c r="D3" s="1007" t="s">
        <v>499</v>
      </c>
      <c r="E3" s="1007"/>
      <c r="F3" s="1007" t="s">
        <v>562</v>
      </c>
      <c r="G3" s="1007"/>
      <c r="H3" s="1007" t="s">
        <v>563</v>
      </c>
      <c r="I3" s="1007"/>
      <c r="J3" s="1007" t="s">
        <v>502</v>
      </c>
      <c r="K3" s="1007"/>
      <c r="L3" s="1007" t="s">
        <v>463</v>
      </c>
      <c r="M3" s="1007"/>
      <c r="N3" s="1007" t="s">
        <v>564</v>
      </c>
      <c r="O3" s="1007"/>
      <c r="P3" s="1003" t="s">
        <v>565</v>
      </c>
      <c r="Q3" s="1007"/>
      <c r="R3" s="1003" t="s">
        <v>1307</v>
      </c>
      <c r="S3" s="1007"/>
    </row>
    <row r="4" spans="2:19" ht="26.25" customHeight="1">
      <c r="B4" s="912"/>
      <c r="C4" s="5"/>
      <c r="D4" s="298" t="s">
        <v>566</v>
      </c>
      <c r="E4" s="298" t="s">
        <v>567</v>
      </c>
      <c r="F4" s="298" t="s">
        <v>566</v>
      </c>
      <c r="G4" s="298" t="s">
        <v>567</v>
      </c>
      <c r="H4" s="298" t="s">
        <v>566</v>
      </c>
      <c r="I4" s="298" t="s">
        <v>567</v>
      </c>
      <c r="J4" s="299" t="s">
        <v>566</v>
      </c>
      <c r="K4" s="298" t="s">
        <v>567</v>
      </c>
      <c r="L4" s="298" t="s">
        <v>566</v>
      </c>
      <c r="M4" s="298" t="s">
        <v>567</v>
      </c>
      <c r="N4" s="299" t="s">
        <v>566</v>
      </c>
      <c r="O4" s="298" t="s">
        <v>567</v>
      </c>
      <c r="P4" s="298" t="s">
        <v>566</v>
      </c>
      <c r="Q4" s="298" t="s">
        <v>567</v>
      </c>
      <c r="R4" s="524" t="s">
        <v>1342</v>
      </c>
      <c r="S4" s="298" t="s">
        <v>567</v>
      </c>
    </row>
    <row r="5" spans="2:19" s="763" customFormat="1" ht="18" customHeight="1">
      <c r="B5" s="24">
        <v>1</v>
      </c>
      <c r="C5" s="95">
        <v>2</v>
      </c>
      <c r="D5" s="95">
        <v>3</v>
      </c>
      <c r="E5" s="24">
        <v>4</v>
      </c>
      <c r="F5" s="95">
        <v>5</v>
      </c>
      <c r="G5" s="61">
        <v>6</v>
      </c>
      <c r="H5" s="96">
        <v>7</v>
      </c>
      <c r="I5" s="61">
        <v>8</v>
      </c>
      <c r="J5" s="95">
        <v>9</v>
      </c>
      <c r="K5" s="61">
        <v>10</v>
      </c>
      <c r="L5" s="96">
        <v>11</v>
      </c>
      <c r="M5" s="24">
        <v>12</v>
      </c>
      <c r="N5" s="95">
        <v>13</v>
      </c>
      <c r="O5" s="61">
        <v>14</v>
      </c>
      <c r="P5" s="96">
        <v>15</v>
      </c>
      <c r="Q5" s="61">
        <v>16</v>
      </c>
      <c r="R5" s="96">
        <v>17</v>
      </c>
      <c r="S5" s="61">
        <v>18</v>
      </c>
    </row>
    <row r="6" spans="2:17" s="103" customFormat="1" ht="12" customHeight="1">
      <c r="B6" s="253"/>
      <c r="C6" s="300" t="s">
        <v>568</v>
      </c>
      <c r="D6" s="301"/>
      <c r="E6" s="301"/>
      <c r="F6" s="302"/>
      <c r="G6" s="303"/>
      <c r="H6" s="303"/>
      <c r="I6" s="303"/>
      <c r="J6" s="302"/>
      <c r="L6" s="301"/>
      <c r="M6" s="302"/>
      <c r="N6" s="302"/>
      <c r="O6" s="303"/>
      <c r="P6" s="303"/>
      <c r="Q6" s="303"/>
    </row>
    <row r="7" spans="2:19" ht="18" customHeight="1">
      <c r="B7" s="304">
        <v>1</v>
      </c>
      <c r="C7" s="16" t="s">
        <v>569</v>
      </c>
      <c r="D7" s="306">
        <v>6.3</v>
      </c>
      <c r="E7" s="112">
        <v>4</v>
      </c>
      <c r="F7" s="307">
        <v>6.3</v>
      </c>
      <c r="G7" s="308">
        <v>4.4</v>
      </c>
      <c r="H7" s="308">
        <v>6.3</v>
      </c>
      <c r="I7" s="97">
        <v>4.5</v>
      </c>
      <c r="J7" s="10">
        <v>6.34</v>
      </c>
      <c r="K7" s="11">
        <v>3.44</v>
      </c>
      <c r="L7" s="10">
        <v>6.3</v>
      </c>
      <c r="M7" s="10">
        <f>3305/1000</f>
        <v>3.305</v>
      </c>
      <c r="N7" s="10">
        <v>6.3</v>
      </c>
      <c r="O7" s="107">
        <v>3.61</v>
      </c>
      <c r="P7" s="10">
        <v>6.3</v>
      </c>
      <c r="Q7" s="107">
        <v>3.09</v>
      </c>
      <c r="R7" s="10">
        <v>6.3</v>
      </c>
      <c r="S7" s="73">
        <v>3.62</v>
      </c>
    </row>
    <row r="8" spans="2:19" ht="18" customHeight="1">
      <c r="B8" s="304">
        <v>2</v>
      </c>
      <c r="C8" s="16" t="s">
        <v>570</v>
      </c>
      <c r="D8" s="306">
        <v>11.9</v>
      </c>
      <c r="E8" s="112">
        <v>4.7</v>
      </c>
      <c r="F8" s="307">
        <v>11.8</v>
      </c>
      <c r="G8" s="308">
        <v>2.7</v>
      </c>
      <c r="H8" s="308">
        <v>8.8</v>
      </c>
      <c r="I8" s="309">
        <v>4</v>
      </c>
      <c r="J8" s="10">
        <v>8.8</v>
      </c>
      <c r="K8" s="11">
        <v>3.97</v>
      </c>
      <c r="L8" s="10">
        <v>8.8</v>
      </c>
      <c r="M8" s="10">
        <f>2000/1000</f>
        <v>2</v>
      </c>
      <c r="N8" s="10">
        <v>8.8</v>
      </c>
      <c r="O8" s="107">
        <v>0.62</v>
      </c>
      <c r="P8" s="10">
        <v>8.8</v>
      </c>
      <c r="Q8" s="107">
        <v>0.64</v>
      </c>
      <c r="R8" s="10">
        <v>8.8</v>
      </c>
      <c r="S8" s="73">
        <v>0.7</v>
      </c>
    </row>
    <row r="9" spans="2:19" ht="18" customHeight="1">
      <c r="B9" s="304">
        <v>3</v>
      </c>
      <c r="C9" s="16" t="s">
        <v>571</v>
      </c>
      <c r="D9" s="306">
        <v>4</v>
      </c>
      <c r="E9" s="112">
        <v>1</v>
      </c>
      <c r="F9" s="307">
        <v>4</v>
      </c>
      <c r="G9" s="308">
        <v>0.5</v>
      </c>
      <c r="H9" s="308">
        <v>4</v>
      </c>
      <c r="I9" s="309">
        <v>0</v>
      </c>
      <c r="J9" s="10">
        <v>4</v>
      </c>
      <c r="K9" s="11">
        <v>0</v>
      </c>
      <c r="L9" s="22">
        <v>4</v>
      </c>
      <c r="M9" s="10">
        <v>0</v>
      </c>
      <c r="N9" s="22">
        <v>4</v>
      </c>
      <c r="O9" s="107">
        <v>0</v>
      </c>
      <c r="P9" s="22">
        <v>4</v>
      </c>
      <c r="Q9" s="107">
        <v>0</v>
      </c>
      <c r="R9" s="22">
        <v>4</v>
      </c>
      <c r="S9">
        <v>0</v>
      </c>
    </row>
    <row r="10" spans="2:19" ht="18" customHeight="1">
      <c r="B10" s="304">
        <v>4</v>
      </c>
      <c r="C10" s="16" t="s">
        <v>572</v>
      </c>
      <c r="D10" s="306">
        <v>3.2</v>
      </c>
      <c r="E10" s="112">
        <v>0.9</v>
      </c>
      <c r="F10" s="307">
        <v>3.2</v>
      </c>
      <c r="G10" s="308">
        <v>0.8</v>
      </c>
      <c r="H10" s="308">
        <v>3.2</v>
      </c>
      <c r="I10" s="309">
        <v>1</v>
      </c>
      <c r="J10" s="10">
        <v>3.22</v>
      </c>
      <c r="K10" s="11">
        <f>871/1000</f>
        <v>0.871</v>
      </c>
      <c r="L10" s="10">
        <v>3.2</v>
      </c>
      <c r="M10" s="10">
        <f>558/1000</f>
        <v>0.558</v>
      </c>
      <c r="N10" s="10">
        <v>3.2</v>
      </c>
      <c r="O10" s="107">
        <v>0.96</v>
      </c>
      <c r="P10" s="10">
        <v>3.2</v>
      </c>
      <c r="Q10" s="107">
        <v>1.12</v>
      </c>
      <c r="R10" s="10">
        <v>3.2</v>
      </c>
      <c r="S10" s="73">
        <v>0.69</v>
      </c>
    </row>
    <row r="11" spans="2:19" ht="18" customHeight="1">
      <c r="B11" s="304">
        <v>5</v>
      </c>
      <c r="C11" s="16" t="s">
        <v>573</v>
      </c>
      <c r="D11" s="306">
        <v>4.3</v>
      </c>
      <c r="E11" s="112">
        <v>5</v>
      </c>
      <c r="F11" s="307">
        <v>4.3</v>
      </c>
      <c r="G11" s="308">
        <v>3.8</v>
      </c>
      <c r="H11" s="308">
        <v>4.3</v>
      </c>
      <c r="I11" s="97">
        <v>3.9</v>
      </c>
      <c r="J11" s="10">
        <v>4.32</v>
      </c>
      <c r="K11" s="11">
        <f>3292/1000</f>
        <v>3.292</v>
      </c>
      <c r="L11" s="10">
        <v>5.4</v>
      </c>
      <c r="M11" s="10">
        <f>2734/1000</f>
        <v>2.734</v>
      </c>
      <c r="N11" s="10">
        <v>5.4</v>
      </c>
      <c r="O11" s="107">
        <v>3.12</v>
      </c>
      <c r="P11" s="10">
        <v>5.4</v>
      </c>
      <c r="Q11" s="107">
        <v>3.13</v>
      </c>
      <c r="R11" s="10">
        <v>5.4</v>
      </c>
      <c r="S11" s="73">
        <v>4.18</v>
      </c>
    </row>
    <row r="12" spans="2:19" ht="18" customHeight="1">
      <c r="B12" s="304">
        <v>6</v>
      </c>
      <c r="C12" s="16" t="s">
        <v>574</v>
      </c>
      <c r="D12" s="306">
        <v>4</v>
      </c>
      <c r="E12" s="112">
        <v>0.9</v>
      </c>
      <c r="F12" s="307">
        <v>4</v>
      </c>
      <c r="G12" s="308">
        <v>0.9</v>
      </c>
      <c r="H12" s="308">
        <v>4</v>
      </c>
      <c r="I12" s="97">
        <v>0.8</v>
      </c>
      <c r="J12" s="10">
        <v>4</v>
      </c>
      <c r="K12" s="11">
        <f>524/1000</f>
        <v>0.524</v>
      </c>
      <c r="L12" s="10">
        <v>4</v>
      </c>
      <c r="M12" s="10">
        <f>888/1000</f>
        <v>0.888</v>
      </c>
      <c r="N12" s="10">
        <v>4</v>
      </c>
      <c r="O12" s="107">
        <v>0.99</v>
      </c>
      <c r="P12" s="10">
        <v>4</v>
      </c>
      <c r="Q12" s="107">
        <v>1.01</v>
      </c>
      <c r="R12" s="10">
        <v>4</v>
      </c>
      <c r="S12" s="73">
        <v>0.99</v>
      </c>
    </row>
    <row r="13" spans="2:19" ht="18" customHeight="1">
      <c r="B13" s="304">
        <v>7</v>
      </c>
      <c r="C13" s="16" t="s">
        <v>575</v>
      </c>
      <c r="D13" s="306">
        <v>13.9</v>
      </c>
      <c r="E13" s="112">
        <v>9.5</v>
      </c>
      <c r="F13" s="307">
        <v>14</v>
      </c>
      <c r="G13" s="308">
        <v>4.9</v>
      </c>
      <c r="H13" s="308">
        <v>14</v>
      </c>
      <c r="I13" s="97">
        <v>4.9</v>
      </c>
      <c r="J13" s="10">
        <v>13.97</v>
      </c>
      <c r="K13" s="11">
        <f>5118/1000</f>
        <v>5.118</v>
      </c>
      <c r="L13" s="10">
        <v>14</v>
      </c>
      <c r="M13" s="10">
        <f>4570/1000</f>
        <v>4.57</v>
      </c>
      <c r="N13" s="10">
        <v>14</v>
      </c>
      <c r="O13" s="107">
        <v>5.74</v>
      </c>
      <c r="P13" s="10">
        <v>14</v>
      </c>
      <c r="Q13" s="107">
        <v>8.6</v>
      </c>
      <c r="R13" s="10">
        <v>14</v>
      </c>
      <c r="S13" s="73">
        <v>8.6</v>
      </c>
    </row>
    <row r="14" spans="2:19" ht="18" customHeight="1">
      <c r="B14" s="304">
        <v>8</v>
      </c>
      <c r="C14" s="16" t="s">
        <v>576</v>
      </c>
      <c r="D14" s="306">
        <v>3.9</v>
      </c>
      <c r="E14" s="112">
        <v>0.4</v>
      </c>
      <c r="F14" s="307">
        <v>3.9</v>
      </c>
      <c r="G14" s="308">
        <v>0.5</v>
      </c>
      <c r="H14" s="308">
        <v>3.9</v>
      </c>
      <c r="I14" s="97">
        <v>0.4</v>
      </c>
      <c r="J14" s="10">
        <v>3.9</v>
      </c>
      <c r="K14" s="11">
        <f>710/1000</f>
        <v>0.71</v>
      </c>
      <c r="L14" s="10">
        <v>3.9</v>
      </c>
      <c r="M14" s="10">
        <f>845/1000</f>
        <v>0.845</v>
      </c>
      <c r="N14" s="10">
        <v>3.9</v>
      </c>
      <c r="O14" s="107">
        <v>1</v>
      </c>
      <c r="P14" s="10">
        <v>3.9</v>
      </c>
      <c r="Q14" s="107">
        <v>0.03</v>
      </c>
      <c r="R14" s="10">
        <v>3.9</v>
      </c>
      <c r="S14" s="73">
        <v>0.06</v>
      </c>
    </row>
    <row r="15" spans="2:19" ht="18" customHeight="1">
      <c r="B15" s="304">
        <v>9</v>
      </c>
      <c r="C15" s="16" t="s">
        <v>577</v>
      </c>
      <c r="D15" s="306">
        <v>8.2</v>
      </c>
      <c r="E15" s="112">
        <v>3.6</v>
      </c>
      <c r="F15" s="307">
        <v>8.2</v>
      </c>
      <c r="G15" s="308">
        <v>6.2</v>
      </c>
      <c r="H15" s="308">
        <v>8.2</v>
      </c>
      <c r="I15" s="97">
        <v>5.7</v>
      </c>
      <c r="J15" s="10">
        <v>8.2</v>
      </c>
      <c r="K15" s="11">
        <f>3229/1000</f>
        <v>3.229</v>
      </c>
      <c r="L15" s="10">
        <v>8.2</v>
      </c>
      <c r="M15" s="10">
        <f>2029/1000</f>
        <v>2.029</v>
      </c>
      <c r="N15" s="10">
        <v>8.2</v>
      </c>
      <c r="O15" s="107">
        <v>2</v>
      </c>
      <c r="P15" s="10">
        <v>8.2</v>
      </c>
      <c r="Q15" s="107">
        <v>2.63</v>
      </c>
      <c r="R15" s="10">
        <v>8.2</v>
      </c>
      <c r="S15" s="73">
        <v>2.33</v>
      </c>
    </row>
    <row r="16" spans="2:19" ht="18" customHeight="1">
      <c r="B16" s="304">
        <v>10</v>
      </c>
      <c r="C16" s="16" t="s">
        <v>578</v>
      </c>
      <c r="D16" s="306">
        <v>5.6</v>
      </c>
      <c r="E16" s="112">
        <v>1.8</v>
      </c>
      <c r="F16" s="307">
        <v>5.6</v>
      </c>
      <c r="G16" s="308">
        <v>1.5</v>
      </c>
      <c r="H16" s="308">
        <v>5.6</v>
      </c>
      <c r="I16" s="97">
        <v>1.8</v>
      </c>
      <c r="J16" s="10">
        <v>5.63</v>
      </c>
      <c r="K16" s="11">
        <f>771/1000</f>
        <v>0.771</v>
      </c>
      <c r="L16" s="10">
        <v>5.6</v>
      </c>
      <c r="M16" s="10">
        <f>157/1000</f>
        <v>0.157</v>
      </c>
      <c r="N16" s="10">
        <v>5.6</v>
      </c>
      <c r="O16" s="107">
        <v>0.43</v>
      </c>
      <c r="P16" s="10">
        <v>5.6</v>
      </c>
      <c r="Q16" s="107">
        <v>0.65</v>
      </c>
      <c r="R16" s="10">
        <v>5.6</v>
      </c>
      <c r="S16" s="73">
        <v>0</v>
      </c>
    </row>
    <row r="17" spans="1:19" ht="18" customHeight="1">
      <c r="A17" s="295"/>
      <c r="B17" s="304">
        <v>11</v>
      </c>
      <c r="C17" s="16" t="s">
        <v>579</v>
      </c>
      <c r="D17" s="306">
        <v>10.1</v>
      </c>
      <c r="E17" s="112">
        <v>3.1</v>
      </c>
      <c r="F17" s="307">
        <v>10.1</v>
      </c>
      <c r="G17" s="308">
        <v>2.9</v>
      </c>
      <c r="H17" s="308">
        <v>9.9</v>
      </c>
      <c r="I17" s="97">
        <v>3.9</v>
      </c>
      <c r="J17" s="10">
        <v>9.9</v>
      </c>
      <c r="K17" s="11">
        <f>3960/1000</f>
        <v>3.96</v>
      </c>
      <c r="L17" s="10">
        <v>9.9</v>
      </c>
      <c r="M17" s="10">
        <f>4263/1000</f>
        <v>4.263</v>
      </c>
      <c r="N17" s="10">
        <v>9.9</v>
      </c>
      <c r="O17" s="107">
        <v>2.8</v>
      </c>
      <c r="P17" s="10">
        <v>9.9</v>
      </c>
      <c r="Q17" s="107">
        <v>1.73</v>
      </c>
      <c r="R17" s="10">
        <v>9.9</v>
      </c>
      <c r="S17" s="73">
        <v>0.02</v>
      </c>
    </row>
    <row r="18" spans="1:19" ht="18" customHeight="1">
      <c r="A18" s="312"/>
      <c r="B18" s="304">
        <v>12</v>
      </c>
      <c r="C18" s="16" t="s">
        <v>580</v>
      </c>
      <c r="D18" s="306">
        <v>2.6</v>
      </c>
      <c r="E18" s="112">
        <v>0.6</v>
      </c>
      <c r="F18" s="307">
        <v>2.7</v>
      </c>
      <c r="G18" s="308">
        <v>0.6</v>
      </c>
      <c r="H18" s="308">
        <v>2.7</v>
      </c>
      <c r="I18" s="97">
        <v>0.5</v>
      </c>
      <c r="J18" s="188">
        <v>2.65</v>
      </c>
      <c r="K18" s="313">
        <f>719/1000</f>
        <v>0.719</v>
      </c>
      <c r="L18" s="188">
        <v>2.6</v>
      </c>
      <c r="M18" s="188">
        <f>488/1000</f>
        <v>0.488</v>
      </c>
      <c r="N18" s="188">
        <v>2.6</v>
      </c>
      <c r="O18" s="107">
        <v>0.53</v>
      </c>
      <c r="P18" s="188">
        <v>2.6</v>
      </c>
      <c r="Q18" s="107">
        <v>0.08</v>
      </c>
      <c r="R18" s="188">
        <v>2.6</v>
      </c>
      <c r="S18" s="73">
        <v>0.05</v>
      </c>
    </row>
    <row r="19" spans="1:19" ht="18" customHeight="1">
      <c r="A19" s="312"/>
      <c r="B19" s="304">
        <v>13</v>
      </c>
      <c r="C19" s="16" t="s">
        <v>581</v>
      </c>
      <c r="D19" s="306">
        <v>5.9</v>
      </c>
      <c r="E19" s="112">
        <v>6.5</v>
      </c>
      <c r="F19" s="307">
        <v>6.9</v>
      </c>
      <c r="G19" s="308">
        <v>6.5</v>
      </c>
      <c r="H19" s="308">
        <v>6.9</v>
      </c>
      <c r="I19" s="97">
        <v>5.1</v>
      </c>
      <c r="J19" s="188">
        <v>6.9</v>
      </c>
      <c r="K19" s="313">
        <f>4659/1000</f>
        <v>4.659</v>
      </c>
      <c r="L19" s="188">
        <v>6.9</v>
      </c>
      <c r="M19" s="188">
        <f>4034/1000</f>
        <v>4.034</v>
      </c>
      <c r="N19" s="188">
        <v>6.9</v>
      </c>
      <c r="O19" s="107">
        <v>6.32</v>
      </c>
      <c r="P19" s="188">
        <v>6.9</v>
      </c>
      <c r="Q19" s="107">
        <v>4.95</v>
      </c>
      <c r="R19" s="188">
        <v>6.9</v>
      </c>
      <c r="S19" s="73">
        <v>8.8</v>
      </c>
    </row>
    <row r="20" spans="2:19" ht="18" customHeight="1">
      <c r="B20" s="304">
        <v>14</v>
      </c>
      <c r="C20" s="16" t="s">
        <v>582</v>
      </c>
      <c r="D20" s="306">
        <v>1.1</v>
      </c>
      <c r="E20" s="112">
        <v>0.4</v>
      </c>
      <c r="F20" s="307">
        <v>1.1</v>
      </c>
      <c r="G20" s="308">
        <v>0.2</v>
      </c>
      <c r="H20" s="308">
        <v>1.1</v>
      </c>
      <c r="I20" s="309">
        <v>0</v>
      </c>
      <c r="J20" s="188">
        <v>1.1</v>
      </c>
      <c r="K20" s="313">
        <v>0</v>
      </c>
      <c r="L20" s="188">
        <v>1.1</v>
      </c>
      <c r="M20" s="188">
        <v>0</v>
      </c>
      <c r="N20" s="188">
        <v>1.1</v>
      </c>
      <c r="O20" s="107">
        <v>0</v>
      </c>
      <c r="P20" s="188">
        <v>1.1</v>
      </c>
      <c r="Q20" s="107">
        <v>0</v>
      </c>
      <c r="R20" s="188">
        <v>1.1</v>
      </c>
      <c r="S20" s="73">
        <v>0</v>
      </c>
    </row>
    <row r="21" spans="2:19" ht="18" customHeight="1">
      <c r="B21" s="304">
        <v>15</v>
      </c>
      <c r="C21" s="16" t="s">
        <v>583</v>
      </c>
      <c r="D21" s="306">
        <v>6.1</v>
      </c>
      <c r="E21" s="112">
        <v>6.1</v>
      </c>
      <c r="F21" s="307">
        <v>9.2</v>
      </c>
      <c r="G21" s="308">
        <v>8.5</v>
      </c>
      <c r="H21" s="308">
        <v>9.2</v>
      </c>
      <c r="I21" s="309">
        <v>8.3</v>
      </c>
      <c r="J21" s="188">
        <v>9.22</v>
      </c>
      <c r="K21" s="313">
        <f>10059/1000</f>
        <v>10.059</v>
      </c>
      <c r="L21" s="188">
        <v>9.2</v>
      </c>
      <c r="M21" s="188">
        <f>9652/1000</f>
        <v>9.652</v>
      </c>
      <c r="N21" s="188">
        <v>9.2</v>
      </c>
      <c r="O21" s="107">
        <v>10.83</v>
      </c>
      <c r="P21" s="188">
        <v>9.2</v>
      </c>
      <c r="Q21" s="107">
        <v>12.84</v>
      </c>
      <c r="R21" s="188">
        <v>9.2</v>
      </c>
      <c r="S21" s="73">
        <v>14.6</v>
      </c>
    </row>
    <row r="22" spans="2:19" ht="18" customHeight="1">
      <c r="B22" s="304">
        <v>16</v>
      </c>
      <c r="C22" s="16" t="s">
        <v>584</v>
      </c>
      <c r="D22" s="306">
        <v>8.6</v>
      </c>
      <c r="E22" s="112">
        <v>9</v>
      </c>
      <c r="F22" s="307">
        <v>9.1</v>
      </c>
      <c r="G22" s="308">
        <v>4.9</v>
      </c>
      <c r="H22" s="308">
        <v>9.1</v>
      </c>
      <c r="I22" s="309">
        <v>4.7</v>
      </c>
      <c r="J22" s="188">
        <v>9.09</v>
      </c>
      <c r="K22" s="313">
        <f>4539/1000</f>
        <v>4.539</v>
      </c>
      <c r="L22" s="188">
        <v>9.1</v>
      </c>
      <c r="M22" s="188">
        <f>3887/1000</f>
        <v>3.887</v>
      </c>
      <c r="N22" s="188">
        <v>9.1</v>
      </c>
      <c r="O22" s="107">
        <v>2.9</v>
      </c>
      <c r="P22" s="188">
        <v>9.1</v>
      </c>
      <c r="Q22" s="107">
        <v>3.35</v>
      </c>
      <c r="R22" s="188">
        <v>9.1</v>
      </c>
      <c r="S22" s="73">
        <v>1.9</v>
      </c>
    </row>
    <row r="23" spans="2:19" ht="18" customHeight="1">
      <c r="B23" s="304">
        <v>17</v>
      </c>
      <c r="C23" s="16" t="s">
        <v>585</v>
      </c>
      <c r="D23" s="306">
        <v>1</v>
      </c>
      <c r="E23" s="112">
        <v>0.5</v>
      </c>
      <c r="F23" s="307">
        <v>1</v>
      </c>
      <c r="G23" s="308">
        <v>0.3</v>
      </c>
      <c r="H23" s="308">
        <v>1</v>
      </c>
      <c r="I23" s="309">
        <v>0.2</v>
      </c>
      <c r="J23" s="188">
        <v>1</v>
      </c>
      <c r="K23" s="313">
        <f>499/1000</f>
        <v>0.499</v>
      </c>
      <c r="L23" s="188">
        <v>1</v>
      </c>
      <c r="M23" s="188">
        <v>0</v>
      </c>
      <c r="N23" s="188">
        <v>1</v>
      </c>
      <c r="O23" s="107">
        <v>0</v>
      </c>
      <c r="P23" s="188">
        <v>1</v>
      </c>
      <c r="Q23" s="107">
        <v>0</v>
      </c>
      <c r="R23" s="188">
        <v>1</v>
      </c>
      <c r="S23" s="73">
        <v>0</v>
      </c>
    </row>
    <row r="24" spans="2:19" ht="18" customHeight="1">
      <c r="B24" s="304">
        <v>18</v>
      </c>
      <c r="C24" s="16" t="s">
        <v>586</v>
      </c>
      <c r="D24" s="296" t="s">
        <v>587</v>
      </c>
      <c r="E24" s="293">
        <v>0.6</v>
      </c>
      <c r="F24" s="296" t="s">
        <v>587</v>
      </c>
      <c r="G24" s="311">
        <v>0.3</v>
      </c>
      <c r="H24" s="314" t="s">
        <v>587</v>
      </c>
      <c r="I24" s="309">
        <v>0.6</v>
      </c>
      <c r="J24" s="315" t="s">
        <v>587</v>
      </c>
      <c r="K24" s="313">
        <v>0</v>
      </c>
      <c r="L24" s="316" t="s">
        <v>587</v>
      </c>
      <c r="M24" s="316">
        <v>0</v>
      </c>
      <c r="N24" s="316" t="s">
        <v>587</v>
      </c>
      <c r="O24" s="317">
        <v>0</v>
      </c>
      <c r="P24" s="316" t="s">
        <v>587</v>
      </c>
      <c r="Q24" s="317">
        <v>0</v>
      </c>
      <c r="R24" s="316" t="s">
        <v>587</v>
      </c>
      <c r="S24" s="73">
        <v>0</v>
      </c>
    </row>
    <row r="25" spans="2:19" ht="18" customHeight="1">
      <c r="B25" s="304">
        <v>19</v>
      </c>
      <c r="C25" s="16" t="s">
        <v>588</v>
      </c>
      <c r="D25" s="296" t="s">
        <v>587</v>
      </c>
      <c r="E25" s="112">
        <v>0</v>
      </c>
      <c r="F25" s="296" t="s">
        <v>587</v>
      </c>
      <c r="G25" s="311">
        <v>0</v>
      </c>
      <c r="H25" s="314" t="s">
        <v>587</v>
      </c>
      <c r="I25" s="309">
        <v>0</v>
      </c>
      <c r="J25" s="316" t="s">
        <v>527</v>
      </c>
      <c r="K25" s="318" t="s">
        <v>527</v>
      </c>
      <c r="L25" s="316" t="s">
        <v>587</v>
      </c>
      <c r="M25" s="316" t="s">
        <v>527</v>
      </c>
      <c r="N25" s="316" t="s">
        <v>587</v>
      </c>
      <c r="O25" s="317">
        <v>0</v>
      </c>
      <c r="P25" s="316" t="s">
        <v>587</v>
      </c>
      <c r="Q25" s="317">
        <v>0</v>
      </c>
      <c r="R25" s="316" t="s">
        <v>587</v>
      </c>
      <c r="S25" s="73">
        <v>0</v>
      </c>
    </row>
    <row r="26" spans="2:19" ht="18" customHeight="1">
      <c r="B26" s="304">
        <v>20</v>
      </c>
      <c r="C26" s="16" t="s">
        <v>589</v>
      </c>
      <c r="D26" s="296" t="s">
        <v>587</v>
      </c>
      <c r="E26" s="112">
        <v>0.2</v>
      </c>
      <c r="F26" s="296" t="s">
        <v>587</v>
      </c>
      <c r="G26" s="311">
        <v>0.3</v>
      </c>
      <c r="H26" s="314" t="s">
        <v>587</v>
      </c>
      <c r="I26" s="309">
        <v>0.1</v>
      </c>
      <c r="J26" s="319" t="s">
        <v>587</v>
      </c>
      <c r="K26" s="11">
        <v>0</v>
      </c>
      <c r="L26" s="282" t="s">
        <v>587</v>
      </c>
      <c r="M26" s="282">
        <v>0</v>
      </c>
      <c r="N26" s="282" t="s">
        <v>587</v>
      </c>
      <c r="O26" s="317">
        <v>1</v>
      </c>
      <c r="P26" s="282" t="s">
        <v>587</v>
      </c>
      <c r="Q26" s="317">
        <v>1.58</v>
      </c>
      <c r="R26" s="282" t="s">
        <v>587</v>
      </c>
      <c r="S26" s="73">
        <v>0.7</v>
      </c>
    </row>
    <row r="27" spans="2:19" ht="18" customHeight="1">
      <c r="B27" s="304">
        <v>21</v>
      </c>
      <c r="C27" s="16" t="s">
        <v>590</v>
      </c>
      <c r="D27" s="296" t="s">
        <v>587</v>
      </c>
      <c r="E27" s="112">
        <v>2.9</v>
      </c>
      <c r="F27" s="296" t="s">
        <v>587</v>
      </c>
      <c r="G27" s="311">
        <v>2.9</v>
      </c>
      <c r="H27" s="314" t="s">
        <v>587</v>
      </c>
      <c r="I27" s="309">
        <v>1.8</v>
      </c>
      <c r="J27" s="319" t="s">
        <v>587</v>
      </c>
      <c r="K27" s="11">
        <f>1841/1000</f>
        <v>1.841</v>
      </c>
      <c r="L27" s="282" t="s">
        <v>587</v>
      </c>
      <c r="M27" s="282">
        <f>2062/1000</f>
        <v>2.062</v>
      </c>
      <c r="N27" s="282" t="s">
        <v>587</v>
      </c>
      <c r="O27" s="317">
        <v>0</v>
      </c>
      <c r="P27" s="282" t="s">
        <v>587</v>
      </c>
      <c r="Q27" s="317">
        <v>0</v>
      </c>
      <c r="R27" s="282" t="s">
        <v>587</v>
      </c>
      <c r="S27" s="73">
        <v>0</v>
      </c>
    </row>
    <row r="28" spans="2:19" ht="18" customHeight="1">
      <c r="B28" s="304">
        <v>22</v>
      </c>
      <c r="C28" s="16" t="s">
        <v>591</v>
      </c>
      <c r="D28" s="306">
        <v>1.4</v>
      </c>
      <c r="E28" s="112">
        <v>0.4</v>
      </c>
      <c r="F28" s="320">
        <v>0.7</v>
      </c>
      <c r="G28" s="308">
        <v>0.2</v>
      </c>
      <c r="H28" s="321">
        <v>0.7</v>
      </c>
      <c r="I28" s="309">
        <v>0.3</v>
      </c>
      <c r="J28" s="10">
        <v>0.73</v>
      </c>
      <c r="K28" s="11">
        <f>75/1000</f>
        <v>0.075</v>
      </c>
      <c r="L28" s="10">
        <v>0.7</v>
      </c>
      <c r="M28" s="10">
        <v>0</v>
      </c>
      <c r="N28" s="10">
        <v>0.7</v>
      </c>
      <c r="O28" s="107">
        <v>0</v>
      </c>
      <c r="P28" s="10">
        <v>0.7</v>
      </c>
      <c r="Q28" s="107">
        <v>0</v>
      </c>
      <c r="R28" s="10">
        <v>0.7</v>
      </c>
      <c r="S28" s="73">
        <v>0</v>
      </c>
    </row>
    <row r="29" spans="2:19" ht="18" customHeight="1">
      <c r="B29" s="304">
        <v>23</v>
      </c>
      <c r="C29" s="16" t="s">
        <v>592</v>
      </c>
      <c r="D29" s="306">
        <v>0.2</v>
      </c>
      <c r="E29" s="112">
        <v>0.3</v>
      </c>
      <c r="F29" s="307">
        <v>0.2</v>
      </c>
      <c r="G29" s="308">
        <v>0</v>
      </c>
      <c r="H29" s="308">
        <v>0.2</v>
      </c>
      <c r="I29" s="309">
        <v>0.1</v>
      </c>
      <c r="J29" s="10">
        <v>0.24</v>
      </c>
      <c r="K29" s="11">
        <f>78/1000</f>
        <v>0.078</v>
      </c>
      <c r="L29" s="10">
        <v>0.2</v>
      </c>
      <c r="M29" s="10">
        <f>129/1000</f>
        <v>0.129</v>
      </c>
      <c r="N29" s="10">
        <v>0.2</v>
      </c>
      <c r="O29" s="107">
        <v>0.02</v>
      </c>
      <c r="P29" s="10">
        <v>0.2</v>
      </c>
      <c r="Q29" s="107">
        <v>0</v>
      </c>
      <c r="R29" s="10">
        <v>0.2</v>
      </c>
      <c r="S29" s="73">
        <v>0</v>
      </c>
    </row>
    <row r="30" spans="2:19" ht="18" customHeight="1">
      <c r="B30" s="304">
        <v>24</v>
      </c>
      <c r="C30" s="16" t="s">
        <v>593</v>
      </c>
      <c r="D30" s="306">
        <v>0.5</v>
      </c>
      <c r="E30" s="112">
        <v>0.4</v>
      </c>
      <c r="F30" s="307">
        <v>0.5</v>
      </c>
      <c r="G30" s="308">
        <v>0.3</v>
      </c>
      <c r="H30" s="308">
        <v>0.5</v>
      </c>
      <c r="I30" s="309">
        <v>0.3</v>
      </c>
      <c r="J30" s="10">
        <v>0.55</v>
      </c>
      <c r="K30" s="11">
        <f>256/1000</f>
        <v>0.256</v>
      </c>
      <c r="L30" s="10">
        <v>0.5</v>
      </c>
      <c r="M30" s="10">
        <f>26/1000</f>
        <v>0.026</v>
      </c>
      <c r="N30" s="10">
        <v>0.5</v>
      </c>
      <c r="O30" s="107">
        <v>0.02</v>
      </c>
      <c r="P30" s="10">
        <v>0.5</v>
      </c>
      <c r="Q30" s="107">
        <v>0</v>
      </c>
      <c r="R30" s="10">
        <v>0.5</v>
      </c>
      <c r="S30" s="73">
        <v>0.32</v>
      </c>
    </row>
    <row r="31" spans="2:19" s="229" customFormat="1" ht="18" customHeight="1">
      <c r="B31" s="304">
        <v>25</v>
      </c>
      <c r="C31" s="16" t="s">
        <v>594</v>
      </c>
      <c r="D31" s="323">
        <v>1.3</v>
      </c>
      <c r="E31" s="112">
        <v>0.3</v>
      </c>
      <c r="F31" s="323">
        <v>1.5</v>
      </c>
      <c r="G31" s="324">
        <v>0.2</v>
      </c>
      <c r="H31" s="324">
        <v>1.5</v>
      </c>
      <c r="I31" s="324">
        <v>0.2</v>
      </c>
      <c r="J31" s="325">
        <v>1.53</v>
      </c>
      <c r="K31" s="11">
        <f>211/1000</f>
        <v>0.211</v>
      </c>
      <c r="L31" s="22">
        <v>1.53</v>
      </c>
      <c r="M31" s="10">
        <f>16/1000</f>
        <v>0.016</v>
      </c>
      <c r="N31" s="325">
        <v>1.5</v>
      </c>
      <c r="O31" s="248">
        <v>0</v>
      </c>
      <c r="P31" s="325">
        <v>1.5</v>
      </c>
      <c r="Q31" s="820">
        <v>0.51</v>
      </c>
      <c r="R31" s="325">
        <v>1.5</v>
      </c>
      <c r="S31" s="229">
        <v>0.32</v>
      </c>
    </row>
    <row r="32" spans="2:19" s="103" customFormat="1" ht="18" customHeight="1">
      <c r="B32" s="934" t="s">
        <v>159</v>
      </c>
      <c r="C32" s="918"/>
      <c r="D32" s="787">
        <v>104.1</v>
      </c>
      <c r="E32" s="328">
        <v>63.1</v>
      </c>
      <c r="F32" s="328">
        <v>108.4</v>
      </c>
      <c r="G32" s="329">
        <v>54.5</v>
      </c>
      <c r="H32" s="329">
        <v>105.3</v>
      </c>
      <c r="I32" s="788">
        <v>53.2</v>
      </c>
      <c r="J32" s="789">
        <f aca="true" t="shared" si="0" ref="J32:Q32">SUM(J7:J31)</f>
        <v>105.29</v>
      </c>
      <c r="K32" s="790">
        <f t="shared" si="0"/>
        <v>48.82100000000001</v>
      </c>
      <c r="L32" s="789">
        <f t="shared" si="0"/>
        <v>106.13</v>
      </c>
      <c r="M32" s="789">
        <f t="shared" si="0"/>
        <v>41.643</v>
      </c>
      <c r="N32" s="789">
        <f t="shared" si="0"/>
        <v>106.1</v>
      </c>
      <c r="O32" s="789">
        <f t="shared" si="0"/>
        <v>42.89000000000001</v>
      </c>
      <c r="P32" s="791">
        <f t="shared" si="0"/>
        <v>106.1</v>
      </c>
      <c r="Q32" s="789">
        <f t="shared" si="0"/>
        <v>45.94</v>
      </c>
      <c r="R32" s="791">
        <f>SUM(R7:R31)</f>
        <v>106.1</v>
      </c>
      <c r="S32" s="791">
        <f>SUM(S7:S31)</f>
        <v>47.88</v>
      </c>
    </row>
    <row r="33" spans="2:8" ht="12.75">
      <c r="B33" t="s">
        <v>595</v>
      </c>
      <c r="F33" s="331"/>
      <c r="G33" s="331"/>
      <c r="H33" s="331"/>
    </row>
    <row r="34" spans="2:19" ht="15.75">
      <c r="B34" t="s">
        <v>596</v>
      </c>
      <c r="F34" s="331"/>
      <c r="G34" s="331"/>
      <c r="H34" s="331"/>
      <c r="I34" t="s">
        <v>597</v>
      </c>
      <c r="S34" s="11"/>
    </row>
    <row r="35" ht="12.75">
      <c r="I35" s="196"/>
    </row>
    <row r="36" ht="12.75">
      <c r="I36" s="196"/>
    </row>
    <row r="37" ht="12.75">
      <c r="I37" s="196"/>
    </row>
    <row r="38" ht="12.75">
      <c r="I38" s="196"/>
    </row>
    <row r="39" ht="12.75">
      <c r="I39" s="196"/>
    </row>
    <row r="40" ht="12.75">
      <c r="I40" s="196"/>
    </row>
    <row r="41" ht="12.75">
      <c r="I41" s="196"/>
    </row>
    <row r="42" ht="12.75">
      <c r="I42" s="196"/>
    </row>
    <row r="43" ht="12.75">
      <c r="I43" s="196"/>
    </row>
    <row r="44" ht="12.75">
      <c r="I44" s="196"/>
    </row>
    <row r="45" ht="12.75">
      <c r="I45" s="196"/>
    </row>
    <row r="46" ht="12.75">
      <c r="I46" s="196"/>
    </row>
    <row r="47" ht="12.75">
      <c r="I47" s="196"/>
    </row>
    <row r="48" ht="12.75">
      <c r="I48" s="196"/>
    </row>
    <row r="49" ht="12.75">
      <c r="I49" s="196"/>
    </row>
    <row r="50" ht="12.75">
      <c r="I50" s="196"/>
    </row>
    <row r="51" ht="12.75">
      <c r="I51" s="196"/>
    </row>
    <row r="52" ht="12.75">
      <c r="I52" s="196"/>
    </row>
    <row r="53" ht="12.75">
      <c r="I53" s="196"/>
    </row>
    <row r="54" ht="12.75">
      <c r="I54" s="196"/>
    </row>
    <row r="55" ht="12.75">
      <c r="I55" s="196"/>
    </row>
    <row r="56" ht="12.75">
      <c r="I56" s="196"/>
    </row>
    <row r="57" ht="12.75">
      <c r="I57" s="196"/>
    </row>
    <row r="58" ht="12.75">
      <c r="I58" s="196"/>
    </row>
    <row r="59" ht="12.75">
      <c r="I59" s="196"/>
    </row>
    <row r="60" ht="12.75">
      <c r="I60" s="196"/>
    </row>
    <row r="61" ht="12.75">
      <c r="I61" s="196"/>
    </row>
    <row r="62" ht="12.75">
      <c r="I62" s="196"/>
    </row>
    <row r="63" ht="12.75">
      <c r="I63" s="196"/>
    </row>
    <row r="64" ht="12.75">
      <c r="I64" s="196"/>
    </row>
    <row r="65" ht="12.75">
      <c r="I65" s="196"/>
    </row>
    <row r="66" ht="12.75">
      <c r="I66" s="196"/>
    </row>
    <row r="67" ht="12.75">
      <c r="I67" s="196"/>
    </row>
    <row r="68" ht="12.75">
      <c r="I68" s="196"/>
    </row>
    <row r="69" ht="12.75">
      <c r="I69" s="196"/>
    </row>
    <row r="70" ht="12.75">
      <c r="I70" s="196"/>
    </row>
    <row r="71" ht="12.75">
      <c r="I71" s="196"/>
    </row>
    <row r="72" ht="12.75">
      <c r="I72" s="196"/>
    </row>
    <row r="73" ht="12.75">
      <c r="I73" s="196"/>
    </row>
    <row r="74" ht="12.75">
      <c r="I74" s="196"/>
    </row>
    <row r="75" ht="12.75">
      <c r="I75" s="196"/>
    </row>
    <row r="76" ht="12.75">
      <c r="I76" s="196"/>
    </row>
    <row r="77" ht="12.75">
      <c r="I77" s="196"/>
    </row>
    <row r="78" ht="12.75">
      <c r="I78" s="196"/>
    </row>
    <row r="79" ht="12.75">
      <c r="I79" s="196"/>
    </row>
    <row r="80" ht="12.75">
      <c r="I80" s="196"/>
    </row>
    <row r="81" ht="12.75">
      <c r="I81" s="196"/>
    </row>
    <row r="82" ht="12.75">
      <c r="I82" s="196"/>
    </row>
    <row r="83" ht="12.75">
      <c r="I83" s="196"/>
    </row>
    <row r="84" ht="12.75">
      <c r="I84" s="196"/>
    </row>
    <row r="85" ht="12.75">
      <c r="I85" s="196"/>
    </row>
    <row r="86" ht="12.75">
      <c r="I86" s="196"/>
    </row>
    <row r="87" ht="12.75">
      <c r="I87" s="196"/>
    </row>
    <row r="88" ht="12.75">
      <c r="I88" s="196"/>
    </row>
    <row r="89" ht="12.75">
      <c r="I89" s="196"/>
    </row>
    <row r="90" ht="12.75">
      <c r="I90" s="196"/>
    </row>
    <row r="91" ht="12.75">
      <c r="I91" s="196"/>
    </row>
    <row r="92" ht="12.75">
      <c r="I92" s="196"/>
    </row>
    <row r="93" ht="12.75">
      <c r="I93" s="196"/>
    </row>
    <row r="94" ht="12.75">
      <c r="I94" s="196"/>
    </row>
    <row r="95" ht="12.75">
      <c r="I95" s="196"/>
    </row>
    <row r="96" ht="12.75">
      <c r="I96" s="196"/>
    </row>
    <row r="97" ht="12.75">
      <c r="I97" s="196"/>
    </row>
    <row r="98" ht="12.75">
      <c r="I98" s="196"/>
    </row>
    <row r="99" ht="12.75">
      <c r="I99" s="196"/>
    </row>
    <row r="100" ht="12.75">
      <c r="I100" s="196"/>
    </row>
    <row r="101" ht="12.75">
      <c r="I101" s="196"/>
    </row>
    <row r="102" ht="12.75">
      <c r="I102" s="196"/>
    </row>
    <row r="103" ht="12.75">
      <c r="I103" s="196"/>
    </row>
    <row r="104" ht="12.75">
      <c r="I104" s="196"/>
    </row>
    <row r="105" ht="12.75">
      <c r="I105" s="196"/>
    </row>
    <row r="106" ht="12.75">
      <c r="I106" s="196"/>
    </row>
    <row r="107" ht="12.75">
      <c r="I107" s="196"/>
    </row>
    <row r="108" ht="12.75">
      <c r="I108" s="196"/>
    </row>
    <row r="109" ht="12.75">
      <c r="I109" s="196"/>
    </row>
    <row r="110" ht="12.75">
      <c r="I110" s="196"/>
    </row>
    <row r="111" ht="12.75">
      <c r="I111" s="196"/>
    </row>
    <row r="112" ht="12.75">
      <c r="I112" s="196"/>
    </row>
    <row r="113" ht="12.75">
      <c r="I113" s="196"/>
    </row>
    <row r="114" ht="12.75">
      <c r="I114" s="196"/>
    </row>
    <row r="115" ht="12.75">
      <c r="I115" s="196"/>
    </row>
    <row r="116" ht="12.75">
      <c r="I116" s="196"/>
    </row>
    <row r="117" ht="12.75">
      <c r="I117" s="196"/>
    </row>
    <row r="118" ht="12.75">
      <c r="I118" s="196"/>
    </row>
    <row r="119" ht="12.75">
      <c r="I119" s="196"/>
    </row>
    <row r="120" ht="12.75">
      <c r="I120" s="196"/>
    </row>
    <row r="121" ht="12.75">
      <c r="I121" s="196"/>
    </row>
    <row r="122" ht="12.75">
      <c r="I122" s="196"/>
    </row>
    <row r="123" ht="12.75">
      <c r="I123" s="196"/>
    </row>
    <row r="124" ht="12.75">
      <c r="I124" s="196"/>
    </row>
    <row r="125" ht="12.75">
      <c r="I125" s="196"/>
    </row>
    <row r="126" ht="12.75">
      <c r="I126" s="196"/>
    </row>
    <row r="127" ht="12.75">
      <c r="I127" s="196"/>
    </row>
    <row r="128" ht="12.75">
      <c r="I128" s="196"/>
    </row>
    <row r="129" ht="12.75">
      <c r="I129" s="196"/>
    </row>
    <row r="130" ht="12.75">
      <c r="I130" s="196"/>
    </row>
    <row r="131" ht="12.75">
      <c r="I131" s="196"/>
    </row>
    <row r="132" ht="12.75">
      <c r="I132" s="196"/>
    </row>
    <row r="133" ht="12.75">
      <c r="I133" s="196"/>
    </row>
    <row r="134" ht="12.75">
      <c r="I134" s="196"/>
    </row>
    <row r="135" ht="12.75">
      <c r="I135" s="196"/>
    </row>
    <row r="136" ht="12.75">
      <c r="I136" s="196"/>
    </row>
    <row r="137" ht="12.75">
      <c r="I137" s="196"/>
    </row>
    <row r="138" ht="12.75">
      <c r="I138" s="196"/>
    </row>
    <row r="139" ht="12.75">
      <c r="I139" s="196"/>
    </row>
    <row r="140" ht="12.75">
      <c r="I140" s="196"/>
    </row>
    <row r="141" ht="12.75">
      <c r="I141" s="196"/>
    </row>
    <row r="142" ht="12.75">
      <c r="I142" s="196"/>
    </row>
    <row r="143" ht="12.75">
      <c r="I143" s="196"/>
    </row>
    <row r="144" ht="12.75">
      <c r="I144" s="196"/>
    </row>
    <row r="145" ht="12.75">
      <c r="I145" s="196"/>
    </row>
    <row r="146" ht="12.75">
      <c r="I146" s="196"/>
    </row>
    <row r="147" ht="12.75">
      <c r="I147" s="196"/>
    </row>
    <row r="148" ht="12.75">
      <c r="I148" s="196"/>
    </row>
    <row r="149" ht="12.75">
      <c r="I149" s="196"/>
    </row>
    <row r="150" ht="12.75">
      <c r="I150" s="196"/>
    </row>
    <row r="151" ht="12.75">
      <c r="I151" s="196"/>
    </row>
    <row r="152" ht="12.75">
      <c r="I152" s="196"/>
    </row>
    <row r="153" ht="12.75">
      <c r="I153" s="196"/>
    </row>
    <row r="154" ht="12.75">
      <c r="I154" s="196"/>
    </row>
    <row r="155" ht="12.75">
      <c r="I155" s="196"/>
    </row>
    <row r="156" ht="12.75">
      <c r="I156" s="196"/>
    </row>
    <row r="157" ht="12.75">
      <c r="I157" s="196"/>
    </row>
    <row r="158" ht="12.75">
      <c r="I158" s="196"/>
    </row>
    <row r="159" ht="12.75">
      <c r="I159" s="196"/>
    </row>
    <row r="160" ht="12.75">
      <c r="I160" s="196"/>
    </row>
    <row r="161" ht="12.75">
      <c r="I161" s="196"/>
    </row>
    <row r="162" ht="12.75">
      <c r="I162" s="196"/>
    </row>
    <row r="163" ht="12.75">
      <c r="I163" s="196"/>
    </row>
    <row r="164" ht="12.75">
      <c r="I164" s="196"/>
    </row>
    <row r="165" ht="12.75">
      <c r="I165" s="196"/>
    </row>
    <row r="166" ht="12.75">
      <c r="I166" s="196"/>
    </row>
    <row r="167" ht="12.75">
      <c r="I167" s="196"/>
    </row>
    <row r="168" ht="12.75">
      <c r="I168" s="196"/>
    </row>
    <row r="169" ht="12.75">
      <c r="I169" s="196"/>
    </row>
    <row r="170" ht="12.75">
      <c r="I170" s="196"/>
    </row>
    <row r="171" ht="12.75">
      <c r="I171" s="196"/>
    </row>
    <row r="172" ht="12.75">
      <c r="I172" s="196"/>
    </row>
    <row r="173" ht="12.75">
      <c r="I173" s="196"/>
    </row>
    <row r="174" ht="12.75">
      <c r="I174" s="196"/>
    </row>
    <row r="175" ht="12.75">
      <c r="I175" s="196"/>
    </row>
    <row r="176" ht="12.75">
      <c r="I176" s="196"/>
    </row>
    <row r="177" ht="12.75">
      <c r="I177" s="196"/>
    </row>
    <row r="178" ht="12.75">
      <c r="I178" s="196"/>
    </row>
    <row r="179" ht="12.75">
      <c r="I179" s="196"/>
    </row>
    <row r="180" ht="12.75">
      <c r="I180" s="196"/>
    </row>
    <row r="181" ht="12.75">
      <c r="I181" s="196"/>
    </row>
    <row r="182" ht="12.75">
      <c r="I182" s="196"/>
    </row>
    <row r="183" ht="12.75">
      <c r="I183" s="196"/>
    </row>
    <row r="184" ht="12.75">
      <c r="I184" s="196"/>
    </row>
    <row r="185" ht="12.75">
      <c r="I185" s="196"/>
    </row>
    <row r="186" ht="12.75">
      <c r="I186" s="196"/>
    </row>
    <row r="187" ht="12.75">
      <c r="I187" s="196"/>
    </row>
    <row r="188" ht="12.75">
      <c r="I188" s="196"/>
    </row>
    <row r="189" ht="12.75">
      <c r="I189" s="196"/>
    </row>
    <row r="190" ht="12.75">
      <c r="I190" s="196"/>
    </row>
    <row r="191" ht="12.75">
      <c r="I191" s="196"/>
    </row>
    <row r="192" ht="12.75">
      <c r="I192" s="196"/>
    </row>
    <row r="193" ht="12.75">
      <c r="I193" s="196"/>
    </row>
    <row r="194" ht="12.75">
      <c r="I194" s="196"/>
    </row>
    <row r="195" ht="12.75">
      <c r="I195" s="196"/>
    </row>
    <row r="196" ht="12.75">
      <c r="I196" s="196"/>
    </row>
    <row r="197" ht="12.75">
      <c r="I197" s="196"/>
    </row>
    <row r="198" ht="12.75">
      <c r="I198" s="196"/>
    </row>
    <row r="199" ht="12.75">
      <c r="I199" s="196"/>
    </row>
    <row r="200" ht="12.75">
      <c r="I200" s="196"/>
    </row>
    <row r="201" ht="12.75">
      <c r="I201" s="196"/>
    </row>
    <row r="202" ht="12.75">
      <c r="I202" s="196"/>
    </row>
    <row r="203" ht="12.75">
      <c r="I203" s="196"/>
    </row>
    <row r="204" ht="12.75">
      <c r="I204" s="196"/>
    </row>
    <row r="205" ht="12.75">
      <c r="I205" s="196"/>
    </row>
    <row r="206" ht="12.75">
      <c r="I206" s="196"/>
    </row>
    <row r="207" ht="12.75">
      <c r="I207" s="196"/>
    </row>
    <row r="208" ht="12.75">
      <c r="I208" s="196"/>
    </row>
    <row r="209" ht="12.75">
      <c r="I209" s="196"/>
    </row>
    <row r="210" ht="12.75">
      <c r="I210" s="196"/>
    </row>
    <row r="211" ht="12.75">
      <c r="I211" s="196"/>
    </row>
    <row r="212" ht="12.75">
      <c r="I212" s="196"/>
    </row>
    <row r="213" ht="12.75">
      <c r="I213" s="196"/>
    </row>
    <row r="214" ht="12.75">
      <c r="I214" s="196"/>
    </row>
    <row r="215" ht="12.75">
      <c r="I215" s="196"/>
    </row>
    <row r="216" ht="12.75">
      <c r="I216" s="196"/>
    </row>
    <row r="217" ht="12.75">
      <c r="I217" s="196"/>
    </row>
    <row r="218" ht="12.75">
      <c r="I218" s="196"/>
    </row>
    <row r="219" ht="12.75">
      <c r="I219" s="196"/>
    </row>
    <row r="220" ht="12.75">
      <c r="I220" s="196"/>
    </row>
    <row r="221" ht="12.75">
      <c r="I221" s="196"/>
    </row>
    <row r="222" ht="12.75">
      <c r="I222" s="196"/>
    </row>
    <row r="223" ht="12.75">
      <c r="I223" s="196"/>
    </row>
    <row r="224" ht="12.75">
      <c r="I224" s="196"/>
    </row>
    <row r="225" ht="12.75">
      <c r="I225" s="196"/>
    </row>
    <row r="226" ht="12.75">
      <c r="I226" s="196"/>
    </row>
    <row r="227" ht="12.75">
      <c r="I227" s="196"/>
    </row>
    <row r="228" ht="12.75">
      <c r="I228" s="196"/>
    </row>
    <row r="229" ht="12.75">
      <c r="I229" s="196"/>
    </row>
    <row r="230" ht="12.75">
      <c r="I230" s="196"/>
    </row>
    <row r="231" ht="12.75">
      <c r="I231" s="196"/>
    </row>
    <row r="232" ht="12.75">
      <c r="I232" s="196"/>
    </row>
    <row r="233" ht="12.75">
      <c r="I233" s="196"/>
    </row>
    <row r="234" ht="12.75">
      <c r="I234" s="196"/>
    </row>
    <row r="245" ht="15" customHeight="1"/>
    <row r="246" spans="2:3" ht="12.75" customHeight="1">
      <c r="B246" s="911" t="s">
        <v>365</v>
      </c>
      <c r="C246" s="215" t="s">
        <v>560</v>
      </c>
    </row>
    <row r="247" spans="2:3" ht="12.75">
      <c r="B247" s="919"/>
      <c r="C247" s="5"/>
    </row>
    <row r="248" spans="2:3" ht="12.75">
      <c r="B248" s="24">
        <v>1</v>
      </c>
      <c r="C248" s="264">
        <v>2</v>
      </c>
    </row>
    <row r="249" spans="2:3" ht="12.75">
      <c r="B249" s="253"/>
      <c r="C249" s="300" t="s">
        <v>568</v>
      </c>
    </row>
    <row r="250" spans="2:3" ht="12.75">
      <c r="B250" s="304">
        <v>1</v>
      </c>
      <c r="C250" s="16" t="s">
        <v>569</v>
      </c>
    </row>
    <row r="251" spans="2:3" ht="12.75">
      <c r="B251" s="304">
        <v>2</v>
      </c>
      <c r="C251" s="16" t="s">
        <v>570</v>
      </c>
    </row>
    <row r="252" spans="2:3" ht="12.75">
      <c r="B252" s="304">
        <v>3</v>
      </c>
      <c r="C252" s="16" t="s">
        <v>599</v>
      </c>
    </row>
    <row r="253" spans="2:3" ht="12.75">
      <c r="B253" s="304">
        <v>4</v>
      </c>
      <c r="C253" s="16" t="s">
        <v>572</v>
      </c>
    </row>
    <row r="254" spans="2:3" ht="12.75">
      <c r="B254" s="304">
        <v>5</v>
      </c>
      <c r="C254" s="16" t="s">
        <v>573</v>
      </c>
    </row>
    <row r="255" spans="2:3" ht="12.75">
      <c r="B255" s="304">
        <v>6</v>
      </c>
      <c r="C255" s="16" t="s">
        <v>574</v>
      </c>
    </row>
    <row r="256" spans="2:3" ht="12.75">
      <c r="B256" s="304">
        <v>7</v>
      </c>
      <c r="C256" s="16" t="s">
        <v>575</v>
      </c>
    </row>
    <row r="257" spans="2:3" ht="12.75">
      <c r="B257" s="304">
        <v>8</v>
      </c>
      <c r="C257" s="16" t="s">
        <v>576</v>
      </c>
    </row>
    <row r="258" spans="2:3" ht="12.75">
      <c r="B258" s="304">
        <v>9</v>
      </c>
      <c r="C258" s="16" t="s">
        <v>577</v>
      </c>
    </row>
    <row r="259" spans="2:3" ht="12.75">
      <c r="B259" s="304">
        <v>10</v>
      </c>
      <c r="C259" s="16" t="s">
        <v>578</v>
      </c>
    </row>
    <row r="260" spans="2:3" ht="12.75">
      <c r="B260" s="304">
        <v>11</v>
      </c>
      <c r="C260" s="16" t="s">
        <v>579</v>
      </c>
    </row>
    <row r="261" spans="2:3" s="332" customFormat="1" ht="12.75">
      <c r="B261" s="333">
        <v>12</v>
      </c>
      <c r="C261" s="334" t="s">
        <v>580</v>
      </c>
    </row>
    <row r="262" spans="2:3" ht="12.75">
      <c r="B262" s="304">
        <v>13</v>
      </c>
      <c r="C262" s="16" t="s">
        <v>581</v>
      </c>
    </row>
    <row r="263" spans="2:3" ht="12.75">
      <c r="B263" s="304">
        <v>14</v>
      </c>
      <c r="C263" s="16" t="s">
        <v>582</v>
      </c>
    </row>
    <row r="264" spans="2:3" ht="12.75">
      <c r="B264" s="304">
        <v>15</v>
      </c>
      <c r="C264" s="16" t="s">
        <v>583</v>
      </c>
    </row>
    <row r="265" spans="2:3" ht="12.75">
      <c r="B265" s="304">
        <v>16</v>
      </c>
      <c r="C265" s="16" t="s">
        <v>584</v>
      </c>
    </row>
    <row r="266" spans="2:3" ht="12.75">
      <c r="B266" s="304">
        <v>17</v>
      </c>
      <c r="C266" s="16" t="s">
        <v>585</v>
      </c>
    </row>
    <row r="267" spans="2:3" ht="12.75">
      <c r="B267" s="304">
        <v>18</v>
      </c>
      <c r="C267" s="16" t="s">
        <v>586</v>
      </c>
    </row>
    <row r="268" spans="2:3" s="335" customFormat="1" ht="12.75">
      <c r="B268" s="336">
        <v>19</v>
      </c>
      <c r="C268" s="337" t="s">
        <v>588</v>
      </c>
    </row>
    <row r="269" spans="2:3" ht="12.75">
      <c r="B269" s="304">
        <v>20</v>
      </c>
      <c r="C269" s="16" t="s">
        <v>589</v>
      </c>
    </row>
    <row r="270" spans="2:3" ht="12.75">
      <c r="B270" s="304">
        <v>21</v>
      </c>
      <c r="C270" s="16" t="s">
        <v>590</v>
      </c>
    </row>
    <row r="271" spans="2:3" ht="12.75">
      <c r="B271" s="304">
        <v>22</v>
      </c>
      <c r="C271" s="16" t="s">
        <v>591</v>
      </c>
    </row>
    <row r="272" spans="2:3" ht="12.75">
      <c r="B272" s="304">
        <v>23</v>
      </c>
      <c r="C272" s="16" t="s">
        <v>592</v>
      </c>
    </row>
    <row r="273" spans="2:3" ht="12.75">
      <c r="B273" s="304">
        <v>24</v>
      </c>
      <c r="C273" s="16" t="s">
        <v>593</v>
      </c>
    </row>
    <row r="274" spans="2:3" ht="12.75">
      <c r="B274" s="304">
        <v>25</v>
      </c>
      <c r="C274" s="16" t="s">
        <v>594</v>
      </c>
    </row>
    <row r="275" spans="2:3" ht="12.75" customHeight="1">
      <c r="B275" s="882" t="s">
        <v>159</v>
      </c>
      <c r="C275" s="884"/>
    </row>
  </sheetData>
  <sheetProtection/>
  <mergeCells count="14">
    <mergeCell ref="J3:K3"/>
    <mergeCell ref="L3:M3"/>
    <mergeCell ref="N3:O3"/>
    <mergeCell ref="D2:H2"/>
    <mergeCell ref="B3:B4"/>
    <mergeCell ref="R3:S3"/>
    <mergeCell ref="D3:E3"/>
    <mergeCell ref="F3:G3"/>
    <mergeCell ref="B275:C275"/>
    <mergeCell ref="B1:Q1"/>
    <mergeCell ref="P3:Q3"/>
    <mergeCell ref="B32:C32"/>
    <mergeCell ref="B246:B247"/>
    <mergeCell ref="H3:I3"/>
  </mergeCells>
  <printOptions/>
  <pageMargins left="0.75" right="0.75" top="0.31" bottom="0.24" header="0.29" footer="0.18"/>
  <pageSetup horizontalDpi="600" verticalDpi="600" orientation="landscape" scale="78" r:id="rId1"/>
</worksheet>
</file>

<file path=xl/worksheets/sheet25.xml><?xml version="1.0" encoding="utf-8"?>
<worksheet xmlns="http://schemas.openxmlformats.org/spreadsheetml/2006/main" xmlns:r="http://schemas.openxmlformats.org/officeDocument/2006/relationships">
  <dimension ref="A2:H20"/>
  <sheetViews>
    <sheetView view="pageBreakPreview" zoomScaleSheetLayoutView="100" zoomScalePageLayoutView="0" workbookViewId="0" topLeftCell="A1">
      <selection activeCell="N5" sqref="N5"/>
    </sheetView>
  </sheetViews>
  <sheetFormatPr defaultColWidth="7.7109375" defaultRowHeight="12.75"/>
  <cols>
    <col min="1" max="1" width="3.8515625" style="0" customWidth="1"/>
    <col min="2" max="2" width="6.8515625" style="0" customWidth="1"/>
    <col min="3" max="3" width="15.28125" style="0" customWidth="1"/>
    <col min="4" max="4" width="11.28125" style="0" customWidth="1"/>
    <col min="5" max="5" width="15.7109375" style="0" customWidth="1"/>
    <col min="6" max="6" width="14.57421875" style="0" customWidth="1"/>
    <col min="7" max="7" width="13.8515625" style="0" customWidth="1"/>
    <col min="8" max="8" width="12.421875" style="0" customWidth="1"/>
  </cols>
  <sheetData>
    <row r="2" spans="1:8" ht="153" customHeight="1">
      <c r="A2" s="1001" t="s">
        <v>480</v>
      </c>
      <c r="B2" s="1001"/>
      <c r="C2" s="1001"/>
      <c r="D2" s="1001"/>
      <c r="E2" s="1001"/>
      <c r="F2" s="1001"/>
      <c r="G2" s="951"/>
      <c r="H2" s="951"/>
    </row>
    <row r="3" spans="2:8" ht="15">
      <c r="B3" s="921" t="s">
        <v>551</v>
      </c>
      <c r="C3" s="921"/>
      <c r="D3" s="921"/>
      <c r="E3" s="921"/>
      <c r="F3" s="921"/>
      <c r="G3" s="921"/>
      <c r="H3" s="921"/>
    </row>
    <row r="4" spans="3:6" s="770" customFormat="1" ht="15.75" customHeight="1">
      <c r="C4" s="771"/>
      <c r="D4" s="1011"/>
      <c r="E4" s="1011"/>
      <c r="F4" s="1011"/>
    </row>
    <row r="5" spans="2:8" s="772" customFormat="1" ht="42" customHeight="1">
      <c r="B5" s="773" t="s">
        <v>182</v>
      </c>
      <c r="C5" s="774" t="s">
        <v>536</v>
      </c>
      <c r="D5" s="133" t="s">
        <v>600</v>
      </c>
      <c r="E5" s="133" t="s">
        <v>562</v>
      </c>
      <c r="F5" s="133" t="s">
        <v>1341</v>
      </c>
      <c r="G5" s="133" t="s">
        <v>1068</v>
      </c>
      <c r="H5" s="133" t="s">
        <v>1331</v>
      </c>
    </row>
    <row r="6" spans="2:8" s="775" customFormat="1" ht="18.75" customHeight="1">
      <c r="B6" s="776">
        <v>1</v>
      </c>
      <c r="C6" s="776">
        <v>2</v>
      </c>
      <c r="D6" s="793">
        <v>3</v>
      </c>
      <c r="E6" s="793">
        <v>4</v>
      </c>
      <c r="F6" s="776">
        <v>5</v>
      </c>
      <c r="G6" s="776">
        <v>6</v>
      </c>
      <c r="H6" s="792">
        <v>7</v>
      </c>
    </row>
    <row r="7" spans="2:8" s="770" customFormat="1" ht="26.25" customHeight="1">
      <c r="B7" s="778">
        <v>1</v>
      </c>
      <c r="C7" s="777" t="s">
        <v>538</v>
      </c>
      <c r="D7" s="779">
        <v>42.8</v>
      </c>
      <c r="E7" s="779">
        <v>44.1</v>
      </c>
      <c r="F7" s="780">
        <v>43.535</v>
      </c>
      <c r="G7" s="780">
        <v>43.621</v>
      </c>
      <c r="H7" s="780">
        <v>45.253</v>
      </c>
    </row>
    <row r="8" spans="2:8" s="770" customFormat="1" ht="24.75" customHeight="1">
      <c r="B8" s="778">
        <v>2</v>
      </c>
      <c r="C8" s="777" t="s">
        <v>539</v>
      </c>
      <c r="D8" s="779">
        <v>26.9</v>
      </c>
      <c r="E8" s="779">
        <v>26.7</v>
      </c>
      <c r="F8" s="780">
        <v>28.4</v>
      </c>
      <c r="G8" s="780">
        <v>28.597</v>
      </c>
      <c r="H8" s="780">
        <v>27.921</v>
      </c>
    </row>
    <row r="9" spans="2:8" s="770" customFormat="1" ht="24.75" customHeight="1">
      <c r="B9" s="778">
        <v>3</v>
      </c>
      <c r="C9" s="777" t="s">
        <v>552</v>
      </c>
      <c r="D9" s="779">
        <v>24</v>
      </c>
      <c r="E9" s="779">
        <v>23.8</v>
      </c>
      <c r="F9" s="780">
        <v>23.49</v>
      </c>
      <c r="G9" s="780">
        <v>24.826</v>
      </c>
      <c r="H9" s="780">
        <v>23.57</v>
      </c>
    </row>
    <row r="10" spans="1:8" s="770" customFormat="1" ht="21" customHeight="1">
      <c r="A10" s="781"/>
      <c r="B10" s="778">
        <v>4</v>
      </c>
      <c r="C10" s="777" t="s">
        <v>553</v>
      </c>
      <c r="D10" s="779">
        <v>123.1</v>
      </c>
      <c r="E10" s="779">
        <v>124.116</v>
      </c>
      <c r="F10" s="780">
        <v>124.182</v>
      </c>
      <c r="G10" s="780">
        <v>125.713</v>
      </c>
      <c r="H10" s="780">
        <v>124.222</v>
      </c>
    </row>
    <row r="11" spans="2:8" s="770" customFormat="1" ht="27.75" customHeight="1">
      <c r="B11" s="778">
        <v>5</v>
      </c>
      <c r="C11" s="777" t="s">
        <v>544</v>
      </c>
      <c r="D11" s="779">
        <v>4.3</v>
      </c>
      <c r="E11" s="779">
        <v>4.6</v>
      </c>
      <c r="F11" s="780">
        <v>5.2</v>
      </c>
      <c r="G11" s="780">
        <v>5.151</v>
      </c>
      <c r="H11" s="780">
        <v>4.779</v>
      </c>
    </row>
    <row r="12" spans="2:8" s="770" customFormat="1" ht="25.5" customHeight="1">
      <c r="B12" s="778">
        <v>6</v>
      </c>
      <c r="C12" s="777" t="s">
        <v>554</v>
      </c>
      <c r="D12" s="779">
        <v>29.806</v>
      </c>
      <c r="E12" s="779">
        <v>30.549</v>
      </c>
      <c r="F12" s="780">
        <v>28.511</v>
      </c>
      <c r="G12" s="780">
        <v>28.688</v>
      </c>
      <c r="H12" s="780">
        <v>30.214</v>
      </c>
    </row>
    <row r="13" spans="2:8" s="770" customFormat="1" ht="27.75" customHeight="1">
      <c r="B13" s="778">
        <v>7</v>
      </c>
      <c r="C13" s="777" t="s">
        <v>555</v>
      </c>
      <c r="D13" s="779">
        <v>9</v>
      </c>
      <c r="E13" s="779">
        <v>8.713</v>
      </c>
      <c r="F13" s="780">
        <v>9.036</v>
      </c>
      <c r="G13" s="780">
        <v>9.398</v>
      </c>
      <c r="H13" s="780">
        <v>9.395</v>
      </c>
    </row>
    <row r="14" spans="2:8" s="770" customFormat="1" ht="24" customHeight="1">
      <c r="B14" s="778">
        <v>8</v>
      </c>
      <c r="C14" s="777" t="s">
        <v>556</v>
      </c>
      <c r="D14" s="779">
        <v>0.789</v>
      </c>
      <c r="E14" s="779">
        <v>0.769</v>
      </c>
      <c r="F14" s="780">
        <v>0.808</v>
      </c>
      <c r="G14" s="780">
        <v>0.824</v>
      </c>
      <c r="H14" s="777">
        <v>0.8</v>
      </c>
    </row>
    <row r="15" spans="2:8" s="770" customFormat="1" ht="19.5" customHeight="1">
      <c r="B15" s="778">
        <v>9</v>
      </c>
      <c r="C15" s="777" t="s">
        <v>557</v>
      </c>
      <c r="D15" s="779">
        <v>0.156</v>
      </c>
      <c r="E15" s="779">
        <v>0.133</v>
      </c>
      <c r="F15" s="780">
        <v>0.15</v>
      </c>
      <c r="G15" s="780">
        <v>0.144</v>
      </c>
      <c r="H15" s="780">
        <v>0.115</v>
      </c>
    </row>
    <row r="16" spans="2:8" s="770" customFormat="1" ht="20.25" customHeight="1">
      <c r="B16" s="778">
        <v>10</v>
      </c>
      <c r="C16" s="777" t="s">
        <v>558</v>
      </c>
      <c r="D16" s="779">
        <v>0.431</v>
      </c>
      <c r="E16" s="779">
        <v>0.434</v>
      </c>
      <c r="F16" s="782">
        <v>0.425</v>
      </c>
      <c r="G16" s="782">
        <v>0.428</v>
      </c>
      <c r="H16" s="780">
        <v>0.449</v>
      </c>
    </row>
    <row r="17" spans="2:8" s="770" customFormat="1" ht="9.75" customHeight="1">
      <c r="B17" s="783"/>
      <c r="C17" s="784"/>
      <c r="D17" s="785"/>
      <c r="E17" s="785"/>
      <c r="F17" s="784"/>
      <c r="G17" s="784"/>
      <c r="H17" s="784"/>
    </row>
    <row r="18" spans="2:8" s="770" customFormat="1" ht="48" customHeight="1">
      <c r="B18" s="1010" t="s">
        <v>358</v>
      </c>
      <c r="C18" s="1010"/>
      <c r="D18" s="1010"/>
      <c r="E18" s="1010"/>
      <c r="F18" s="1010"/>
      <c r="G18" s="1010"/>
      <c r="H18" s="1010"/>
    </row>
    <row r="19" spans="1:8" ht="96.75" customHeight="1">
      <c r="A19" s="1001" t="s">
        <v>1339</v>
      </c>
      <c r="B19" s="1001"/>
      <c r="C19" s="1001"/>
      <c r="D19" s="1001"/>
      <c r="E19" s="1001"/>
      <c r="F19" s="1001"/>
      <c r="G19" s="951"/>
      <c r="H19" s="951"/>
    </row>
    <row r="20" spans="2:6" s="770" customFormat="1" ht="42" customHeight="1">
      <c r="B20" s="786"/>
      <c r="C20" s="786"/>
      <c r="D20" s="786"/>
      <c r="E20" s="786"/>
      <c r="F20" s="786"/>
    </row>
    <row r="21" s="770" customFormat="1" ht="42" customHeight="1"/>
    <row r="22" s="770" customFormat="1" ht="42" customHeight="1"/>
    <row r="23" s="770" customFormat="1" ht="42" customHeight="1"/>
    <row r="24" s="770" customFormat="1" ht="42" customHeight="1"/>
    <row r="25" s="770" customFormat="1" ht="42" customHeight="1"/>
    <row r="26" s="770" customFormat="1" ht="42" customHeight="1"/>
  </sheetData>
  <sheetProtection/>
  <mergeCells count="5">
    <mergeCell ref="B18:H18"/>
    <mergeCell ref="D4:F4"/>
    <mergeCell ref="B3:H3"/>
    <mergeCell ref="A2:H2"/>
    <mergeCell ref="A19:H19"/>
  </mergeCells>
  <printOptions/>
  <pageMargins left="0.75" right="0.4" top="1" bottom="1" header="0.5" footer="0.5"/>
  <pageSetup horizontalDpi="600" verticalDpi="600" orientation="portrait" scale="78" r:id="rId1"/>
</worksheet>
</file>

<file path=xl/worksheets/sheet26.xml><?xml version="1.0" encoding="utf-8"?>
<worksheet xmlns="http://schemas.openxmlformats.org/spreadsheetml/2006/main" xmlns:r="http://schemas.openxmlformats.org/officeDocument/2006/relationships">
  <dimension ref="A1:I30"/>
  <sheetViews>
    <sheetView view="pageBreakPreview" zoomScaleSheetLayoutView="100" zoomScalePageLayoutView="0" workbookViewId="0" topLeftCell="A1">
      <selection activeCell="K19" sqref="K19"/>
    </sheetView>
  </sheetViews>
  <sheetFormatPr defaultColWidth="9.140625" defaultRowHeight="12.75"/>
  <cols>
    <col min="1" max="1" width="2.57421875" style="0" customWidth="1"/>
    <col min="2" max="2" width="4.57421875" style="0" customWidth="1"/>
    <col min="3" max="3" width="15.421875" style="0" customWidth="1"/>
    <col min="4" max="4" width="13.57421875" style="0" customWidth="1"/>
    <col min="5" max="5" width="13.7109375" style="0" customWidth="1"/>
    <col min="6" max="6" width="13.00390625" style="0" customWidth="1"/>
    <col min="7" max="7" width="12.57421875" style="0" customWidth="1"/>
    <col min="8" max="8" width="12.7109375" style="0" customWidth="1"/>
    <col min="9" max="9" width="5.140625" style="0" customWidth="1"/>
  </cols>
  <sheetData>
    <row r="1" spans="2:8" ht="15">
      <c r="B1" s="921" t="s">
        <v>535</v>
      </c>
      <c r="C1" s="921"/>
      <c r="D1" s="921"/>
      <c r="E1" s="921"/>
      <c r="F1" s="921"/>
      <c r="G1" s="921"/>
      <c r="H1" s="921"/>
    </row>
    <row r="2" spans="4:6" ht="12.75" customHeight="1">
      <c r="D2" s="1014"/>
      <c r="E2" s="1014"/>
      <c r="F2" s="1014"/>
    </row>
    <row r="3" spans="2:8" ht="24.75" customHeight="1">
      <c r="B3" s="911" t="s">
        <v>182</v>
      </c>
      <c r="C3" s="212" t="s">
        <v>536</v>
      </c>
      <c r="D3" s="1015" t="s">
        <v>486</v>
      </c>
      <c r="E3" s="1016"/>
      <c r="F3" s="1016"/>
      <c r="G3" s="1016"/>
      <c r="H3" s="1017"/>
    </row>
    <row r="4" spans="2:9" ht="24.75" customHeight="1">
      <c r="B4" s="919"/>
      <c r="C4" s="217"/>
      <c r="D4" s="279" t="s">
        <v>499</v>
      </c>
      <c r="E4" s="280" t="s">
        <v>500</v>
      </c>
      <c r="F4" s="280" t="s">
        <v>501</v>
      </c>
      <c r="G4" s="280" t="s">
        <v>502</v>
      </c>
      <c r="H4" s="280" t="s">
        <v>463</v>
      </c>
      <c r="I4" s="1012" t="s">
        <v>537</v>
      </c>
    </row>
    <row r="5" spans="2:9" ht="24.75" customHeight="1">
      <c r="B5" s="264">
        <v>1</v>
      </c>
      <c r="C5" s="264">
        <v>2</v>
      </c>
      <c r="D5" s="251">
        <v>3</v>
      </c>
      <c r="E5" s="251">
        <v>4</v>
      </c>
      <c r="F5" s="251">
        <v>5</v>
      </c>
      <c r="G5" s="251">
        <v>6</v>
      </c>
      <c r="H5" s="264">
        <v>7</v>
      </c>
      <c r="I5" s="1013"/>
    </row>
    <row r="6" spans="2:9" ht="24.75" customHeight="1">
      <c r="B6" s="155">
        <v>1</v>
      </c>
      <c r="C6" s="8" t="s">
        <v>538</v>
      </c>
      <c r="D6" s="107">
        <v>83.13</v>
      </c>
      <c r="E6" s="107">
        <v>91.79</v>
      </c>
      <c r="F6" s="107">
        <v>93.35</v>
      </c>
      <c r="G6" s="107">
        <v>96.69</v>
      </c>
      <c r="H6" s="188">
        <v>99.18</v>
      </c>
      <c r="I6" s="1013"/>
    </row>
    <row r="7" spans="2:9" ht="24.75" customHeight="1">
      <c r="B7" s="156">
        <v>2</v>
      </c>
      <c r="C7" s="8" t="s">
        <v>539</v>
      </c>
      <c r="D7" s="107">
        <v>68.64</v>
      </c>
      <c r="E7" s="107">
        <v>69.35</v>
      </c>
      <c r="F7" s="107">
        <v>75.81</v>
      </c>
      <c r="G7" s="107">
        <v>78.57</v>
      </c>
      <c r="H7" s="188">
        <v>80.68</v>
      </c>
      <c r="I7" s="1013"/>
    </row>
    <row r="8" spans="2:9" ht="24.75" customHeight="1">
      <c r="B8" s="156">
        <v>3</v>
      </c>
      <c r="C8" s="8" t="s">
        <v>540</v>
      </c>
      <c r="D8" s="107">
        <v>33.47</v>
      </c>
      <c r="E8" s="107">
        <v>34.07</v>
      </c>
      <c r="F8" s="107">
        <v>33.92</v>
      </c>
      <c r="G8" s="107">
        <v>40.76</v>
      </c>
      <c r="H8" s="188">
        <v>40.03</v>
      </c>
      <c r="I8" s="1013"/>
    </row>
    <row r="9" spans="2:9" ht="24.75" customHeight="1">
      <c r="B9" s="156">
        <v>4</v>
      </c>
      <c r="C9" s="8" t="s">
        <v>541</v>
      </c>
      <c r="D9" s="10">
        <f>SUM(D6:D8)</f>
        <v>185.23999999999998</v>
      </c>
      <c r="E9" s="10">
        <f>SUM(E6:E8)</f>
        <v>195.20999999999998</v>
      </c>
      <c r="F9" s="10">
        <f>SUM(F6:F8)</f>
        <v>203.07999999999998</v>
      </c>
      <c r="G9" s="282">
        <v>216.02</v>
      </c>
      <c r="H9" s="282">
        <v>219.9</v>
      </c>
      <c r="I9" s="1013"/>
    </row>
    <row r="10" spans="1:9" ht="24.75" customHeight="1">
      <c r="A10" s="283"/>
      <c r="B10" s="156">
        <v>5</v>
      </c>
      <c r="C10" s="8" t="s">
        <v>542</v>
      </c>
      <c r="D10" s="107">
        <v>13.13</v>
      </c>
      <c r="E10" s="107">
        <v>13.39</v>
      </c>
      <c r="F10" s="107">
        <v>14.23</v>
      </c>
      <c r="G10" s="107">
        <v>14.76</v>
      </c>
      <c r="H10" s="188">
        <v>14.57</v>
      </c>
      <c r="I10" s="281"/>
    </row>
    <row r="11" spans="2:9" ht="24.75" customHeight="1">
      <c r="B11" s="156">
        <v>6</v>
      </c>
      <c r="C11" s="8" t="s">
        <v>543</v>
      </c>
      <c r="D11" s="107">
        <v>198.36</v>
      </c>
      <c r="E11" s="107">
        <v>208.6</v>
      </c>
      <c r="F11" s="107">
        <v>217.28</v>
      </c>
      <c r="G11" s="107">
        <v>230.78</v>
      </c>
      <c r="H11" s="188">
        <v>234.47</v>
      </c>
      <c r="I11" s="281"/>
    </row>
    <row r="12" spans="2:9" ht="24.75" customHeight="1">
      <c r="B12" s="156">
        <v>7</v>
      </c>
      <c r="C12" s="8" t="s">
        <v>544</v>
      </c>
      <c r="D12" s="107">
        <v>237.08</v>
      </c>
      <c r="E12" s="107">
        <v>281.17</v>
      </c>
      <c r="F12" s="107">
        <v>355.52</v>
      </c>
      <c r="G12" s="107">
        <v>348.19</v>
      </c>
      <c r="H12" s="188">
        <v>285.03</v>
      </c>
      <c r="I12" s="281"/>
    </row>
    <row r="13" spans="2:9" ht="24.75" customHeight="1">
      <c r="B13" s="156">
        <v>8</v>
      </c>
      <c r="C13" s="8" t="s">
        <v>545</v>
      </c>
      <c r="D13" s="107">
        <v>24.35</v>
      </c>
      <c r="E13" s="107">
        <v>27.98</v>
      </c>
      <c r="F13" s="107">
        <v>24.29</v>
      </c>
      <c r="G13" s="107">
        <v>29.76</v>
      </c>
      <c r="H13" s="188">
        <v>27.72</v>
      </c>
      <c r="I13" s="281"/>
    </row>
    <row r="14" spans="2:9" ht="24.75" customHeight="1">
      <c r="B14" s="156">
        <v>9</v>
      </c>
      <c r="C14" s="8" t="s">
        <v>546</v>
      </c>
      <c r="D14" s="107">
        <v>16.43</v>
      </c>
      <c r="E14" s="107">
        <v>18.5</v>
      </c>
      <c r="F14" s="284">
        <v>22.63</v>
      </c>
      <c r="G14" s="284">
        <v>25.88</v>
      </c>
      <c r="H14" s="282">
        <v>22.28</v>
      </c>
      <c r="I14" s="281"/>
    </row>
    <row r="15" spans="2:8" ht="24.75" customHeight="1">
      <c r="B15" s="157">
        <v>10</v>
      </c>
      <c r="C15" s="247" t="s">
        <v>547</v>
      </c>
      <c r="D15" s="286">
        <v>10.27</v>
      </c>
      <c r="E15" s="286">
        <v>10.84</v>
      </c>
      <c r="F15" s="286">
        <v>11.27</v>
      </c>
      <c r="G15" s="286">
        <v>11.21</v>
      </c>
      <c r="H15" s="246">
        <v>10.37</v>
      </c>
    </row>
    <row r="16" ht="24.75" customHeight="1">
      <c r="B16" s="287" t="s">
        <v>548</v>
      </c>
    </row>
    <row r="17" ht="24.75" customHeight="1">
      <c r="B17" s="287" t="s">
        <v>549</v>
      </c>
    </row>
    <row r="18" ht="24.75" customHeight="1">
      <c r="B18" s="287" t="s">
        <v>550</v>
      </c>
    </row>
    <row r="20" spans="4:5" ht="12.75" customHeight="1">
      <c r="D20" s="265"/>
      <c r="E20" s="265"/>
    </row>
    <row r="21" spans="4:5" ht="12.75">
      <c r="D21" s="265"/>
      <c r="E21" s="265"/>
    </row>
    <row r="22" spans="4:5" ht="12.75">
      <c r="D22" s="265"/>
      <c r="E22" s="265"/>
    </row>
    <row r="23" spans="4:5" ht="12.75">
      <c r="D23" s="265"/>
      <c r="E23" s="265"/>
    </row>
    <row r="24" spans="4:5" ht="12.75">
      <c r="D24" s="265"/>
      <c r="E24" s="265"/>
    </row>
    <row r="25" spans="4:5" ht="12.75">
      <c r="D25" s="265"/>
      <c r="E25" s="265"/>
    </row>
    <row r="26" spans="4:5" ht="12.75">
      <c r="D26" s="265"/>
      <c r="E26" s="265"/>
    </row>
    <row r="27" spans="4:5" ht="12.75">
      <c r="D27" s="265"/>
      <c r="E27" s="265"/>
    </row>
    <row r="28" spans="4:5" ht="12.75">
      <c r="D28" s="265"/>
      <c r="E28" s="265"/>
    </row>
    <row r="29" spans="4:5" ht="12.75">
      <c r="D29" s="265"/>
      <c r="E29" s="265"/>
    </row>
    <row r="30" spans="4:5" ht="12.75">
      <c r="D30" s="265"/>
      <c r="E30" s="265"/>
    </row>
  </sheetData>
  <sheetProtection/>
  <mergeCells count="5">
    <mergeCell ref="B1:H1"/>
    <mergeCell ref="I4:I9"/>
    <mergeCell ref="D2:F2"/>
    <mergeCell ref="B3:B4"/>
    <mergeCell ref="D3:H3"/>
  </mergeCells>
  <printOptions/>
  <pageMargins left="0.75" right="0.4"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I42"/>
  <sheetViews>
    <sheetView view="pageBreakPreview" zoomScale="60" zoomScalePageLayoutView="0" workbookViewId="0" topLeftCell="B1">
      <selection activeCell="J22" sqref="J22"/>
    </sheetView>
  </sheetViews>
  <sheetFormatPr defaultColWidth="9.140625" defaultRowHeight="12.75"/>
  <cols>
    <col min="1" max="1" width="8.57421875" style="14" customWidth="1"/>
    <col min="2" max="2" width="57.00390625" style="14" bestFit="1" customWidth="1"/>
    <col min="3" max="3" width="15.7109375" style="14" customWidth="1"/>
    <col min="4" max="4" width="12.7109375" style="31" bestFit="1" customWidth="1"/>
    <col min="5" max="5" width="10.8515625" style="14" customWidth="1"/>
    <col min="6" max="6" width="12.7109375" style="14" bestFit="1" customWidth="1"/>
    <col min="7" max="7" width="11.7109375" style="584" customWidth="1"/>
    <col min="8" max="8" width="13.28125" style="14" bestFit="1" customWidth="1"/>
    <col min="9" max="16384" width="9.140625" style="14" customWidth="1"/>
  </cols>
  <sheetData>
    <row r="1" spans="1:8" ht="32.25" customHeight="1">
      <c r="A1" s="1019" t="s">
        <v>477</v>
      </c>
      <c r="B1" s="1019"/>
      <c r="C1" s="1019"/>
      <c r="D1" s="1019"/>
      <c r="E1" s="1019"/>
      <c r="F1" s="1019"/>
      <c r="G1" s="1019"/>
      <c r="H1" s="1019"/>
    </row>
    <row r="3" spans="1:8" s="734" customFormat="1" ht="20.25" customHeight="1">
      <c r="A3" s="263" t="s">
        <v>182</v>
      </c>
      <c r="B3" s="730" t="s">
        <v>495</v>
      </c>
      <c r="C3" s="731" t="s">
        <v>496</v>
      </c>
      <c r="D3" s="730" t="s">
        <v>499</v>
      </c>
      <c r="E3" s="730" t="s">
        <v>500</v>
      </c>
      <c r="F3" s="730" t="s">
        <v>501</v>
      </c>
      <c r="G3" s="732" t="s">
        <v>502</v>
      </c>
      <c r="H3" s="733" t="s">
        <v>463</v>
      </c>
    </row>
    <row r="4" spans="1:9" ht="17.25" customHeight="1">
      <c r="A4" s="731">
        <v>1</v>
      </c>
      <c r="B4" s="735">
        <v>2</v>
      </c>
      <c r="C4" s="736">
        <v>3</v>
      </c>
      <c r="D4" s="735">
        <v>4</v>
      </c>
      <c r="E4" s="735">
        <v>5</v>
      </c>
      <c r="F4" s="735">
        <v>6</v>
      </c>
      <c r="G4" s="735">
        <v>7</v>
      </c>
      <c r="H4" s="736">
        <v>8</v>
      </c>
      <c r="I4" s="31"/>
    </row>
    <row r="5" spans="1:8" ht="7.5" customHeight="1">
      <c r="A5" s="560"/>
      <c r="B5" s="737"/>
      <c r="C5" s="560"/>
      <c r="D5" s="739"/>
      <c r="E5" s="737"/>
      <c r="F5" s="737"/>
      <c r="G5" s="740"/>
      <c r="H5" s="560"/>
    </row>
    <row r="6" spans="1:8" ht="15.75">
      <c r="A6" s="741" t="s">
        <v>503</v>
      </c>
      <c r="B6" s="742" t="s">
        <v>504</v>
      </c>
      <c r="C6" s="560"/>
      <c r="D6" s="738"/>
      <c r="E6" s="737"/>
      <c r="F6" s="737"/>
      <c r="G6" s="740"/>
      <c r="H6" s="560"/>
    </row>
    <row r="7" spans="1:8" ht="5.25" customHeight="1">
      <c r="A7" s="741"/>
      <c r="B7" s="737"/>
      <c r="C7" s="560"/>
      <c r="D7" s="738"/>
      <c r="E7" s="737"/>
      <c r="F7" s="737"/>
      <c r="G7" s="740"/>
      <c r="H7" s="560"/>
    </row>
    <row r="8" spans="1:8" ht="15.75">
      <c r="A8" s="127"/>
      <c r="B8" s="742" t="s">
        <v>43</v>
      </c>
      <c r="C8" s="560" t="s">
        <v>505</v>
      </c>
      <c r="D8" s="743">
        <v>66.46</v>
      </c>
      <c r="E8" s="737">
        <v>66.88</v>
      </c>
      <c r="F8" s="737">
        <v>73.83</v>
      </c>
      <c r="G8" s="744">
        <v>91.96</v>
      </c>
      <c r="H8" s="560">
        <v>94.41</v>
      </c>
    </row>
    <row r="9" spans="1:8" ht="15">
      <c r="A9" s="127"/>
      <c r="B9" s="737" t="s">
        <v>506</v>
      </c>
      <c r="C9" s="560" t="s">
        <v>507</v>
      </c>
      <c r="D9" s="738"/>
      <c r="E9" s="737"/>
      <c r="F9" s="737"/>
      <c r="G9" s="744"/>
      <c r="H9" s="560"/>
    </row>
    <row r="10" spans="1:8" ht="6" customHeight="1">
      <c r="A10" s="127"/>
      <c r="B10" s="737"/>
      <c r="C10" s="560"/>
      <c r="D10" s="738"/>
      <c r="E10" s="737"/>
      <c r="F10" s="737"/>
      <c r="G10" s="744"/>
      <c r="H10" s="560"/>
    </row>
    <row r="11" spans="1:8" ht="15.75">
      <c r="A11" s="127"/>
      <c r="B11" s="742" t="s">
        <v>44</v>
      </c>
      <c r="C11" s="560" t="s">
        <v>508</v>
      </c>
      <c r="D11" s="738">
        <v>6.9</v>
      </c>
      <c r="E11" s="737">
        <v>7.4</v>
      </c>
      <c r="F11" s="745">
        <v>7.96</v>
      </c>
      <c r="G11" s="744">
        <v>8.22</v>
      </c>
      <c r="H11" s="560">
        <v>9.69</v>
      </c>
    </row>
    <row r="12" spans="1:8" ht="15">
      <c r="A12" s="127"/>
      <c r="B12" s="737" t="s">
        <v>509</v>
      </c>
      <c r="C12" s="560" t="s">
        <v>507</v>
      </c>
      <c r="D12" s="738"/>
      <c r="E12" s="737"/>
      <c r="F12" s="737"/>
      <c r="G12" s="740"/>
      <c r="H12" s="560"/>
    </row>
    <row r="13" spans="1:8" ht="4.5" customHeight="1">
      <c r="A13" s="127"/>
      <c r="B13" s="737"/>
      <c r="C13" s="560"/>
      <c r="D13" s="738"/>
      <c r="E13" s="737"/>
      <c r="F13" s="737"/>
      <c r="G13" s="740"/>
      <c r="H13" s="560"/>
    </row>
    <row r="14" spans="1:8" ht="15.75">
      <c r="A14" s="127"/>
      <c r="B14" s="742" t="s">
        <v>45</v>
      </c>
      <c r="C14" s="560" t="s">
        <v>508</v>
      </c>
      <c r="D14" s="738">
        <v>120.26</v>
      </c>
      <c r="E14" s="737">
        <v>126.75</v>
      </c>
      <c r="F14" s="737">
        <v>155.01</v>
      </c>
      <c r="G14" s="744">
        <v>179.05</v>
      </c>
      <c r="H14" s="560">
        <v>215.81</v>
      </c>
    </row>
    <row r="15" spans="1:8" ht="15">
      <c r="A15" s="127"/>
      <c r="B15" s="737" t="s">
        <v>510</v>
      </c>
      <c r="C15" s="560" t="s">
        <v>507</v>
      </c>
      <c r="D15" s="738"/>
      <c r="E15" s="737"/>
      <c r="F15" s="737"/>
      <c r="G15" s="740"/>
      <c r="H15" s="560"/>
    </row>
    <row r="16" spans="1:8" ht="15">
      <c r="A16" s="127"/>
      <c r="B16" s="737" t="s">
        <v>511</v>
      </c>
      <c r="C16" s="560"/>
      <c r="D16" s="738"/>
      <c r="E16" s="737"/>
      <c r="F16" s="737"/>
      <c r="G16" s="740"/>
      <c r="H16" s="560"/>
    </row>
    <row r="17" spans="1:8" ht="3" customHeight="1">
      <c r="A17" s="127"/>
      <c r="B17" s="737"/>
      <c r="C17" s="560"/>
      <c r="D17" s="738"/>
      <c r="E17" s="737"/>
      <c r="F17" s="737"/>
      <c r="G17" s="740"/>
      <c r="H17" s="560"/>
    </row>
    <row r="18" spans="1:8" ht="19.5" customHeight="1">
      <c r="A18" s="746" t="s">
        <v>512</v>
      </c>
      <c r="B18" s="1018" t="s">
        <v>513</v>
      </c>
      <c r="C18" s="747"/>
      <c r="D18" s="738"/>
      <c r="E18" s="737"/>
      <c r="F18" s="737"/>
      <c r="G18" s="740"/>
      <c r="H18" s="560"/>
    </row>
    <row r="19" spans="1:8" ht="3.75" customHeight="1">
      <c r="A19" s="741"/>
      <c r="B19" s="1018"/>
      <c r="C19" s="560"/>
      <c r="D19" s="737"/>
      <c r="E19" s="737"/>
      <c r="F19" s="737"/>
      <c r="G19" s="737"/>
      <c r="H19" s="560"/>
    </row>
    <row r="20" spans="1:8" ht="15.75">
      <c r="A20" s="741"/>
      <c r="B20" s="742" t="s">
        <v>46</v>
      </c>
      <c r="C20" s="560" t="s">
        <v>514</v>
      </c>
      <c r="D20" s="738">
        <v>117.13</v>
      </c>
      <c r="E20" s="737">
        <v>127.23</v>
      </c>
      <c r="F20" s="737">
        <v>137.73</v>
      </c>
      <c r="G20" s="740">
        <v>144.19</v>
      </c>
      <c r="H20" s="560">
        <v>150.91</v>
      </c>
    </row>
    <row r="21" spans="1:8" ht="15.75">
      <c r="A21" s="127"/>
      <c r="B21" s="742" t="s">
        <v>47</v>
      </c>
      <c r="C21" s="560" t="s">
        <v>514</v>
      </c>
      <c r="D21" s="738">
        <v>46.24</v>
      </c>
      <c r="E21" s="737">
        <v>52.04</v>
      </c>
      <c r="F21" s="737">
        <v>55.43</v>
      </c>
      <c r="G21" s="740">
        <v>55.15</v>
      </c>
      <c r="H21" s="560">
        <v>65.06</v>
      </c>
    </row>
    <row r="22" spans="1:8" ht="15.75">
      <c r="A22" s="127"/>
      <c r="B22" s="742" t="s">
        <v>48</v>
      </c>
      <c r="C22" s="560" t="s">
        <v>514</v>
      </c>
      <c r="D22" s="738">
        <v>20.61</v>
      </c>
      <c r="E22" s="737">
        <v>24.13</v>
      </c>
      <c r="F22" s="737">
        <v>23.35</v>
      </c>
      <c r="G22" s="740">
        <v>26.36</v>
      </c>
      <c r="H22" s="560">
        <v>33.12</v>
      </c>
    </row>
    <row r="23" spans="1:9" ht="15">
      <c r="A23" s="127"/>
      <c r="B23" s="737" t="s">
        <v>515</v>
      </c>
      <c r="C23" s="560" t="s">
        <v>514</v>
      </c>
      <c r="D23" s="738">
        <v>183.98</v>
      </c>
      <c r="E23" s="738">
        <v>203.4</v>
      </c>
      <c r="F23" s="738">
        <v>216.51</v>
      </c>
      <c r="G23" s="748">
        <v>225.71</v>
      </c>
      <c r="H23" s="560">
        <v>249.09</v>
      </c>
      <c r="I23" s="14" t="s">
        <v>118</v>
      </c>
    </row>
    <row r="24" spans="1:8" ht="15">
      <c r="A24" s="127"/>
      <c r="B24" s="737" t="s">
        <v>516</v>
      </c>
      <c r="C24" s="737" t="s">
        <v>517</v>
      </c>
      <c r="D24" s="738">
        <v>94.52</v>
      </c>
      <c r="E24" s="749">
        <v>105.5</v>
      </c>
      <c r="F24" s="737">
        <v>111.76</v>
      </c>
      <c r="G24" s="740" t="s">
        <v>518</v>
      </c>
      <c r="H24" s="560" t="s">
        <v>519</v>
      </c>
    </row>
    <row r="25" spans="1:8" ht="7.5" customHeight="1">
      <c r="A25" s="127"/>
      <c r="B25" s="737"/>
      <c r="C25" s="560"/>
      <c r="D25" s="738"/>
      <c r="E25" s="737"/>
      <c r="F25" s="737"/>
      <c r="G25" s="740"/>
      <c r="H25" s="560"/>
    </row>
    <row r="26" spans="1:8" ht="15" hidden="1">
      <c r="A26" s="127"/>
      <c r="B26" s="737"/>
      <c r="C26" s="560"/>
      <c r="D26" s="738"/>
      <c r="E26" s="737"/>
      <c r="F26" s="737"/>
      <c r="G26" s="740"/>
      <c r="H26" s="560"/>
    </row>
    <row r="27" spans="1:8" ht="31.5">
      <c r="A27" s="741" t="s">
        <v>520</v>
      </c>
      <c r="B27" s="766" t="s">
        <v>482</v>
      </c>
      <c r="C27" s="765" t="s">
        <v>1248</v>
      </c>
      <c r="D27" s="767">
        <v>40.67</v>
      </c>
      <c r="E27" s="768">
        <v>39.77</v>
      </c>
      <c r="F27" s="768">
        <v>41.51</v>
      </c>
      <c r="G27" s="748">
        <v>44.77</v>
      </c>
      <c r="H27" s="769">
        <v>43.86</v>
      </c>
    </row>
    <row r="28" spans="1:8" ht="15">
      <c r="A28" s="127"/>
      <c r="B28" s="737" t="s">
        <v>538</v>
      </c>
      <c r="C28" s="560" t="s">
        <v>522</v>
      </c>
      <c r="D28" s="738">
        <v>42.76</v>
      </c>
      <c r="E28" s="749">
        <v>44.08</v>
      </c>
      <c r="F28" s="749">
        <v>43.58</v>
      </c>
      <c r="G28" s="740">
        <v>44.12</v>
      </c>
      <c r="H28" s="750" t="s">
        <v>523</v>
      </c>
    </row>
    <row r="29" spans="1:8" ht="15">
      <c r="A29" s="127"/>
      <c r="B29" s="737" t="s">
        <v>539</v>
      </c>
      <c r="C29" s="560" t="s">
        <v>522</v>
      </c>
      <c r="D29" s="738">
        <v>26.89</v>
      </c>
      <c r="E29" s="749">
        <v>26.72</v>
      </c>
      <c r="F29" s="749">
        <v>28.35</v>
      </c>
      <c r="G29" s="740">
        <v>28.4</v>
      </c>
      <c r="H29" s="750" t="s">
        <v>523</v>
      </c>
    </row>
    <row r="30" spans="1:8" ht="15">
      <c r="A30" s="127"/>
      <c r="B30" s="737" t="s">
        <v>483</v>
      </c>
      <c r="C30" s="560" t="s">
        <v>522</v>
      </c>
      <c r="D30" s="743">
        <v>9.04</v>
      </c>
      <c r="E30" s="749">
        <v>8.66</v>
      </c>
      <c r="F30" s="749">
        <v>8.42</v>
      </c>
      <c r="G30" s="740">
        <v>7.77</v>
      </c>
      <c r="H30" s="750" t="s">
        <v>523</v>
      </c>
    </row>
    <row r="31" spans="1:8" ht="15">
      <c r="A31" s="127"/>
      <c r="B31" s="737" t="s">
        <v>484</v>
      </c>
      <c r="C31" s="560" t="s">
        <v>522</v>
      </c>
      <c r="D31" s="738">
        <v>9.43</v>
      </c>
      <c r="E31" s="749">
        <v>9.67</v>
      </c>
      <c r="F31" s="749">
        <v>9.54</v>
      </c>
      <c r="G31" s="740">
        <v>9.62</v>
      </c>
      <c r="H31" s="750" t="s">
        <v>523</v>
      </c>
    </row>
    <row r="32" spans="1:8" ht="15">
      <c r="A32" s="127"/>
      <c r="B32" s="737" t="s">
        <v>485</v>
      </c>
      <c r="C32" s="560" t="s">
        <v>522</v>
      </c>
      <c r="D32" s="738">
        <v>7.53</v>
      </c>
      <c r="E32" s="749">
        <v>7.75</v>
      </c>
      <c r="F32" s="749">
        <v>7.86</v>
      </c>
      <c r="G32" s="740">
        <v>8.17</v>
      </c>
      <c r="H32" s="750" t="s">
        <v>523</v>
      </c>
    </row>
    <row r="33" spans="1:8" ht="15.75">
      <c r="A33" s="741" t="s">
        <v>524</v>
      </c>
      <c r="B33" s="742" t="s">
        <v>525</v>
      </c>
      <c r="C33" s="560"/>
      <c r="D33" s="738"/>
      <c r="E33" s="737"/>
      <c r="F33" s="737"/>
      <c r="G33" s="740"/>
      <c r="H33" s="560"/>
    </row>
    <row r="34" spans="1:8" ht="15.75">
      <c r="A34" s="127"/>
      <c r="B34" s="742" t="s">
        <v>526</v>
      </c>
      <c r="C34" s="560" t="s">
        <v>522</v>
      </c>
      <c r="D34" s="743">
        <v>7.37</v>
      </c>
      <c r="E34" s="743">
        <v>8.67</v>
      </c>
      <c r="F34" s="743">
        <v>11.41</v>
      </c>
      <c r="G34" s="740">
        <v>7.34</v>
      </c>
      <c r="H34" s="560">
        <v>6.77</v>
      </c>
    </row>
    <row r="35" spans="1:8" ht="6" customHeight="1">
      <c r="A35" s="127"/>
      <c r="B35" s="737"/>
      <c r="C35" s="560"/>
      <c r="D35" s="738"/>
      <c r="E35" s="737"/>
      <c r="F35" s="737"/>
      <c r="G35" s="740"/>
      <c r="H35" s="560"/>
    </row>
    <row r="36" spans="1:8" ht="10.5" customHeight="1">
      <c r="A36" s="190"/>
      <c r="B36" s="751"/>
      <c r="C36" s="566"/>
      <c r="D36" s="752"/>
      <c r="E36" s="751"/>
      <c r="F36" s="751"/>
      <c r="G36" s="753"/>
      <c r="H36" s="566"/>
    </row>
    <row r="37" ht="15">
      <c r="A37" s="14" t="s">
        <v>528</v>
      </c>
    </row>
    <row r="38" spans="2:4" ht="15">
      <c r="B38" s="14" t="s">
        <v>529</v>
      </c>
      <c r="D38" s="14"/>
    </row>
    <row r="39" ht="15">
      <c r="B39" s="14" t="s">
        <v>530</v>
      </c>
    </row>
    <row r="40" ht="15">
      <c r="B40" s="14" t="s">
        <v>531</v>
      </c>
    </row>
    <row r="41" ht="15">
      <c r="A41" s="14" t="s">
        <v>532</v>
      </c>
    </row>
    <row r="42" spans="1:2" ht="15">
      <c r="A42" s="14" t="s">
        <v>533</v>
      </c>
      <c r="B42" s="14" t="s">
        <v>534</v>
      </c>
    </row>
  </sheetData>
  <sheetProtection/>
  <mergeCells count="2">
    <mergeCell ref="B18:B19"/>
    <mergeCell ref="A1:H1"/>
  </mergeCells>
  <printOptions/>
  <pageMargins left="0.75" right="0.75" top="0.42" bottom="0.31" header="0.42" footer="0.33"/>
  <pageSetup horizontalDpi="600" verticalDpi="600" orientation="landscape" scale="86" r:id="rId1"/>
</worksheet>
</file>

<file path=xl/worksheets/sheet28.xml><?xml version="1.0" encoding="utf-8"?>
<worksheet xmlns="http://schemas.openxmlformats.org/spreadsheetml/2006/main" xmlns:r="http://schemas.openxmlformats.org/officeDocument/2006/relationships">
  <dimension ref="A1:J99"/>
  <sheetViews>
    <sheetView view="pageBreakPreview" zoomScale="60" zoomScaleNormal="130" zoomScalePageLayoutView="0" workbookViewId="0" topLeftCell="A1">
      <selection activeCell="A1" sqref="A1:G1"/>
    </sheetView>
  </sheetViews>
  <sheetFormatPr defaultColWidth="9.140625" defaultRowHeight="12.75"/>
  <cols>
    <col min="1" max="1" width="4.7109375" style="85" customWidth="1"/>
    <col min="2" max="2" width="21.421875" style="57" customWidth="1"/>
    <col min="3" max="3" width="4.8515625" style="85" customWidth="1"/>
    <col min="4" max="4" width="18.28125" style="63" customWidth="1"/>
    <col min="5" max="6" width="15.421875" style="85" customWidth="1"/>
    <col min="7" max="7" width="14.140625" style="85" customWidth="1"/>
    <col min="8" max="8" width="12.421875" style="57" bestFit="1" customWidth="1"/>
    <col min="9" max="16384" width="9.140625" style="57" customWidth="1"/>
  </cols>
  <sheetData>
    <row r="1" spans="1:7" ht="30" customHeight="1">
      <c r="A1" s="1020" t="s">
        <v>468</v>
      </c>
      <c r="B1" s="1020"/>
      <c r="C1" s="1020"/>
      <c r="D1" s="1020"/>
      <c r="E1" s="1020"/>
      <c r="F1" s="1020"/>
      <c r="G1" s="1020"/>
    </row>
    <row r="2" ht="12.75" customHeight="1">
      <c r="G2" s="85" t="s">
        <v>279</v>
      </c>
    </row>
    <row r="3" spans="1:7" ht="25.5">
      <c r="A3" s="53" t="s">
        <v>182</v>
      </c>
      <c r="B3" s="52" t="s">
        <v>132</v>
      </c>
      <c r="C3" s="957" t="s">
        <v>210</v>
      </c>
      <c r="D3" s="1003"/>
      <c r="E3" s="53" t="s">
        <v>211</v>
      </c>
      <c r="F3" s="159" t="s">
        <v>212</v>
      </c>
      <c r="G3" s="53" t="s">
        <v>274</v>
      </c>
    </row>
    <row r="4" spans="1:7" ht="12.75">
      <c r="A4" s="53">
        <v>1</v>
      </c>
      <c r="B4" s="52">
        <v>2</v>
      </c>
      <c r="C4" s="957">
        <v>3</v>
      </c>
      <c r="D4" s="1003"/>
      <c r="E4" s="53">
        <v>4</v>
      </c>
      <c r="F4" s="159">
        <v>5</v>
      </c>
      <c r="G4" s="52">
        <v>6</v>
      </c>
    </row>
    <row r="5" spans="1:7" ht="12.75">
      <c r="A5" s="1021"/>
      <c r="B5" s="1022"/>
      <c r="C5" s="1022"/>
      <c r="D5" s="1022"/>
      <c r="E5" s="1022"/>
      <c r="F5" s="1023"/>
      <c r="G5" s="1024"/>
    </row>
    <row r="6" spans="1:7" ht="12.75">
      <c r="A6" s="93">
        <v>1</v>
      </c>
      <c r="B6" s="54" t="s">
        <v>134</v>
      </c>
      <c r="C6" s="158">
        <v>1</v>
      </c>
      <c r="D6" s="162" t="s">
        <v>326</v>
      </c>
      <c r="E6" s="158">
        <v>1492644</v>
      </c>
      <c r="F6" s="158">
        <v>127725</v>
      </c>
      <c r="G6" s="183">
        <f>F6/E6*100</f>
        <v>8.556963348259867</v>
      </c>
    </row>
    <row r="7" spans="1:7" ht="12.75">
      <c r="A7" s="92"/>
      <c r="B7" s="56"/>
      <c r="C7" s="88">
        <v>2</v>
      </c>
      <c r="D7" s="63" t="s">
        <v>213</v>
      </c>
      <c r="E7" s="88">
        <v>1761393</v>
      </c>
      <c r="F7" s="88">
        <v>309412</v>
      </c>
      <c r="G7" s="184">
        <f aca="true" t="shared" si="0" ref="G7:G77">F7/E7*100</f>
        <v>17.56632392657402</v>
      </c>
    </row>
    <row r="8" spans="1:7" ht="12.75">
      <c r="A8" s="94"/>
      <c r="B8" s="62"/>
      <c r="C8" s="91">
        <v>3</v>
      </c>
      <c r="D8" s="164" t="s">
        <v>214</v>
      </c>
      <c r="E8" s="91">
        <v>1307600</v>
      </c>
      <c r="F8" s="91">
        <v>169808</v>
      </c>
      <c r="G8" s="185">
        <f t="shared" si="0"/>
        <v>12.98623432242276</v>
      </c>
    </row>
    <row r="9" spans="1:7" ht="12.75">
      <c r="A9" s="92">
        <v>2</v>
      </c>
      <c r="B9" s="56" t="s">
        <v>137</v>
      </c>
      <c r="C9" s="88">
        <v>1</v>
      </c>
      <c r="D9" s="65" t="s">
        <v>215</v>
      </c>
      <c r="E9" s="85">
        <v>278768</v>
      </c>
      <c r="F9" s="88">
        <v>29294</v>
      </c>
      <c r="G9" s="184">
        <f t="shared" si="0"/>
        <v>10.508379727945819</v>
      </c>
    </row>
    <row r="10" spans="1:7" ht="12.75">
      <c r="A10" s="92"/>
      <c r="B10" s="56"/>
      <c r="C10" s="88">
        <v>2</v>
      </c>
      <c r="D10" s="65" t="s">
        <v>216</v>
      </c>
      <c r="E10" s="85">
        <v>255822</v>
      </c>
      <c r="F10" s="88">
        <v>32589</v>
      </c>
      <c r="G10" s="184">
        <f t="shared" si="0"/>
        <v>12.738935666205409</v>
      </c>
    </row>
    <row r="11" spans="1:7" ht="12.75">
      <c r="A11" s="92"/>
      <c r="B11" s="56"/>
      <c r="C11" s="88">
        <v>3</v>
      </c>
      <c r="D11" s="65" t="s">
        <v>217</v>
      </c>
      <c r="E11" s="85">
        <v>473659</v>
      </c>
      <c r="F11" s="88">
        <v>7727</v>
      </c>
      <c r="G11" s="184">
        <f t="shared" si="0"/>
        <v>1.631342379222183</v>
      </c>
    </row>
    <row r="12" spans="1:7" ht="12.75">
      <c r="A12" s="92"/>
      <c r="B12" s="56"/>
      <c r="C12" s="88">
        <v>4</v>
      </c>
      <c r="D12" s="65" t="s">
        <v>218</v>
      </c>
      <c r="E12" s="85">
        <v>634594</v>
      </c>
      <c r="F12" s="88">
        <v>144617</v>
      </c>
      <c r="G12" s="184">
        <f t="shared" si="0"/>
        <v>22.788901250248188</v>
      </c>
    </row>
    <row r="13" spans="1:7" ht="12.75">
      <c r="A13" s="94"/>
      <c r="B13" s="62"/>
      <c r="C13" s="91">
        <v>5</v>
      </c>
      <c r="D13" s="66" t="s">
        <v>219</v>
      </c>
      <c r="E13" s="90">
        <v>221900</v>
      </c>
      <c r="F13" s="91">
        <v>22611</v>
      </c>
      <c r="G13" s="185">
        <f t="shared" si="0"/>
        <v>10.189725101397027</v>
      </c>
    </row>
    <row r="14" spans="1:7" ht="12.75">
      <c r="A14" s="93">
        <v>3</v>
      </c>
      <c r="B14" s="54" t="s">
        <v>163</v>
      </c>
      <c r="C14" s="158">
        <v>1</v>
      </c>
      <c r="D14" s="64" t="s">
        <v>220</v>
      </c>
      <c r="E14" s="165">
        <v>175592</v>
      </c>
      <c r="F14" s="87">
        <v>24634</v>
      </c>
      <c r="G14" s="184">
        <f t="shared" si="0"/>
        <v>14.02911294364208</v>
      </c>
    </row>
    <row r="15" spans="1:7" ht="12.75">
      <c r="A15" s="94"/>
      <c r="B15" s="62"/>
      <c r="C15" s="91">
        <v>2</v>
      </c>
      <c r="D15" s="66" t="s">
        <v>221</v>
      </c>
      <c r="E15" s="90">
        <v>194608</v>
      </c>
      <c r="F15" s="91">
        <v>19639</v>
      </c>
      <c r="G15" s="185">
        <f t="shared" si="0"/>
        <v>10.091568691934556</v>
      </c>
    </row>
    <row r="16" spans="1:7" ht="12.75">
      <c r="A16" s="92">
        <v>4</v>
      </c>
      <c r="B16" s="56" t="s">
        <v>139</v>
      </c>
      <c r="C16" s="88">
        <v>1</v>
      </c>
      <c r="D16" s="65" t="s">
        <v>222</v>
      </c>
      <c r="E16" s="85">
        <v>776430</v>
      </c>
      <c r="F16" s="158">
        <v>192841</v>
      </c>
      <c r="G16" s="183">
        <f t="shared" si="0"/>
        <v>24.836881624872813</v>
      </c>
    </row>
    <row r="17" spans="1:7" ht="12.75">
      <c r="A17" s="92"/>
      <c r="B17" s="56"/>
      <c r="C17" s="88">
        <v>2</v>
      </c>
      <c r="D17" s="65" t="s">
        <v>223</v>
      </c>
      <c r="E17" s="85">
        <v>1115500</v>
      </c>
      <c r="F17" s="88">
        <v>271337</v>
      </c>
      <c r="G17" s="184">
        <f t="shared" si="0"/>
        <v>24.324249215598385</v>
      </c>
    </row>
    <row r="18" spans="1:7" ht="12.75">
      <c r="A18" s="94"/>
      <c r="B18" s="62"/>
      <c r="C18" s="91">
        <v>3</v>
      </c>
      <c r="D18" s="66" t="s">
        <v>224</v>
      </c>
      <c r="E18" s="90">
        <v>776161</v>
      </c>
      <c r="F18" s="91">
        <v>85469</v>
      </c>
      <c r="G18" s="185">
        <f t="shared" si="0"/>
        <v>11.011761735000857</v>
      </c>
    </row>
    <row r="19" spans="1:7" ht="12.75">
      <c r="A19" s="92">
        <v>5</v>
      </c>
      <c r="B19" s="56" t="s">
        <v>141</v>
      </c>
      <c r="C19" s="88">
        <v>1</v>
      </c>
      <c r="D19" s="65" t="s">
        <v>225</v>
      </c>
      <c r="E19" s="89">
        <v>671500</v>
      </c>
      <c r="F19" s="87">
        <v>74238</v>
      </c>
      <c r="G19" s="184">
        <f t="shared" si="0"/>
        <v>11.05554728220402</v>
      </c>
    </row>
    <row r="20" spans="1:7" ht="12.75">
      <c r="A20" s="94"/>
      <c r="B20" s="62"/>
      <c r="C20" s="91">
        <v>2</v>
      </c>
      <c r="D20" s="66" t="s">
        <v>226</v>
      </c>
      <c r="E20" s="90">
        <v>566604</v>
      </c>
      <c r="F20" s="91">
        <v>259127</v>
      </c>
      <c r="G20" s="185">
        <f t="shared" si="0"/>
        <v>45.73335168830435</v>
      </c>
    </row>
    <row r="21" spans="1:7" ht="12.75">
      <c r="A21" s="92">
        <v>6</v>
      </c>
      <c r="B21" s="56" t="s">
        <v>206</v>
      </c>
      <c r="C21" s="158">
        <v>1</v>
      </c>
      <c r="D21" s="64" t="s">
        <v>363</v>
      </c>
      <c r="E21" s="89">
        <v>337155</v>
      </c>
      <c r="F21" s="87">
        <v>27783</v>
      </c>
      <c r="G21" s="184">
        <f t="shared" si="0"/>
        <v>8.24042354406727</v>
      </c>
    </row>
    <row r="22" spans="1:7" ht="12.75">
      <c r="A22" s="92"/>
      <c r="B22" s="56"/>
      <c r="C22" s="88">
        <v>2</v>
      </c>
      <c r="D22" s="65" t="s">
        <v>227</v>
      </c>
      <c r="E22" s="89">
        <v>802291</v>
      </c>
      <c r="F22" s="87">
        <v>50363</v>
      </c>
      <c r="G22" s="184">
        <f t="shared" si="0"/>
        <v>6.277398101187724</v>
      </c>
    </row>
    <row r="23" spans="1:7" ht="12.75">
      <c r="A23" s="92"/>
      <c r="B23" s="56"/>
      <c r="C23" s="88">
        <v>3</v>
      </c>
      <c r="D23" s="65" t="s">
        <v>364</v>
      </c>
      <c r="E23" s="89">
        <v>272340</v>
      </c>
      <c r="F23" s="87">
        <v>37050</v>
      </c>
      <c r="G23" s="184">
        <f t="shared" si="0"/>
        <v>13.604318131747082</v>
      </c>
    </row>
    <row r="24" spans="1:7" ht="12.75">
      <c r="A24" s="94"/>
      <c r="B24" s="62"/>
      <c r="C24" s="91">
        <v>4</v>
      </c>
      <c r="D24" s="169" t="s">
        <v>327</v>
      </c>
      <c r="E24" s="90">
        <v>529021</v>
      </c>
      <c r="F24" s="91">
        <v>58539</v>
      </c>
      <c r="G24" s="185">
        <f t="shared" si="0"/>
        <v>11.065534260454688</v>
      </c>
    </row>
    <row r="25" spans="1:7" ht="12.75">
      <c r="A25" s="92">
        <v>7</v>
      </c>
      <c r="B25" s="56" t="s">
        <v>143</v>
      </c>
      <c r="C25" s="88">
        <v>1</v>
      </c>
      <c r="D25" s="65" t="s">
        <v>229</v>
      </c>
      <c r="E25" s="85">
        <v>658877</v>
      </c>
      <c r="F25" s="88">
        <v>135145</v>
      </c>
      <c r="G25" s="184">
        <f t="shared" si="0"/>
        <v>20.511415635998826</v>
      </c>
    </row>
    <row r="26" spans="1:7" ht="12.75">
      <c r="A26" s="92"/>
      <c r="B26" s="56"/>
      <c r="C26" s="88">
        <v>2</v>
      </c>
      <c r="D26" s="65" t="s">
        <v>230</v>
      </c>
      <c r="E26" s="85">
        <v>1053471</v>
      </c>
      <c r="F26" s="88">
        <v>256010</v>
      </c>
      <c r="G26" s="184">
        <f t="shared" si="0"/>
        <v>24.301570712435367</v>
      </c>
    </row>
    <row r="27" spans="1:7" ht="12.75">
      <c r="A27" s="92"/>
      <c r="B27" s="56"/>
      <c r="C27" s="88">
        <v>3</v>
      </c>
      <c r="D27" s="65" t="s">
        <v>228</v>
      </c>
      <c r="E27" s="85">
        <v>722072</v>
      </c>
      <c r="F27" s="88">
        <v>16038</v>
      </c>
      <c r="G27" s="184">
        <f t="shared" si="0"/>
        <v>2.221108144340177</v>
      </c>
    </row>
    <row r="28" spans="1:7" ht="12.75">
      <c r="A28" s="92"/>
      <c r="B28" s="56"/>
      <c r="C28" s="88">
        <v>4</v>
      </c>
      <c r="D28" s="65" t="s">
        <v>231</v>
      </c>
      <c r="E28" s="85">
        <v>1610208</v>
      </c>
      <c r="F28" s="88">
        <v>313347</v>
      </c>
      <c r="G28" s="184">
        <f t="shared" si="0"/>
        <v>19.460032492696598</v>
      </c>
    </row>
    <row r="29" spans="1:7" ht="12.75">
      <c r="A29" s="94"/>
      <c r="B29" s="62"/>
      <c r="C29" s="91">
        <v>5</v>
      </c>
      <c r="D29" s="66" t="s">
        <v>232</v>
      </c>
      <c r="E29" s="90">
        <v>1055090</v>
      </c>
      <c r="F29" s="91">
        <v>58808</v>
      </c>
      <c r="G29" s="185">
        <f t="shared" si="0"/>
        <v>5.573742524334417</v>
      </c>
    </row>
    <row r="30" spans="1:7" ht="12.75">
      <c r="A30" s="94">
        <v>8</v>
      </c>
      <c r="B30" s="62" t="s">
        <v>233</v>
      </c>
      <c r="C30" s="91">
        <v>1</v>
      </c>
      <c r="D30" s="164" t="s">
        <v>234</v>
      </c>
      <c r="E30" s="167">
        <v>448000</v>
      </c>
      <c r="F30" s="91">
        <v>16204</v>
      </c>
      <c r="G30" s="185">
        <f t="shared" si="0"/>
        <v>3.616964285714286</v>
      </c>
    </row>
    <row r="31" spans="1:10" ht="12.75">
      <c r="A31" s="92">
        <v>9</v>
      </c>
      <c r="B31" s="56" t="s">
        <v>145</v>
      </c>
      <c r="C31" s="88">
        <v>1</v>
      </c>
      <c r="D31" s="63" t="s">
        <v>235</v>
      </c>
      <c r="E31" s="87">
        <v>924500</v>
      </c>
      <c r="F31" s="87">
        <v>112941</v>
      </c>
      <c r="G31" s="184">
        <f t="shared" si="0"/>
        <v>12.216441319632233</v>
      </c>
      <c r="J31" s="57" t="s">
        <v>118</v>
      </c>
    </row>
    <row r="32" spans="1:7" ht="12.75">
      <c r="A32" s="92"/>
      <c r="B32" s="56"/>
      <c r="C32" s="88">
        <v>2</v>
      </c>
      <c r="D32" s="57" t="s">
        <v>328</v>
      </c>
      <c r="E32" s="88">
        <v>863120</v>
      </c>
      <c r="F32" s="88">
        <v>191511</v>
      </c>
      <c r="G32" s="184">
        <f t="shared" si="0"/>
        <v>22.188224117156363</v>
      </c>
    </row>
    <row r="33" spans="1:7" ht="12.75">
      <c r="A33" s="92"/>
      <c r="B33" s="56"/>
      <c r="C33" s="88">
        <v>3</v>
      </c>
      <c r="D33" s="63" t="s">
        <v>236</v>
      </c>
      <c r="E33" s="88">
        <v>456449</v>
      </c>
      <c r="F33" s="88">
        <v>144079</v>
      </c>
      <c r="G33" s="184">
        <f t="shared" si="0"/>
        <v>31.565191291907745</v>
      </c>
    </row>
    <row r="34" spans="1:7" ht="12.75">
      <c r="A34" s="92"/>
      <c r="B34" s="56"/>
      <c r="C34" s="88">
        <v>4</v>
      </c>
      <c r="D34" s="63" t="s">
        <v>237</v>
      </c>
      <c r="E34" s="88">
        <v>646912</v>
      </c>
      <c r="F34" s="88">
        <v>322601</v>
      </c>
      <c r="G34" s="184">
        <f t="shared" si="0"/>
        <v>49.867833646616546</v>
      </c>
    </row>
    <row r="35" spans="1:7" ht="12.75">
      <c r="A35" s="92"/>
      <c r="B35" s="56"/>
      <c r="C35" s="88">
        <v>5</v>
      </c>
      <c r="D35" s="63" t="s">
        <v>238</v>
      </c>
      <c r="E35" s="88">
        <v>1168336</v>
      </c>
      <c r="F35" s="88">
        <v>373553</v>
      </c>
      <c r="G35" s="184">
        <f t="shared" si="0"/>
        <v>31.973079662015035</v>
      </c>
    </row>
    <row r="36" spans="1:7" ht="12.75">
      <c r="A36" s="92"/>
      <c r="B36" s="56"/>
      <c r="C36" s="88">
        <v>6</v>
      </c>
      <c r="D36" s="63" t="s">
        <v>329</v>
      </c>
      <c r="E36" s="88">
        <v>486007</v>
      </c>
      <c r="F36" s="88">
        <v>160244</v>
      </c>
      <c r="G36" s="184">
        <f t="shared" si="0"/>
        <v>32.97154156215857</v>
      </c>
    </row>
    <row r="37" spans="1:7" ht="12.75">
      <c r="A37" s="92"/>
      <c r="B37" s="56"/>
      <c r="C37" s="88">
        <v>7</v>
      </c>
      <c r="D37" s="63" t="s">
        <v>239</v>
      </c>
      <c r="E37" s="88">
        <v>1039194</v>
      </c>
      <c r="F37" s="88">
        <v>228736</v>
      </c>
      <c r="G37" s="184">
        <f t="shared" si="0"/>
        <v>22.010904604914963</v>
      </c>
    </row>
    <row r="38" spans="1:7" ht="12.75">
      <c r="A38" s="94"/>
      <c r="B38" s="62"/>
      <c r="C38" s="91">
        <v>8</v>
      </c>
      <c r="D38" s="164" t="s">
        <v>330</v>
      </c>
      <c r="E38" s="91">
        <v>609874</v>
      </c>
      <c r="F38" s="88">
        <v>129700</v>
      </c>
      <c r="G38" s="184">
        <f t="shared" si="0"/>
        <v>21.266687873232833</v>
      </c>
    </row>
    <row r="39" spans="1:7" ht="12.75">
      <c r="A39" s="92">
        <v>10</v>
      </c>
      <c r="B39" s="56" t="s">
        <v>146</v>
      </c>
      <c r="C39" s="88">
        <v>1</v>
      </c>
      <c r="D39" s="65" t="s">
        <v>240</v>
      </c>
      <c r="E39" s="85">
        <v>934716</v>
      </c>
      <c r="F39" s="93">
        <v>49933</v>
      </c>
      <c r="G39" s="192">
        <f t="shared" si="0"/>
        <v>5.342050419592689</v>
      </c>
    </row>
    <row r="40" spans="1:7" ht="12.75">
      <c r="A40" s="92"/>
      <c r="B40" s="56"/>
      <c r="C40" s="88">
        <v>2</v>
      </c>
      <c r="D40" s="65" t="s">
        <v>241</v>
      </c>
      <c r="E40" s="85">
        <v>1527764</v>
      </c>
      <c r="F40" s="92">
        <v>647462</v>
      </c>
      <c r="G40" s="193">
        <f t="shared" si="0"/>
        <v>42.37971309704902</v>
      </c>
    </row>
    <row r="41" spans="1:7" ht="12.75">
      <c r="A41" s="94"/>
      <c r="B41" s="62"/>
      <c r="C41" s="91">
        <v>3</v>
      </c>
      <c r="D41" s="66" t="s">
        <v>242</v>
      </c>
      <c r="E41" s="90">
        <v>630900</v>
      </c>
      <c r="F41" s="94">
        <v>69308</v>
      </c>
      <c r="G41" s="194">
        <f t="shared" si="0"/>
        <v>10.985576161039784</v>
      </c>
    </row>
    <row r="42" spans="1:7" ht="12.75">
      <c r="A42" s="158">
        <v>11</v>
      </c>
      <c r="B42" s="54" t="s">
        <v>147</v>
      </c>
      <c r="C42" s="158">
        <v>1</v>
      </c>
      <c r="D42" s="64" t="s">
        <v>331</v>
      </c>
      <c r="E42" s="165">
        <v>57800</v>
      </c>
      <c r="F42" s="87">
        <v>10238</v>
      </c>
      <c r="G42" s="184">
        <f t="shared" si="0"/>
        <v>17.71280276816609</v>
      </c>
    </row>
    <row r="43" spans="1:7" ht="12.75">
      <c r="A43" s="91"/>
      <c r="B43" s="62"/>
      <c r="C43" s="91">
        <v>2</v>
      </c>
      <c r="D43" s="66" t="s">
        <v>332</v>
      </c>
      <c r="E43" s="168">
        <v>51900</v>
      </c>
      <c r="F43" s="176">
        <v>15098</v>
      </c>
      <c r="G43" s="185">
        <f t="shared" si="0"/>
        <v>29.090558766859342</v>
      </c>
    </row>
    <row r="44" spans="1:7" ht="12.75">
      <c r="A44" s="88">
        <v>12</v>
      </c>
      <c r="B44" s="56" t="s">
        <v>174</v>
      </c>
      <c r="C44" s="88">
        <v>1</v>
      </c>
      <c r="D44" s="170" t="s">
        <v>243</v>
      </c>
      <c r="E44" s="89">
        <v>260300</v>
      </c>
      <c r="F44" s="87">
        <v>34201</v>
      </c>
      <c r="G44" s="184">
        <f t="shared" si="0"/>
        <v>13.139070303495966</v>
      </c>
    </row>
    <row r="45" spans="1:7" ht="12.75">
      <c r="A45" s="88"/>
      <c r="B45" s="56"/>
      <c r="C45" s="88">
        <v>2</v>
      </c>
      <c r="D45" s="56" t="s">
        <v>333</v>
      </c>
      <c r="E45" s="85">
        <v>381900</v>
      </c>
      <c r="F45" s="88">
        <v>178666</v>
      </c>
      <c r="G45" s="184">
        <f t="shared" si="0"/>
        <v>46.783451165226495</v>
      </c>
    </row>
    <row r="46" spans="1:7" ht="12.75">
      <c r="A46" s="88"/>
      <c r="B46" s="56"/>
      <c r="C46" s="88">
        <v>3</v>
      </c>
      <c r="D46" s="171" t="s">
        <v>244</v>
      </c>
      <c r="E46" s="85">
        <v>185700</v>
      </c>
      <c r="F46" s="88">
        <v>8003</v>
      </c>
      <c r="G46" s="184">
        <f t="shared" si="0"/>
        <v>4.3096392030156165</v>
      </c>
    </row>
    <row r="47" spans="1:7" ht="12.75">
      <c r="A47" s="91"/>
      <c r="B47" s="62"/>
      <c r="C47" s="91">
        <v>4</v>
      </c>
      <c r="D47" s="172" t="s">
        <v>245</v>
      </c>
      <c r="E47" s="90">
        <v>370700</v>
      </c>
      <c r="F47" s="91">
        <v>42516</v>
      </c>
      <c r="G47" s="185">
        <f t="shared" si="0"/>
        <v>11.469112489884004</v>
      </c>
    </row>
    <row r="48" spans="1:7" ht="12.75">
      <c r="A48" s="158">
        <v>13</v>
      </c>
      <c r="B48" s="54" t="s">
        <v>175</v>
      </c>
      <c r="C48" s="158">
        <v>1</v>
      </c>
      <c r="D48" s="64" t="s">
        <v>246</v>
      </c>
      <c r="E48" s="182">
        <v>357631</v>
      </c>
      <c r="F48" s="158">
        <v>109184</v>
      </c>
      <c r="G48" s="183">
        <f t="shared" si="0"/>
        <v>30.52979188045779</v>
      </c>
    </row>
    <row r="49" spans="1:7" ht="12.75">
      <c r="A49" s="88"/>
      <c r="B49" s="56"/>
      <c r="C49" s="88">
        <v>2</v>
      </c>
      <c r="D49" s="65" t="s">
        <v>247</v>
      </c>
      <c r="E49" s="85">
        <v>318583</v>
      </c>
      <c r="F49" s="88">
        <v>184795</v>
      </c>
      <c r="G49" s="184">
        <f t="shared" si="0"/>
        <v>58.005292184454284</v>
      </c>
    </row>
    <row r="50" spans="1:7" ht="12.75">
      <c r="A50" s="88"/>
      <c r="B50" s="56"/>
      <c r="C50" s="88">
        <v>3</v>
      </c>
      <c r="D50" s="65" t="s">
        <v>248</v>
      </c>
      <c r="E50" s="85">
        <v>138251</v>
      </c>
      <c r="F50" s="88">
        <v>16865</v>
      </c>
      <c r="G50" s="184">
        <f t="shared" si="0"/>
        <v>12.198826771596588</v>
      </c>
    </row>
    <row r="51" spans="1:7" ht="12.75">
      <c r="A51" s="88"/>
      <c r="B51" s="56"/>
      <c r="C51" s="88">
        <v>4</v>
      </c>
      <c r="D51" s="65" t="s">
        <v>334</v>
      </c>
      <c r="E51" s="85">
        <v>199119</v>
      </c>
      <c r="F51" s="88">
        <v>95965</v>
      </c>
      <c r="G51" s="184">
        <f t="shared" si="0"/>
        <v>48.19479808556692</v>
      </c>
    </row>
    <row r="52" spans="1:7" ht="12.75">
      <c r="A52" s="88"/>
      <c r="B52" s="56"/>
      <c r="C52" s="88">
        <v>5</v>
      </c>
      <c r="D52" s="65" t="s">
        <v>335</v>
      </c>
      <c r="E52" s="85">
        <v>453800</v>
      </c>
      <c r="F52" s="88">
        <v>59913</v>
      </c>
      <c r="G52" s="184">
        <f t="shared" si="0"/>
        <v>13.202512119876598</v>
      </c>
    </row>
    <row r="53" spans="1:7" ht="12.75">
      <c r="A53" s="88"/>
      <c r="B53" s="56"/>
      <c r="C53" s="88">
        <v>6</v>
      </c>
      <c r="D53" s="65" t="s">
        <v>249</v>
      </c>
      <c r="E53" s="85">
        <v>302575</v>
      </c>
      <c r="F53" s="88">
        <v>50986</v>
      </c>
      <c r="G53" s="184">
        <f t="shared" si="0"/>
        <v>16.850698174006446</v>
      </c>
    </row>
    <row r="54" spans="1:7" ht="12.75">
      <c r="A54" s="88"/>
      <c r="B54" s="56"/>
      <c r="C54" s="88">
        <v>7</v>
      </c>
      <c r="D54" s="65" t="s">
        <v>336</v>
      </c>
      <c r="E54" s="85">
        <v>196581</v>
      </c>
      <c r="F54" s="88">
        <v>29416</v>
      </c>
      <c r="G54" s="184">
        <f t="shared" si="0"/>
        <v>14.963806268154094</v>
      </c>
    </row>
    <row r="55" spans="1:7" ht="12.75">
      <c r="A55" s="91"/>
      <c r="B55" s="62"/>
      <c r="C55" s="91">
        <v>8</v>
      </c>
      <c r="D55" s="66" t="s">
        <v>250</v>
      </c>
      <c r="E55" s="90">
        <v>142160</v>
      </c>
      <c r="F55" s="91">
        <v>70702</v>
      </c>
      <c r="G55" s="185">
        <f t="shared" si="0"/>
        <v>49.734102419808664</v>
      </c>
    </row>
    <row r="56" ht="12.75">
      <c r="G56" s="160"/>
    </row>
    <row r="57" spans="4:7" ht="12.75">
      <c r="D57" s="196">
        <v>148</v>
      </c>
      <c r="G57" s="160"/>
    </row>
    <row r="58" spans="1:7" ht="25.5">
      <c r="A58" s="53" t="s">
        <v>182</v>
      </c>
      <c r="B58" s="52" t="s">
        <v>132</v>
      </c>
      <c r="C58" s="957" t="s">
        <v>210</v>
      </c>
      <c r="D58" s="1003"/>
      <c r="E58" s="53" t="s">
        <v>211</v>
      </c>
      <c r="F58" s="159" t="s">
        <v>212</v>
      </c>
      <c r="G58" s="53" t="s">
        <v>274</v>
      </c>
    </row>
    <row r="59" spans="1:7" ht="12.75">
      <c r="A59" s="53">
        <v>1</v>
      </c>
      <c r="B59" s="52">
        <v>2</v>
      </c>
      <c r="C59" s="957">
        <v>3</v>
      </c>
      <c r="D59" s="1003"/>
      <c r="E59" s="53">
        <v>4</v>
      </c>
      <c r="F59" s="159">
        <v>5</v>
      </c>
      <c r="G59" s="52">
        <v>6</v>
      </c>
    </row>
    <row r="60" spans="4:7" ht="12.75">
      <c r="D60" s="196"/>
      <c r="G60" s="160"/>
    </row>
    <row r="61" spans="1:7" ht="51">
      <c r="A61" s="167">
        <v>14</v>
      </c>
      <c r="B61" s="179" t="s">
        <v>148</v>
      </c>
      <c r="C61" s="167">
        <v>1</v>
      </c>
      <c r="D61" s="180" t="s">
        <v>337</v>
      </c>
      <c r="E61" s="181">
        <v>1657900</v>
      </c>
      <c r="F61" s="178">
        <v>441339</v>
      </c>
      <c r="G61" s="186">
        <f t="shared" si="0"/>
        <v>26.620363109958383</v>
      </c>
    </row>
    <row r="62" spans="1:7" ht="12.75">
      <c r="A62" s="158">
        <v>15</v>
      </c>
      <c r="B62" s="54" t="s">
        <v>151</v>
      </c>
      <c r="C62" s="158">
        <v>1</v>
      </c>
      <c r="D62" s="163" t="s">
        <v>251</v>
      </c>
      <c r="E62" s="173">
        <v>842388</v>
      </c>
      <c r="F62" s="87">
        <v>398913</v>
      </c>
      <c r="G62" s="184">
        <f t="shared" si="0"/>
        <v>47.35501930226926</v>
      </c>
    </row>
    <row r="63" spans="1:7" ht="12.75">
      <c r="A63" s="88"/>
      <c r="B63" s="56"/>
      <c r="C63" s="88">
        <v>2</v>
      </c>
      <c r="D63" s="63" t="s">
        <v>252</v>
      </c>
      <c r="E63" s="88">
        <v>591681</v>
      </c>
      <c r="F63" s="88">
        <v>81478</v>
      </c>
      <c r="G63" s="184">
        <f t="shared" si="0"/>
        <v>13.770595979928373</v>
      </c>
    </row>
    <row r="64" spans="1:7" ht="12.75">
      <c r="A64" s="88"/>
      <c r="B64" s="56"/>
      <c r="C64" s="88">
        <v>3</v>
      </c>
      <c r="D64" s="63" t="s">
        <v>253</v>
      </c>
      <c r="E64" s="88">
        <v>1764504</v>
      </c>
      <c r="F64" s="88">
        <v>361120</v>
      </c>
      <c r="G64" s="184">
        <f t="shared" si="0"/>
        <v>20.46580795509673</v>
      </c>
    </row>
    <row r="65" spans="1:7" ht="12.75">
      <c r="A65" s="91"/>
      <c r="B65" s="62"/>
      <c r="C65" s="62"/>
      <c r="D65" s="166" t="s">
        <v>338</v>
      </c>
      <c r="E65" s="91">
        <v>455093</v>
      </c>
      <c r="F65" s="91">
        <v>136908</v>
      </c>
      <c r="G65" s="185">
        <f t="shared" si="0"/>
        <v>30.083521390133445</v>
      </c>
    </row>
    <row r="66" spans="1:7" ht="12.75">
      <c r="A66" s="88">
        <v>16</v>
      </c>
      <c r="B66" s="56" t="s">
        <v>152</v>
      </c>
      <c r="C66" s="88"/>
      <c r="D66" s="65" t="s">
        <v>339</v>
      </c>
      <c r="E66" s="86">
        <v>95400</v>
      </c>
      <c r="F66" s="87">
        <v>5922</v>
      </c>
      <c r="G66" s="184">
        <f t="shared" si="0"/>
        <v>6.2075471698113205</v>
      </c>
    </row>
    <row r="67" spans="1:7" ht="12.75">
      <c r="A67" s="88"/>
      <c r="B67" s="56"/>
      <c r="C67" s="88"/>
      <c r="D67" s="65" t="s">
        <v>340</v>
      </c>
      <c r="E67" s="89">
        <v>116600</v>
      </c>
      <c r="F67" s="87">
        <v>17274</v>
      </c>
      <c r="G67" s="184">
        <f t="shared" si="0"/>
        <v>14.814751286449399</v>
      </c>
    </row>
    <row r="68" spans="1:7" ht="12.75">
      <c r="A68" s="88"/>
      <c r="B68" s="56"/>
      <c r="C68" s="88"/>
      <c r="D68" s="65" t="s">
        <v>341</v>
      </c>
      <c r="E68" s="89">
        <v>422600</v>
      </c>
      <c r="F68" s="87">
        <v>94963</v>
      </c>
      <c r="G68" s="184">
        <f t="shared" si="0"/>
        <v>22.471131093232373</v>
      </c>
    </row>
    <row r="69" spans="1:7" ht="12.75">
      <c r="A69" s="91"/>
      <c r="B69" s="62"/>
      <c r="C69" s="91"/>
      <c r="D69" s="66" t="s">
        <v>342</v>
      </c>
      <c r="E69" s="168">
        <v>75000</v>
      </c>
      <c r="F69" s="176">
        <v>5323</v>
      </c>
      <c r="G69" s="185">
        <f t="shared" si="0"/>
        <v>7.097333333333333</v>
      </c>
    </row>
    <row r="70" spans="1:7" ht="12.75">
      <c r="A70" s="88">
        <v>17</v>
      </c>
      <c r="B70" s="56" t="s">
        <v>254</v>
      </c>
      <c r="C70" s="88">
        <v>1</v>
      </c>
      <c r="D70" s="65" t="s">
        <v>255</v>
      </c>
      <c r="E70" s="85">
        <v>746128</v>
      </c>
      <c r="F70" s="88">
        <v>19566</v>
      </c>
      <c r="G70" s="184">
        <f t="shared" si="0"/>
        <v>2.6223382583149273</v>
      </c>
    </row>
    <row r="71" spans="1:7" ht="12.75">
      <c r="A71" s="88"/>
      <c r="B71" s="56"/>
      <c r="C71" s="88">
        <v>2</v>
      </c>
      <c r="D71" s="65" t="s">
        <v>256</v>
      </c>
      <c r="E71" s="85">
        <v>962247</v>
      </c>
      <c r="F71" s="88">
        <v>194532</v>
      </c>
      <c r="G71" s="184">
        <f t="shared" si="0"/>
        <v>20.216430916386333</v>
      </c>
    </row>
    <row r="72" spans="1:7" ht="12.75">
      <c r="A72" s="88"/>
      <c r="B72" s="56"/>
      <c r="C72" s="88">
        <v>3</v>
      </c>
      <c r="D72" s="65" t="s">
        <v>257</v>
      </c>
      <c r="E72" s="85">
        <v>825997</v>
      </c>
      <c r="F72" s="88">
        <v>5579</v>
      </c>
      <c r="G72" s="184">
        <f t="shared" si="0"/>
        <v>0.6754261819352855</v>
      </c>
    </row>
    <row r="73" spans="1:7" ht="12.75">
      <c r="A73" s="88"/>
      <c r="B73" s="56"/>
      <c r="C73" s="88">
        <v>4</v>
      </c>
      <c r="D73" s="65" t="s">
        <v>258</v>
      </c>
      <c r="E73" s="85">
        <v>682308</v>
      </c>
      <c r="F73" s="88">
        <v>36240</v>
      </c>
      <c r="G73" s="184">
        <f t="shared" si="0"/>
        <v>5.31138430151779</v>
      </c>
    </row>
    <row r="74" spans="1:7" ht="12.75">
      <c r="A74" s="91"/>
      <c r="B74" s="62"/>
      <c r="C74" s="91">
        <v>5</v>
      </c>
      <c r="D74" s="66" t="s">
        <v>259</v>
      </c>
      <c r="E74" s="90">
        <v>459054</v>
      </c>
      <c r="F74" s="91">
        <v>78213</v>
      </c>
      <c r="G74" s="185">
        <f t="shared" si="0"/>
        <v>17.0378648263603</v>
      </c>
    </row>
    <row r="75" spans="1:7" ht="12.75">
      <c r="A75" s="88">
        <v>18</v>
      </c>
      <c r="B75" s="56" t="s">
        <v>154</v>
      </c>
      <c r="C75" s="88">
        <v>1</v>
      </c>
      <c r="D75" s="65" t="s">
        <v>340</v>
      </c>
      <c r="E75" s="86">
        <v>303300</v>
      </c>
      <c r="F75" s="87">
        <v>21385</v>
      </c>
      <c r="G75" s="184">
        <f t="shared" si="0"/>
        <v>7.050774810418728</v>
      </c>
    </row>
    <row r="76" spans="1:7" ht="12.75">
      <c r="A76" s="88"/>
      <c r="B76" s="56"/>
      <c r="C76" s="88">
        <v>2</v>
      </c>
      <c r="D76" s="65" t="s">
        <v>342</v>
      </c>
      <c r="E76" s="89">
        <v>314000</v>
      </c>
      <c r="F76" s="87">
        <v>33396</v>
      </c>
      <c r="G76" s="184">
        <f t="shared" si="0"/>
        <v>10.635668789808918</v>
      </c>
    </row>
    <row r="77" spans="1:7" ht="12.75">
      <c r="A77" s="88"/>
      <c r="B77" s="56"/>
      <c r="C77" s="88">
        <v>3</v>
      </c>
      <c r="D77" s="65" t="s">
        <v>341</v>
      </c>
      <c r="E77" s="89">
        <v>210070</v>
      </c>
      <c r="F77" s="87">
        <v>60732</v>
      </c>
      <c r="G77" s="184">
        <f t="shared" si="0"/>
        <v>28.91036321226258</v>
      </c>
    </row>
    <row r="78" spans="1:7" ht="12.75">
      <c r="A78" s="91"/>
      <c r="B78" s="62"/>
      <c r="C78" s="91">
        <v>4</v>
      </c>
      <c r="D78" s="66" t="s">
        <v>343</v>
      </c>
      <c r="E78" s="168">
        <v>221230</v>
      </c>
      <c r="F78" s="176">
        <v>47323</v>
      </c>
      <c r="G78" s="185">
        <f aca="true" t="shared" si="1" ref="G78:G86">F78/E78*100</f>
        <v>21.390860190751706</v>
      </c>
    </row>
    <row r="79" spans="1:7" ht="12.75">
      <c r="A79" s="88">
        <v>19</v>
      </c>
      <c r="B79" s="56" t="s">
        <v>155</v>
      </c>
      <c r="C79" s="88">
        <v>1</v>
      </c>
      <c r="D79" s="170" t="s">
        <v>260</v>
      </c>
      <c r="E79" s="89">
        <v>400369</v>
      </c>
      <c r="F79" s="87">
        <v>92650</v>
      </c>
      <c r="G79" s="184">
        <f t="shared" si="1"/>
        <v>23.141152287015228</v>
      </c>
    </row>
    <row r="80" spans="1:7" ht="12.75">
      <c r="A80" s="88"/>
      <c r="B80" s="56"/>
      <c r="C80" s="88">
        <v>2</v>
      </c>
      <c r="D80" s="56" t="s">
        <v>344</v>
      </c>
      <c r="E80" s="85">
        <v>454057</v>
      </c>
      <c r="F80" s="88">
        <v>37732</v>
      </c>
      <c r="G80" s="184">
        <f t="shared" si="1"/>
        <v>8.309969893647713</v>
      </c>
    </row>
    <row r="81" spans="1:7" ht="12.75">
      <c r="A81" s="88"/>
      <c r="B81" s="56"/>
      <c r="C81" s="88">
        <v>3</v>
      </c>
      <c r="D81" s="171" t="s">
        <v>261</v>
      </c>
      <c r="E81" s="85">
        <v>504149</v>
      </c>
      <c r="F81" s="88">
        <v>95450</v>
      </c>
      <c r="G81" s="184">
        <f t="shared" si="1"/>
        <v>18.932894838629053</v>
      </c>
    </row>
    <row r="82" spans="1:7" ht="12.75">
      <c r="A82" s="88"/>
      <c r="B82" s="56"/>
      <c r="C82" s="88">
        <v>4</v>
      </c>
      <c r="D82" s="171" t="s">
        <v>262</v>
      </c>
      <c r="E82" s="85">
        <v>376432</v>
      </c>
      <c r="F82" s="88">
        <v>22975</v>
      </c>
      <c r="G82" s="184">
        <f t="shared" si="1"/>
        <v>6.103359969396863</v>
      </c>
    </row>
    <row r="83" spans="1:7" ht="12.75">
      <c r="A83" s="91"/>
      <c r="B83" s="62"/>
      <c r="C83" s="91">
        <v>5</v>
      </c>
      <c r="D83" s="172" t="s">
        <v>263</v>
      </c>
      <c r="E83" s="90">
        <v>570633</v>
      </c>
      <c r="F83" s="91">
        <v>88717</v>
      </c>
      <c r="G83" s="185">
        <f t="shared" si="1"/>
        <v>15.547120478486173</v>
      </c>
    </row>
    <row r="84" spans="1:7" ht="12.75">
      <c r="A84" s="88">
        <v>20</v>
      </c>
      <c r="B84" s="56" t="s">
        <v>156</v>
      </c>
      <c r="C84" s="88">
        <v>1</v>
      </c>
      <c r="D84" s="65" t="s">
        <v>265</v>
      </c>
      <c r="E84" s="89">
        <v>378090</v>
      </c>
      <c r="F84" s="87">
        <v>64062</v>
      </c>
      <c r="G84" s="184">
        <f t="shared" si="1"/>
        <v>16.94358486074744</v>
      </c>
    </row>
    <row r="85" spans="1:7" ht="12.75">
      <c r="A85" s="88"/>
      <c r="B85" s="56"/>
      <c r="C85" s="88">
        <v>2</v>
      </c>
      <c r="D85" s="65" t="s">
        <v>264</v>
      </c>
      <c r="E85" s="85">
        <v>625100</v>
      </c>
      <c r="F85" s="88">
        <v>198619</v>
      </c>
      <c r="G85" s="184">
        <f t="shared" si="1"/>
        <v>31.773956167013278</v>
      </c>
    </row>
    <row r="86" spans="1:7" ht="12.75">
      <c r="A86" s="88"/>
      <c r="B86" s="56"/>
      <c r="C86" s="91">
        <v>3</v>
      </c>
      <c r="D86" s="65" t="s">
        <v>266</v>
      </c>
      <c r="E86" s="85">
        <v>966171</v>
      </c>
      <c r="F86" s="91">
        <v>263635</v>
      </c>
      <c r="G86" s="185">
        <f t="shared" si="1"/>
        <v>27.28657763480792</v>
      </c>
    </row>
    <row r="87" spans="1:7" ht="12.75">
      <c r="A87" s="957" t="s">
        <v>267</v>
      </c>
      <c r="B87" s="1003"/>
      <c r="C87" s="1007"/>
      <c r="D87" s="1007"/>
      <c r="E87" s="52">
        <v>45916572.7</v>
      </c>
      <c r="F87" s="177">
        <v>8981017</v>
      </c>
      <c r="G87" s="201">
        <v>19.78</v>
      </c>
    </row>
    <row r="88" ht="12.75">
      <c r="H88" s="160"/>
    </row>
    <row r="89" spans="1:8" ht="12.75">
      <c r="A89" s="995" t="s">
        <v>186</v>
      </c>
      <c r="B89" s="995"/>
      <c r="C89" s="995"/>
      <c r="D89" s="995"/>
      <c r="E89" s="995"/>
      <c r="F89" s="995"/>
      <c r="H89" s="161"/>
    </row>
    <row r="90" ht="12.75">
      <c r="D90" s="85"/>
    </row>
    <row r="99" ht="12.75">
      <c r="D99" s="196">
        <v>149</v>
      </c>
    </row>
  </sheetData>
  <sheetProtection/>
  <mergeCells count="9">
    <mergeCell ref="A89:F89"/>
    <mergeCell ref="A1:G1"/>
    <mergeCell ref="C3:D3"/>
    <mergeCell ref="C4:D4"/>
    <mergeCell ref="A87:B87"/>
    <mergeCell ref="C87:D87"/>
    <mergeCell ref="A5:G5"/>
    <mergeCell ref="C58:D58"/>
    <mergeCell ref="C59:D59"/>
  </mergeCells>
  <printOptions/>
  <pageMargins left="0.75" right="0.17" top="0.49" bottom="0.29" header="0.5" footer="0.24"/>
  <pageSetup horizontalDpi="600" verticalDpi="600" orientation="portrait" paperSize="9" scale="95" r:id="rId1"/>
  <rowBreaks count="1" manualBreakCount="1">
    <brk id="56" max="6" man="1"/>
  </rowBreaks>
</worksheet>
</file>

<file path=xl/worksheets/sheet29.xml><?xml version="1.0" encoding="utf-8"?>
<worksheet xmlns="http://schemas.openxmlformats.org/spreadsheetml/2006/main" xmlns:r="http://schemas.openxmlformats.org/officeDocument/2006/relationships">
  <dimension ref="A1:G42"/>
  <sheetViews>
    <sheetView view="pageBreakPreview" zoomScale="82" zoomScaleSheetLayoutView="82" zoomScalePageLayoutView="0" workbookViewId="0" topLeftCell="A1">
      <selection activeCell="J35" sqref="J35"/>
    </sheetView>
  </sheetViews>
  <sheetFormatPr defaultColWidth="9.140625" defaultRowHeight="12.75"/>
  <cols>
    <col min="1" max="1" width="6.7109375" style="0" customWidth="1"/>
    <col min="2" max="2" width="17.28125" style="0" customWidth="1"/>
    <col min="3" max="3" width="11.00390625" style="0" bestFit="1" customWidth="1"/>
    <col min="4" max="4" width="13.7109375" style="0" customWidth="1"/>
    <col min="5" max="5" width="19.140625" style="0" customWidth="1"/>
    <col min="6" max="6" width="18.00390625" style="0" customWidth="1"/>
  </cols>
  <sheetData>
    <row r="1" spans="1:7" ht="30.75" customHeight="1">
      <c r="A1" s="1027" t="s">
        <v>64</v>
      </c>
      <c r="B1" s="1027"/>
      <c r="C1" s="1027"/>
      <c r="D1" s="1027"/>
      <c r="E1" s="1027"/>
      <c r="F1" s="1027"/>
      <c r="G1" s="57"/>
    </row>
    <row r="2" spans="1:6" s="57" customFormat="1" ht="31.5" customHeight="1">
      <c r="A2" s="939" t="s">
        <v>469</v>
      </c>
      <c r="B2" s="939"/>
      <c r="C2" s="939"/>
      <c r="D2" s="939"/>
      <c r="E2" s="939"/>
      <c r="F2" s="939"/>
    </row>
    <row r="3" spans="5:6" ht="12.75">
      <c r="E3" s="1026" t="s">
        <v>294</v>
      </c>
      <c r="F3" s="1026"/>
    </row>
    <row r="4" spans="1:6" ht="71.25" customHeight="1">
      <c r="A4" s="126" t="s">
        <v>291</v>
      </c>
      <c r="B4" s="126" t="s">
        <v>292</v>
      </c>
      <c r="C4" s="126" t="s">
        <v>293</v>
      </c>
      <c r="D4" s="24" t="s">
        <v>301</v>
      </c>
      <c r="E4" s="24" t="s">
        <v>297</v>
      </c>
      <c r="F4" s="24" t="s">
        <v>302</v>
      </c>
    </row>
    <row r="5" spans="1:6" s="26" customFormat="1" ht="12.75">
      <c r="A5" s="95">
        <v>1</v>
      </c>
      <c r="B5" s="95">
        <v>2</v>
      </c>
      <c r="C5" s="95">
        <v>3</v>
      </c>
      <c r="D5" s="120">
        <v>4</v>
      </c>
      <c r="E5" s="120">
        <v>5</v>
      </c>
      <c r="F5" s="120">
        <v>6</v>
      </c>
    </row>
    <row r="6" spans="1:6" ht="12.75">
      <c r="A6" s="122">
        <v>1</v>
      </c>
      <c r="B6" s="54" t="s">
        <v>134</v>
      </c>
      <c r="C6" s="123">
        <v>64</v>
      </c>
      <c r="D6" s="123">
        <v>0</v>
      </c>
      <c r="E6" s="123">
        <v>0</v>
      </c>
      <c r="F6" s="123">
        <v>0</v>
      </c>
    </row>
    <row r="7" spans="1:6" ht="12.75">
      <c r="A7" s="124">
        <v>2</v>
      </c>
      <c r="B7" s="56" t="s">
        <v>137</v>
      </c>
      <c r="C7" s="68">
        <v>4</v>
      </c>
      <c r="D7" s="68">
        <v>0</v>
      </c>
      <c r="E7" s="68">
        <v>0</v>
      </c>
      <c r="F7" s="68">
        <v>0</v>
      </c>
    </row>
    <row r="8" spans="1:6" ht="12.75">
      <c r="A8" s="124">
        <v>3</v>
      </c>
      <c r="B8" s="56" t="s">
        <v>139</v>
      </c>
      <c r="C8" s="68">
        <v>610</v>
      </c>
      <c r="D8" s="68">
        <v>4.72</v>
      </c>
      <c r="E8" s="68">
        <v>25</v>
      </c>
      <c r="F8" s="68">
        <v>29.8</v>
      </c>
    </row>
    <row r="9" spans="1:6" ht="12.75">
      <c r="A9" s="124">
        <v>4</v>
      </c>
      <c r="B9" s="56" t="s">
        <v>140</v>
      </c>
      <c r="C9" s="68">
        <v>450</v>
      </c>
      <c r="D9" s="68">
        <v>166.95</v>
      </c>
      <c r="E9" s="68">
        <v>32</v>
      </c>
      <c r="F9" s="68">
        <v>198.9</v>
      </c>
    </row>
    <row r="10" spans="1:6" ht="12.75">
      <c r="A10" s="124">
        <v>5</v>
      </c>
      <c r="B10" s="56" t="s">
        <v>143</v>
      </c>
      <c r="C10" s="68">
        <v>76</v>
      </c>
      <c r="D10" s="68">
        <v>0</v>
      </c>
      <c r="E10" s="68">
        <v>2.34</v>
      </c>
      <c r="F10" s="68">
        <v>2.3</v>
      </c>
    </row>
    <row r="11" spans="1:6" ht="12.75">
      <c r="A11" s="124">
        <v>6</v>
      </c>
      <c r="B11" s="56" t="s">
        <v>145</v>
      </c>
      <c r="C11" s="68">
        <v>164</v>
      </c>
      <c r="D11" s="68">
        <v>0.09</v>
      </c>
      <c r="E11" s="68">
        <v>0</v>
      </c>
      <c r="F11" s="68">
        <v>0.1</v>
      </c>
    </row>
    <row r="12" spans="1:6" ht="12.75">
      <c r="A12" s="124">
        <v>7</v>
      </c>
      <c r="B12" s="56" t="s">
        <v>146</v>
      </c>
      <c r="C12" s="68">
        <v>59</v>
      </c>
      <c r="D12" s="68">
        <v>0</v>
      </c>
      <c r="E12" s="68">
        <v>0</v>
      </c>
      <c r="F12" s="68">
        <v>0</v>
      </c>
    </row>
    <row r="13" spans="1:6" ht="12.75">
      <c r="A13" s="124">
        <v>8</v>
      </c>
      <c r="B13" s="56" t="s">
        <v>150</v>
      </c>
      <c r="C13" s="68">
        <v>718</v>
      </c>
      <c r="D13" s="68">
        <v>275.2</v>
      </c>
      <c r="E13" s="68">
        <v>1.33</v>
      </c>
      <c r="F13" s="68">
        <v>276.5</v>
      </c>
    </row>
    <row r="14" spans="1:6" ht="12.75">
      <c r="A14" s="124">
        <v>9</v>
      </c>
      <c r="B14" s="56" t="s">
        <v>151</v>
      </c>
      <c r="C14" s="68">
        <v>332</v>
      </c>
      <c r="D14" s="68">
        <v>5.87</v>
      </c>
      <c r="E14" s="68">
        <v>13.4</v>
      </c>
      <c r="F14" s="68">
        <v>19.3</v>
      </c>
    </row>
    <row r="15" spans="1:6" ht="12.75">
      <c r="A15" s="124">
        <v>10</v>
      </c>
      <c r="B15" s="56" t="s">
        <v>254</v>
      </c>
      <c r="C15" s="68">
        <v>4</v>
      </c>
      <c r="D15" s="68">
        <v>0</v>
      </c>
      <c r="E15" s="68">
        <v>2.1</v>
      </c>
      <c r="F15" s="68">
        <v>2.1</v>
      </c>
    </row>
    <row r="16" spans="1:6" ht="12.75">
      <c r="A16" s="124">
        <v>11</v>
      </c>
      <c r="B16" s="56" t="s">
        <v>155</v>
      </c>
      <c r="C16" s="68">
        <v>1100</v>
      </c>
      <c r="D16" s="68">
        <v>128.23</v>
      </c>
      <c r="E16" s="68">
        <v>1.54</v>
      </c>
      <c r="F16" s="69">
        <v>129.7</v>
      </c>
    </row>
    <row r="17" spans="1:6" ht="12.75">
      <c r="A17" s="121"/>
      <c r="B17" s="104" t="s">
        <v>159</v>
      </c>
      <c r="C17" s="117">
        <f>SUM(C6:C16)</f>
        <v>3581</v>
      </c>
      <c r="D17" s="117">
        <f>SUM(D6:D16)</f>
        <v>581.06</v>
      </c>
      <c r="E17" s="117">
        <f>SUM(E6:E16)</f>
        <v>77.71000000000001</v>
      </c>
      <c r="F17" s="117">
        <f>SUM(F6:F16)</f>
        <v>658.7</v>
      </c>
    </row>
    <row r="18" ht="12.75">
      <c r="B18" s="125" t="s">
        <v>298</v>
      </c>
    </row>
    <row r="19" spans="1:5" ht="37.5" customHeight="1">
      <c r="A19" s="1028" t="s">
        <v>67</v>
      </c>
      <c r="B19" s="1028"/>
      <c r="C19" s="1028"/>
      <c r="D19" s="1028"/>
      <c r="E19" s="1028"/>
    </row>
    <row r="20" spans="1:6" ht="60.75" customHeight="1">
      <c r="A20" s="719" t="s">
        <v>68</v>
      </c>
      <c r="B20" s="1025" t="s">
        <v>1338</v>
      </c>
      <c r="C20" s="1025"/>
      <c r="D20" s="1025"/>
      <c r="E20" s="1025"/>
      <c r="F20" s="1025"/>
    </row>
    <row r="21" spans="1:6" ht="25.5" customHeight="1">
      <c r="A21" s="762" t="s">
        <v>92</v>
      </c>
      <c r="B21" s="951" t="s">
        <v>91</v>
      </c>
      <c r="C21" s="951"/>
      <c r="D21" s="951"/>
      <c r="E21" s="951"/>
      <c r="F21" s="951"/>
    </row>
    <row r="22" spans="1:2" ht="12.75">
      <c r="A22" s="760" t="s">
        <v>93</v>
      </c>
      <c r="B22" t="s">
        <v>69</v>
      </c>
    </row>
    <row r="23" spans="1:2" ht="12.75">
      <c r="A23" s="761" t="s">
        <v>93</v>
      </c>
      <c r="B23" t="s">
        <v>70</v>
      </c>
    </row>
    <row r="24" spans="1:2" ht="15.75">
      <c r="A24" t="s">
        <v>93</v>
      </c>
      <c r="B24" s="759" t="s">
        <v>71</v>
      </c>
    </row>
    <row r="25" spans="1:2" ht="12.75">
      <c r="A25" s="761" t="s">
        <v>93</v>
      </c>
      <c r="B25" s="103" t="s">
        <v>72</v>
      </c>
    </row>
    <row r="26" spans="1:2" ht="12.75">
      <c r="A26" s="761" t="s">
        <v>93</v>
      </c>
      <c r="B26" s="103" t="s">
        <v>73</v>
      </c>
    </row>
    <row r="27" spans="1:2" ht="15.75">
      <c r="A27" s="761" t="s">
        <v>93</v>
      </c>
      <c r="B27" s="759" t="s">
        <v>74</v>
      </c>
    </row>
    <row r="28" spans="1:2" ht="12.75">
      <c r="A28" s="761" t="s">
        <v>93</v>
      </c>
      <c r="B28" t="s">
        <v>75</v>
      </c>
    </row>
    <row r="29" spans="1:2" ht="12.75">
      <c r="A29" s="761" t="s">
        <v>93</v>
      </c>
      <c r="B29" t="s">
        <v>76</v>
      </c>
    </row>
    <row r="30" spans="1:6" ht="38.25" customHeight="1">
      <c r="A30" s="1025" t="s">
        <v>77</v>
      </c>
      <c r="B30" s="1025"/>
      <c r="C30" s="1025"/>
      <c r="D30" s="1025"/>
      <c r="E30" s="1025"/>
      <c r="F30" s="1025"/>
    </row>
    <row r="31" spans="1:6" ht="22.5" customHeight="1">
      <c r="A31" s="1025" t="s">
        <v>481</v>
      </c>
      <c r="B31" s="1025"/>
      <c r="C31" s="1025"/>
      <c r="D31" s="1025"/>
      <c r="E31" s="1025"/>
      <c r="F31" s="1025"/>
    </row>
    <row r="33" ht="4.5" customHeight="1">
      <c r="A33" s="754"/>
    </row>
    <row r="34" ht="15.75">
      <c r="A34" s="758" t="s">
        <v>80</v>
      </c>
    </row>
    <row r="35" spans="1:6" ht="149.25" customHeight="1">
      <c r="A35" s="719" t="s">
        <v>81</v>
      </c>
      <c r="B35" s="1025" t="s">
        <v>82</v>
      </c>
      <c r="C35" s="1025"/>
      <c r="D35" s="1025"/>
      <c r="E35" s="1025"/>
      <c r="F35" s="1025"/>
    </row>
    <row r="36" spans="1:6" ht="147.75" customHeight="1">
      <c r="A36" s="719" t="s">
        <v>83</v>
      </c>
      <c r="B36" s="926" t="s">
        <v>84</v>
      </c>
      <c r="C36" s="926"/>
      <c r="D36" s="926"/>
      <c r="E36" s="926"/>
      <c r="F36" s="926"/>
    </row>
    <row r="37" ht="2.25" customHeight="1">
      <c r="A37" s="754"/>
    </row>
    <row r="38" spans="1:6" ht="57" customHeight="1">
      <c r="A38" s="719" t="s">
        <v>85</v>
      </c>
      <c r="B38" s="926" t="s">
        <v>86</v>
      </c>
      <c r="C38" s="926"/>
      <c r="D38" s="926"/>
      <c r="E38" s="926"/>
      <c r="F38" s="926"/>
    </row>
    <row r="39" ht="2.25" customHeight="1">
      <c r="A39" s="754"/>
    </row>
    <row r="40" spans="1:6" ht="223.5" customHeight="1">
      <c r="A40" s="719" t="s">
        <v>87</v>
      </c>
      <c r="B40" s="926" t="s">
        <v>88</v>
      </c>
      <c r="C40" s="926"/>
      <c r="D40" s="926"/>
      <c r="E40" s="926"/>
      <c r="F40" s="926"/>
    </row>
    <row r="41" ht="4.5" customHeight="1">
      <c r="A41" s="754"/>
    </row>
    <row r="42" spans="1:6" ht="129.75" customHeight="1">
      <c r="A42" s="719" t="s">
        <v>89</v>
      </c>
      <c r="B42" s="926" t="s">
        <v>90</v>
      </c>
      <c r="C42" s="926"/>
      <c r="D42" s="926"/>
      <c r="E42" s="926"/>
      <c r="F42" s="926"/>
    </row>
  </sheetData>
  <sheetProtection/>
  <mergeCells count="13">
    <mergeCell ref="A1:F1"/>
    <mergeCell ref="B40:F40"/>
    <mergeCell ref="A19:E19"/>
    <mergeCell ref="B21:F21"/>
    <mergeCell ref="B20:F20"/>
    <mergeCell ref="A30:F30"/>
    <mergeCell ref="A31:F31"/>
    <mergeCell ref="B42:F42"/>
    <mergeCell ref="B35:F35"/>
    <mergeCell ref="B36:F36"/>
    <mergeCell ref="B38:F38"/>
    <mergeCell ref="A2:F2"/>
    <mergeCell ref="E3:F3"/>
  </mergeCells>
  <printOptions/>
  <pageMargins left="0.75" right="0.75" top="1" bottom="1" header="0.5" footer="0.5"/>
  <pageSetup horizontalDpi="600" verticalDpi="600" orientation="portrait" paperSize="9" scale="88" r:id="rId1"/>
  <headerFooter alignWithMargins="0">
    <oddHeader>&amp;RLAND USES</oddHeader>
    <oddFooter>&amp;C150</oddFooter>
  </headerFooter>
  <rowBreaks count="1" manualBreakCount="1">
    <brk id="32" max="5" man="1"/>
  </rowBreaks>
</worksheet>
</file>

<file path=xl/worksheets/sheet3.xml><?xml version="1.0" encoding="utf-8"?>
<worksheet xmlns="http://schemas.openxmlformats.org/spreadsheetml/2006/main" xmlns:r="http://schemas.openxmlformats.org/officeDocument/2006/relationships">
  <dimension ref="A1:L67"/>
  <sheetViews>
    <sheetView view="pageBreakPreview" zoomScale="60" zoomScalePageLayoutView="0" workbookViewId="0" topLeftCell="A1">
      <selection activeCell="A1" sqref="A1:K1"/>
    </sheetView>
  </sheetViews>
  <sheetFormatPr defaultColWidth="9.140625" defaultRowHeight="12.75"/>
  <cols>
    <col min="1" max="1" width="30.28125" style="14" customWidth="1"/>
    <col min="2" max="2" width="17.140625" style="14" customWidth="1"/>
    <col min="3" max="3" width="20.8515625" style="14" customWidth="1"/>
    <col min="4" max="4" width="13.57421875" style="14" customWidth="1"/>
    <col min="5" max="5" width="13.8515625" style="14" customWidth="1"/>
    <col min="6" max="6" width="12.57421875" style="14" customWidth="1"/>
    <col min="7" max="7" width="15.00390625" style="14" customWidth="1"/>
    <col min="8" max="8" width="21.140625" style="14" customWidth="1"/>
    <col min="9" max="9" width="15.28125" style="14" customWidth="1"/>
    <col min="10" max="10" width="16.7109375" style="14" customWidth="1"/>
    <col min="11" max="11" width="46.140625" style="14" customWidth="1"/>
    <col min="12" max="12" width="15.57421875" style="14" customWidth="1"/>
    <col min="13" max="16384" width="9.140625" style="14" customWidth="1"/>
  </cols>
  <sheetData>
    <row r="1" spans="1:11" ht="15">
      <c r="A1" s="905" t="s">
        <v>55</v>
      </c>
      <c r="B1" s="905"/>
      <c r="C1" s="905"/>
      <c r="D1" s="905"/>
      <c r="E1" s="905"/>
      <c r="F1" s="905"/>
      <c r="G1" s="905"/>
      <c r="H1" s="905"/>
      <c r="I1" s="906"/>
      <c r="J1" s="906"/>
      <c r="K1" s="906"/>
    </row>
    <row r="2" spans="1:12" s="287" customFormat="1" ht="15.75" customHeight="1">
      <c r="A2" s="901" t="s">
        <v>936</v>
      </c>
      <c r="B2" s="901" t="s">
        <v>937</v>
      </c>
      <c r="C2" s="901" t="s">
        <v>938</v>
      </c>
      <c r="D2" s="901" t="s">
        <v>939</v>
      </c>
      <c r="E2" s="901" t="s">
        <v>940</v>
      </c>
      <c r="F2" s="901" t="s">
        <v>941</v>
      </c>
      <c r="G2" s="901" t="s">
        <v>942</v>
      </c>
      <c r="H2" s="901" t="s">
        <v>943</v>
      </c>
      <c r="I2" s="899" t="s">
        <v>944</v>
      </c>
      <c r="J2" s="908"/>
      <c r="K2" s="901" t="s">
        <v>945</v>
      </c>
      <c r="L2" s="903" t="s">
        <v>946</v>
      </c>
    </row>
    <row r="3" spans="1:12" s="287" customFormat="1" ht="33.75" customHeight="1">
      <c r="A3" s="907"/>
      <c r="B3" s="902"/>
      <c r="C3" s="902"/>
      <c r="D3" s="902"/>
      <c r="E3" s="902"/>
      <c r="F3" s="902"/>
      <c r="G3" s="902"/>
      <c r="H3" s="902"/>
      <c r="I3" s="569" t="s">
        <v>947</v>
      </c>
      <c r="J3" s="569" t="s">
        <v>948</v>
      </c>
      <c r="K3" s="902"/>
      <c r="L3" s="904"/>
    </row>
    <row r="4" spans="1:12" s="287" customFormat="1" ht="12.75" customHeight="1">
      <c r="A4" s="899" t="s">
        <v>134</v>
      </c>
      <c r="B4" s="898" t="s">
        <v>949</v>
      </c>
      <c r="C4" s="897">
        <v>470</v>
      </c>
      <c r="D4" s="897">
        <v>18</v>
      </c>
      <c r="E4" s="897">
        <v>9</v>
      </c>
      <c r="F4" s="897">
        <v>91</v>
      </c>
      <c r="G4" s="897">
        <v>490</v>
      </c>
      <c r="H4" s="897">
        <v>0.02</v>
      </c>
      <c r="I4" s="897">
        <v>97</v>
      </c>
      <c r="J4" s="897">
        <v>397</v>
      </c>
      <c r="K4" s="268" t="s">
        <v>950</v>
      </c>
      <c r="L4" s="897">
        <v>128.39</v>
      </c>
    </row>
    <row r="5" spans="1:12" s="287" customFormat="1" ht="12.75" customHeight="1">
      <c r="A5" s="899"/>
      <c r="B5" s="898"/>
      <c r="C5" s="897"/>
      <c r="D5" s="897"/>
      <c r="E5" s="897"/>
      <c r="F5" s="897"/>
      <c r="G5" s="897"/>
      <c r="H5" s="897"/>
      <c r="I5" s="897"/>
      <c r="J5" s="897"/>
      <c r="K5" s="268" t="s">
        <v>951</v>
      </c>
      <c r="L5" s="897"/>
    </row>
    <row r="6" spans="1:12" s="287" customFormat="1" ht="12.75" customHeight="1">
      <c r="A6" s="899"/>
      <c r="B6" s="898"/>
      <c r="C6" s="897"/>
      <c r="D6" s="897"/>
      <c r="E6" s="897"/>
      <c r="F6" s="897"/>
      <c r="G6" s="897"/>
      <c r="H6" s="897"/>
      <c r="I6" s="897"/>
      <c r="J6" s="897"/>
      <c r="K6" s="268" t="s">
        <v>952</v>
      </c>
      <c r="L6" s="897"/>
    </row>
    <row r="7" spans="1:12" s="287" customFormat="1" ht="12.75" customHeight="1">
      <c r="A7" s="899"/>
      <c r="B7" s="898"/>
      <c r="C7" s="897"/>
      <c r="D7" s="897"/>
      <c r="E7" s="897"/>
      <c r="F7" s="897"/>
      <c r="G7" s="897"/>
      <c r="H7" s="897"/>
      <c r="I7" s="897"/>
      <c r="J7" s="897"/>
      <c r="K7" s="268" t="s">
        <v>953</v>
      </c>
      <c r="L7" s="897"/>
    </row>
    <row r="8" spans="1:12" s="287" customFormat="1" ht="15" customHeight="1">
      <c r="A8" s="278" t="s">
        <v>135</v>
      </c>
      <c r="B8" s="268" t="s">
        <v>949</v>
      </c>
      <c r="C8" s="277" t="s">
        <v>954</v>
      </c>
      <c r="D8" s="277" t="s">
        <v>954</v>
      </c>
      <c r="E8" s="277" t="s">
        <v>954</v>
      </c>
      <c r="F8" s="277" t="s">
        <v>954</v>
      </c>
      <c r="G8" s="277" t="s">
        <v>954</v>
      </c>
      <c r="H8" s="277" t="s">
        <v>954</v>
      </c>
      <c r="I8" s="277" t="s">
        <v>954</v>
      </c>
      <c r="J8" s="277" t="s">
        <v>954</v>
      </c>
      <c r="K8" s="268" t="s">
        <v>954</v>
      </c>
      <c r="L8" s="277" t="s">
        <v>955</v>
      </c>
    </row>
    <row r="9" spans="1:12" s="287" customFormat="1" ht="14.25" customHeight="1">
      <c r="A9" s="278" t="s">
        <v>136</v>
      </c>
      <c r="B9" s="268" t="s">
        <v>949</v>
      </c>
      <c r="C9" s="277">
        <v>370780</v>
      </c>
      <c r="D9" s="277">
        <v>8</v>
      </c>
      <c r="E9" s="277">
        <v>9</v>
      </c>
      <c r="F9" s="277">
        <v>849</v>
      </c>
      <c r="G9" s="277">
        <v>12</v>
      </c>
      <c r="H9" s="277">
        <v>29854</v>
      </c>
      <c r="I9" s="277" t="s">
        <v>954</v>
      </c>
      <c r="J9" s="277">
        <v>240</v>
      </c>
      <c r="K9" s="268" t="s">
        <v>954</v>
      </c>
      <c r="L9" s="277" t="s">
        <v>954</v>
      </c>
    </row>
    <row r="10" spans="1:12" s="287" customFormat="1" ht="12.75" customHeight="1">
      <c r="A10" s="899" t="s">
        <v>137</v>
      </c>
      <c r="B10" s="898" t="s">
        <v>956</v>
      </c>
      <c r="C10" s="897">
        <v>1838000</v>
      </c>
      <c r="D10" s="897">
        <v>63</v>
      </c>
      <c r="E10" s="897">
        <v>16</v>
      </c>
      <c r="F10" s="897">
        <v>1877</v>
      </c>
      <c r="G10" s="897">
        <v>2</v>
      </c>
      <c r="H10" s="897">
        <v>0.84</v>
      </c>
      <c r="I10" s="897">
        <v>375</v>
      </c>
      <c r="J10" s="897">
        <v>5676</v>
      </c>
      <c r="K10" s="268" t="s">
        <v>957</v>
      </c>
      <c r="L10" s="897">
        <v>2382.83</v>
      </c>
    </row>
    <row r="11" spans="1:12" s="287" customFormat="1" ht="12.75" customHeight="1">
      <c r="A11" s="899"/>
      <c r="B11" s="898"/>
      <c r="C11" s="897"/>
      <c r="D11" s="897"/>
      <c r="E11" s="897"/>
      <c r="F11" s="897"/>
      <c r="G11" s="897"/>
      <c r="H11" s="897"/>
      <c r="I11" s="897"/>
      <c r="J11" s="897"/>
      <c r="K11" s="268" t="s">
        <v>958</v>
      </c>
      <c r="L11" s="897"/>
    </row>
    <row r="12" spans="1:12" s="287" customFormat="1" ht="12.75" customHeight="1">
      <c r="A12" s="899"/>
      <c r="B12" s="898"/>
      <c r="C12" s="897"/>
      <c r="D12" s="897"/>
      <c r="E12" s="897"/>
      <c r="F12" s="897"/>
      <c r="G12" s="897"/>
      <c r="H12" s="897"/>
      <c r="I12" s="897"/>
      <c r="J12" s="897"/>
      <c r="K12" s="268" t="s">
        <v>959</v>
      </c>
      <c r="L12" s="897"/>
    </row>
    <row r="13" spans="1:12" s="287" customFormat="1" ht="12.75" customHeight="1">
      <c r="A13" s="899" t="s">
        <v>207</v>
      </c>
      <c r="B13" s="898" t="s">
        <v>960</v>
      </c>
      <c r="C13" s="897">
        <v>5575</v>
      </c>
      <c r="D13" s="897">
        <v>5</v>
      </c>
      <c r="E13" s="897">
        <v>3</v>
      </c>
      <c r="F13" s="898" t="s">
        <v>954</v>
      </c>
      <c r="G13" s="897">
        <v>3</v>
      </c>
      <c r="H13" s="897" t="s">
        <v>954</v>
      </c>
      <c r="I13" s="897">
        <v>112</v>
      </c>
      <c r="J13" s="897">
        <v>1209</v>
      </c>
      <c r="K13" s="268" t="s">
        <v>961</v>
      </c>
      <c r="L13" s="897">
        <v>53.75</v>
      </c>
    </row>
    <row r="14" spans="1:12" s="287" customFormat="1" ht="12.75" customHeight="1">
      <c r="A14" s="899"/>
      <c r="B14" s="898"/>
      <c r="C14" s="897"/>
      <c r="D14" s="897"/>
      <c r="E14" s="897"/>
      <c r="F14" s="898"/>
      <c r="G14" s="897"/>
      <c r="H14" s="897"/>
      <c r="I14" s="897"/>
      <c r="J14" s="897"/>
      <c r="K14" s="268" t="s">
        <v>962</v>
      </c>
      <c r="L14" s="897"/>
    </row>
    <row r="15" spans="1:12" s="287" customFormat="1" ht="12.75" customHeight="1">
      <c r="A15" s="899" t="s">
        <v>163</v>
      </c>
      <c r="B15" s="899" t="s">
        <v>963</v>
      </c>
      <c r="C15" s="897" t="s">
        <v>954</v>
      </c>
      <c r="D15" s="897">
        <v>1</v>
      </c>
      <c r="E15" s="897" t="s">
        <v>954</v>
      </c>
      <c r="F15" s="897" t="s">
        <v>954</v>
      </c>
      <c r="G15" s="897" t="s">
        <v>954</v>
      </c>
      <c r="H15" s="897" t="s">
        <v>954</v>
      </c>
      <c r="I15" s="897">
        <v>5</v>
      </c>
      <c r="J15" s="897">
        <v>201</v>
      </c>
      <c r="K15" s="268" t="s">
        <v>964</v>
      </c>
      <c r="L15" s="897">
        <v>147.87</v>
      </c>
    </row>
    <row r="16" spans="1:12" s="287" customFormat="1" ht="12.75" customHeight="1">
      <c r="A16" s="899"/>
      <c r="B16" s="899"/>
      <c r="C16" s="897"/>
      <c r="D16" s="897"/>
      <c r="E16" s="897"/>
      <c r="F16" s="897"/>
      <c r="G16" s="897"/>
      <c r="H16" s="897"/>
      <c r="I16" s="897"/>
      <c r="J16" s="897"/>
      <c r="K16" s="268" t="s">
        <v>965</v>
      </c>
      <c r="L16" s="897"/>
    </row>
    <row r="17" spans="1:12" s="287" customFormat="1" ht="12.75" customHeight="1">
      <c r="A17" s="899"/>
      <c r="B17" s="899"/>
      <c r="C17" s="897"/>
      <c r="D17" s="897"/>
      <c r="E17" s="897"/>
      <c r="F17" s="897"/>
      <c r="G17" s="897"/>
      <c r="H17" s="897"/>
      <c r="I17" s="897"/>
      <c r="J17" s="897"/>
      <c r="K17" s="268" t="s">
        <v>966</v>
      </c>
      <c r="L17" s="897"/>
    </row>
    <row r="18" spans="1:12" s="287" customFormat="1" ht="12.75" customHeight="1">
      <c r="A18" s="899" t="s">
        <v>139</v>
      </c>
      <c r="B18" s="898" t="s">
        <v>967</v>
      </c>
      <c r="C18" s="900">
        <v>633981</v>
      </c>
      <c r="D18" s="897">
        <v>94</v>
      </c>
      <c r="E18" s="897">
        <v>12</v>
      </c>
      <c r="F18" s="897">
        <v>401</v>
      </c>
      <c r="G18" s="897">
        <v>456</v>
      </c>
      <c r="H18" s="897">
        <v>2926</v>
      </c>
      <c r="I18" s="897">
        <v>780</v>
      </c>
      <c r="J18" s="897">
        <v>11861</v>
      </c>
      <c r="K18" s="268" t="s">
        <v>968</v>
      </c>
      <c r="L18" s="897">
        <v>10519.42</v>
      </c>
    </row>
    <row r="19" spans="1:12" s="287" customFormat="1" ht="12.75" customHeight="1">
      <c r="A19" s="899"/>
      <c r="B19" s="898"/>
      <c r="C19" s="900"/>
      <c r="D19" s="897"/>
      <c r="E19" s="897"/>
      <c r="F19" s="897"/>
      <c r="G19" s="897"/>
      <c r="H19" s="897"/>
      <c r="I19" s="897"/>
      <c r="J19" s="897"/>
      <c r="K19" s="268" t="s">
        <v>969</v>
      </c>
      <c r="L19" s="897"/>
    </row>
    <row r="20" spans="1:12" s="287" customFormat="1" ht="12.75" customHeight="1">
      <c r="A20" s="899"/>
      <c r="B20" s="898"/>
      <c r="C20" s="900"/>
      <c r="D20" s="897"/>
      <c r="E20" s="897"/>
      <c r="F20" s="897"/>
      <c r="G20" s="897"/>
      <c r="H20" s="897"/>
      <c r="I20" s="897"/>
      <c r="J20" s="897"/>
      <c r="K20" s="268" t="s">
        <v>970</v>
      </c>
      <c r="L20" s="897"/>
    </row>
    <row r="21" spans="1:12" s="287" customFormat="1" ht="12.75" customHeight="1">
      <c r="A21" s="899"/>
      <c r="B21" s="898"/>
      <c r="C21" s="900"/>
      <c r="D21" s="897"/>
      <c r="E21" s="897"/>
      <c r="F21" s="897"/>
      <c r="G21" s="897"/>
      <c r="H21" s="897"/>
      <c r="I21" s="897"/>
      <c r="J21" s="897"/>
      <c r="K21" s="268" t="s">
        <v>971</v>
      </c>
      <c r="L21" s="897"/>
    </row>
    <row r="22" spans="1:12" s="287" customFormat="1" ht="16.5" customHeight="1">
      <c r="A22" s="278" t="s">
        <v>140</v>
      </c>
      <c r="B22" s="268" t="s">
        <v>967</v>
      </c>
      <c r="C22" s="277" t="s">
        <v>955</v>
      </c>
      <c r="D22" s="277">
        <v>9</v>
      </c>
      <c r="E22" s="277">
        <v>10</v>
      </c>
      <c r="F22" s="277" t="s">
        <v>955</v>
      </c>
      <c r="G22" s="277">
        <v>16</v>
      </c>
      <c r="H22" s="277">
        <v>8300</v>
      </c>
      <c r="I22" s="277" t="s">
        <v>955</v>
      </c>
      <c r="J22" s="277">
        <v>2216</v>
      </c>
      <c r="K22" s="268" t="s">
        <v>955</v>
      </c>
      <c r="L22" s="277" t="s">
        <v>955</v>
      </c>
    </row>
    <row r="23" spans="1:12" s="287" customFormat="1" ht="15" customHeight="1">
      <c r="A23" s="278" t="s">
        <v>141</v>
      </c>
      <c r="B23" s="268"/>
      <c r="C23" s="277"/>
      <c r="D23" s="277"/>
      <c r="E23" s="277"/>
      <c r="F23" s="277"/>
      <c r="G23" s="277"/>
      <c r="H23" s="277"/>
      <c r="I23" s="277"/>
      <c r="J23" s="277"/>
      <c r="K23" s="268"/>
      <c r="L23" s="277"/>
    </row>
    <row r="24" spans="1:12" s="287" customFormat="1" ht="15" customHeight="1">
      <c r="A24" s="278" t="s">
        <v>206</v>
      </c>
      <c r="B24" s="268" t="s">
        <v>972</v>
      </c>
      <c r="C24" s="277" t="s">
        <v>955</v>
      </c>
      <c r="D24" s="277" t="s">
        <v>955</v>
      </c>
      <c r="E24" s="277" t="s">
        <v>955</v>
      </c>
      <c r="F24" s="277" t="s">
        <v>955</v>
      </c>
      <c r="G24" s="277" t="s">
        <v>955</v>
      </c>
      <c r="H24" s="277" t="s">
        <v>955</v>
      </c>
      <c r="I24" s="277" t="s">
        <v>955</v>
      </c>
      <c r="J24" s="277" t="s">
        <v>955</v>
      </c>
      <c r="K24" s="268" t="s">
        <v>955</v>
      </c>
      <c r="L24" s="277" t="s">
        <v>955</v>
      </c>
    </row>
    <row r="25" spans="1:12" s="287" customFormat="1" ht="16.5" customHeight="1">
      <c r="A25" s="278" t="s">
        <v>929</v>
      </c>
      <c r="B25" s="268"/>
      <c r="C25" s="277"/>
      <c r="D25" s="277"/>
      <c r="E25" s="277"/>
      <c r="F25" s="277"/>
      <c r="G25" s="277"/>
      <c r="H25" s="277"/>
      <c r="I25" s="277"/>
      <c r="J25" s="277"/>
      <c r="K25" s="268"/>
      <c r="L25" s="277"/>
    </row>
    <row r="26" spans="1:12" s="287" customFormat="1" ht="12.75" customHeight="1">
      <c r="A26" s="899" t="s">
        <v>143</v>
      </c>
      <c r="B26" s="898" t="s">
        <v>949</v>
      </c>
      <c r="C26" s="897">
        <v>217000</v>
      </c>
      <c r="D26" s="897">
        <v>152</v>
      </c>
      <c r="E26" s="897">
        <v>14</v>
      </c>
      <c r="F26" s="897">
        <v>252</v>
      </c>
      <c r="G26" s="897">
        <v>1167</v>
      </c>
      <c r="H26" s="897">
        <v>137230</v>
      </c>
      <c r="I26" s="897">
        <v>264</v>
      </c>
      <c r="J26" s="897">
        <v>12961</v>
      </c>
      <c r="K26" s="268" t="s">
        <v>973</v>
      </c>
      <c r="L26" s="897">
        <v>51840.14</v>
      </c>
    </row>
    <row r="27" spans="1:12" s="287" customFormat="1" ht="12.75" customHeight="1">
      <c r="A27" s="899"/>
      <c r="B27" s="898"/>
      <c r="C27" s="897"/>
      <c r="D27" s="897"/>
      <c r="E27" s="897"/>
      <c r="F27" s="897"/>
      <c r="G27" s="897"/>
      <c r="H27" s="897"/>
      <c r="I27" s="897"/>
      <c r="J27" s="897"/>
      <c r="K27" s="268" t="s">
        <v>974</v>
      </c>
      <c r="L27" s="897"/>
    </row>
    <row r="28" spans="1:12" s="287" customFormat="1" ht="12.75" customHeight="1">
      <c r="A28" s="899"/>
      <c r="B28" s="898"/>
      <c r="C28" s="897"/>
      <c r="D28" s="897"/>
      <c r="E28" s="897"/>
      <c r="F28" s="897"/>
      <c r="G28" s="897"/>
      <c r="H28" s="897"/>
      <c r="I28" s="897"/>
      <c r="J28" s="897"/>
      <c r="K28" s="268" t="s">
        <v>975</v>
      </c>
      <c r="L28" s="897"/>
    </row>
    <row r="29" spans="1:12" s="287" customFormat="1" ht="12.75" customHeight="1">
      <c r="A29" s="899"/>
      <c r="B29" s="898"/>
      <c r="C29" s="897"/>
      <c r="D29" s="897"/>
      <c r="E29" s="897"/>
      <c r="F29" s="897"/>
      <c r="G29" s="897"/>
      <c r="H29" s="897"/>
      <c r="I29" s="897"/>
      <c r="J29" s="897"/>
      <c r="K29" s="268" t="s">
        <v>976</v>
      </c>
      <c r="L29" s="897"/>
    </row>
    <row r="30" spans="1:12" s="287" customFormat="1" ht="12.75" customHeight="1">
      <c r="A30" s="899" t="s">
        <v>144</v>
      </c>
      <c r="B30" s="898" t="s">
        <v>967</v>
      </c>
      <c r="C30" s="897">
        <v>1223210</v>
      </c>
      <c r="D30" s="897">
        <v>142</v>
      </c>
      <c r="E30" s="897">
        <v>1</v>
      </c>
      <c r="F30" s="897">
        <v>4</v>
      </c>
      <c r="G30" s="897">
        <v>166</v>
      </c>
      <c r="H30" s="897">
        <v>26071.94</v>
      </c>
      <c r="I30" s="897">
        <v>1234</v>
      </c>
      <c r="J30" s="897">
        <v>21510</v>
      </c>
      <c r="K30" s="268" t="s">
        <v>977</v>
      </c>
      <c r="L30" s="897">
        <v>60733.17</v>
      </c>
    </row>
    <row r="31" spans="1:12" s="287" customFormat="1" ht="12.75" customHeight="1">
      <c r="A31" s="899"/>
      <c r="B31" s="898"/>
      <c r="C31" s="897"/>
      <c r="D31" s="897"/>
      <c r="E31" s="897"/>
      <c r="F31" s="897"/>
      <c r="G31" s="897"/>
      <c r="H31" s="897"/>
      <c r="I31" s="897"/>
      <c r="J31" s="897"/>
      <c r="K31" s="268" t="s">
        <v>978</v>
      </c>
      <c r="L31" s="897"/>
    </row>
    <row r="32" spans="1:12" s="287" customFormat="1" ht="12.75" customHeight="1">
      <c r="A32" s="899"/>
      <c r="B32" s="898"/>
      <c r="C32" s="897"/>
      <c r="D32" s="897"/>
      <c r="E32" s="897"/>
      <c r="F32" s="897"/>
      <c r="G32" s="897"/>
      <c r="H32" s="897"/>
      <c r="I32" s="897"/>
      <c r="J32" s="897"/>
      <c r="K32" s="268" t="s">
        <v>979</v>
      </c>
      <c r="L32" s="897"/>
    </row>
    <row r="33" spans="1:12" s="287" customFormat="1" ht="12.75">
      <c r="A33" s="899"/>
      <c r="B33" s="898"/>
      <c r="C33" s="897"/>
      <c r="D33" s="897"/>
      <c r="E33" s="897"/>
      <c r="F33" s="897"/>
      <c r="G33" s="897"/>
      <c r="H33" s="897"/>
      <c r="I33" s="897"/>
      <c r="J33" s="897"/>
      <c r="K33" s="268" t="s">
        <v>980</v>
      </c>
      <c r="L33" s="897"/>
    </row>
    <row r="34" spans="1:12" s="287" customFormat="1" ht="12.75">
      <c r="A34" s="899" t="s">
        <v>145</v>
      </c>
      <c r="B34" s="898" t="s">
        <v>949</v>
      </c>
      <c r="C34" s="897" t="s">
        <v>955</v>
      </c>
      <c r="D34" s="897">
        <v>56</v>
      </c>
      <c r="E34" s="897" t="s">
        <v>955</v>
      </c>
      <c r="F34" s="897" t="s">
        <v>955</v>
      </c>
      <c r="G34" s="897">
        <v>148</v>
      </c>
      <c r="H34" s="897" t="s">
        <v>955</v>
      </c>
      <c r="I34" s="897">
        <v>829</v>
      </c>
      <c r="J34" s="897">
        <v>10527</v>
      </c>
      <c r="K34" s="268" t="s">
        <v>981</v>
      </c>
      <c r="L34" s="897">
        <v>647.89</v>
      </c>
    </row>
    <row r="35" spans="1:12" s="287" customFormat="1" ht="12.75">
      <c r="A35" s="899"/>
      <c r="B35" s="898"/>
      <c r="C35" s="897"/>
      <c r="D35" s="897"/>
      <c r="E35" s="897"/>
      <c r="F35" s="897"/>
      <c r="G35" s="897"/>
      <c r="H35" s="897"/>
      <c r="I35" s="897"/>
      <c r="J35" s="897"/>
      <c r="K35" s="268" t="s">
        <v>982</v>
      </c>
      <c r="L35" s="897"/>
    </row>
    <row r="36" spans="1:12" s="287" customFormat="1" ht="12.75">
      <c r="A36" s="899"/>
      <c r="B36" s="898"/>
      <c r="C36" s="897"/>
      <c r="D36" s="897"/>
      <c r="E36" s="897"/>
      <c r="F36" s="897"/>
      <c r="G36" s="897"/>
      <c r="H36" s="897"/>
      <c r="I36" s="897"/>
      <c r="J36" s="897"/>
      <c r="K36" s="268" t="s">
        <v>983</v>
      </c>
      <c r="L36" s="897"/>
    </row>
    <row r="37" spans="1:12" s="287" customFormat="1" ht="16.5" customHeight="1">
      <c r="A37" s="278" t="s">
        <v>147</v>
      </c>
      <c r="B37" s="268" t="s">
        <v>949</v>
      </c>
      <c r="C37" s="277" t="s">
        <v>955</v>
      </c>
      <c r="D37" s="277" t="s">
        <v>955</v>
      </c>
      <c r="E37" s="277" t="s">
        <v>955</v>
      </c>
      <c r="F37" s="277" t="s">
        <v>955</v>
      </c>
      <c r="G37" s="277" t="s">
        <v>955</v>
      </c>
      <c r="H37" s="277" t="s">
        <v>955</v>
      </c>
      <c r="I37" s="277" t="s">
        <v>955</v>
      </c>
      <c r="J37" s="277" t="s">
        <v>955</v>
      </c>
      <c r="K37" s="268" t="s">
        <v>955</v>
      </c>
      <c r="L37" s="277" t="s">
        <v>955</v>
      </c>
    </row>
    <row r="38" spans="1:12" s="287" customFormat="1" ht="15.75" customHeight="1">
      <c r="A38" s="278" t="s">
        <v>175</v>
      </c>
      <c r="B38" s="268"/>
      <c r="C38" s="277"/>
      <c r="D38" s="277"/>
      <c r="E38" s="277"/>
      <c r="F38" s="277"/>
      <c r="G38" s="277"/>
      <c r="H38" s="277"/>
      <c r="I38" s="277"/>
      <c r="J38" s="277"/>
      <c r="K38" s="268"/>
      <c r="L38" s="277"/>
    </row>
    <row r="39" spans="1:12" s="287" customFormat="1" ht="12.75">
      <c r="A39" s="278" t="s">
        <v>148</v>
      </c>
      <c r="B39" s="268"/>
      <c r="C39" s="277"/>
      <c r="D39" s="277"/>
      <c r="E39" s="277"/>
      <c r="F39" s="277"/>
      <c r="G39" s="277"/>
      <c r="H39" s="277"/>
      <c r="I39" s="277"/>
      <c r="J39" s="277"/>
      <c r="K39" s="268"/>
      <c r="L39" s="277"/>
    </row>
    <row r="40" spans="1:12" s="287" customFormat="1" ht="12.75">
      <c r="A40" s="278" t="s">
        <v>930</v>
      </c>
      <c r="B40" s="268" t="s">
        <v>984</v>
      </c>
      <c r="C40" s="277" t="s">
        <v>954</v>
      </c>
      <c r="D40" s="277">
        <v>38</v>
      </c>
      <c r="E40" s="277" t="s">
        <v>954</v>
      </c>
      <c r="F40" s="277" t="s">
        <v>954</v>
      </c>
      <c r="G40" s="277" t="s">
        <v>954</v>
      </c>
      <c r="H40" s="277" t="s">
        <v>954</v>
      </c>
      <c r="I40" s="277" t="s">
        <v>954</v>
      </c>
      <c r="J40" s="277" t="s">
        <v>954</v>
      </c>
      <c r="K40" s="268" t="s">
        <v>954</v>
      </c>
      <c r="L40" s="277" t="s">
        <v>954</v>
      </c>
    </row>
    <row r="41" spans="1:12" s="287" customFormat="1" ht="12.75">
      <c r="A41" s="278" t="s">
        <v>174</v>
      </c>
      <c r="B41" s="268" t="s">
        <v>985</v>
      </c>
      <c r="C41" s="277" t="s">
        <v>954</v>
      </c>
      <c r="D41" s="277" t="s">
        <v>955</v>
      </c>
      <c r="E41" s="277" t="s">
        <v>955</v>
      </c>
      <c r="F41" s="277" t="s">
        <v>954</v>
      </c>
      <c r="G41" s="277" t="s">
        <v>954</v>
      </c>
      <c r="H41" s="277" t="s">
        <v>955</v>
      </c>
      <c r="I41" s="277" t="s">
        <v>954</v>
      </c>
      <c r="J41" s="277" t="s">
        <v>954</v>
      </c>
      <c r="K41" s="268" t="s">
        <v>955</v>
      </c>
      <c r="L41" s="277" t="s">
        <v>955</v>
      </c>
    </row>
    <row r="42" spans="1:12" s="287" customFormat="1" ht="12.75">
      <c r="A42" s="278" t="s">
        <v>149</v>
      </c>
      <c r="B42" s="268" t="s">
        <v>949</v>
      </c>
      <c r="C42" s="277">
        <v>500000</v>
      </c>
      <c r="D42" s="277">
        <v>56</v>
      </c>
      <c r="E42" s="277">
        <v>15</v>
      </c>
      <c r="F42" s="277">
        <v>1580</v>
      </c>
      <c r="G42" s="277" t="s">
        <v>954</v>
      </c>
      <c r="H42" s="277">
        <v>131000</v>
      </c>
      <c r="I42" s="277">
        <v>870</v>
      </c>
      <c r="J42" s="277">
        <v>11677</v>
      </c>
      <c r="K42" s="268" t="s">
        <v>954</v>
      </c>
      <c r="L42" s="277" t="s">
        <v>954</v>
      </c>
    </row>
    <row r="43" spans="1:12" s="287" customFormat="1" ht="12.75">
      <c r="A43" s="278" t="s">
        <v>150</v>
      </c>
      <c r="B43" s="268" t="s">
        <v>967</v>
      </c>
      <c r="C43" s="277" t="s">
        <v>955</v>
      </c>
      <c r="D43" s="277">
        <v>8</v>
      </c>
      <c r="E43" s="277">
        <v>5</v>
      </c>
      <c r="F43" s="277">
        <v>36</v>
      </c>
      <c r="G43" s="277" t="s">
        <v>955</v>
      </c>
      <c r="H43" s="277">
        <v>5606</v>
      </c>
      <c r="I43" s="277">
        <v>68</v>
      </c>
      <c r="J43" s="277">
        <v>4</v>
      </c>
      <c r="K43" s="268" t="s">
        <v>954</v>
      </c>
      <c r="L43" s="277" t="s">
        <v>954</v>
      </c>
    </row>
    <row r="44" spans="1:12" s="287" customFormat="1" ht="12.75">
      <c r="A44" s="899" t="s">
        <v>151</v>
      </c>
      <c r="B44" s="898" t="s">
        <v>986</v>
      </c>
      <c r="C44" s="897" t="s">
        <v>954</v>
      </c>
      <c r="D44" s="897">
        <v>48</v>
      </c>
      <c r="E44" s="897">
        <v>13</v>
      </c>
      <c r="F44" s="897" t="s">
        <v>954</v>
      </c>
      <c r="G44" s="897">
        <v>3509</v>
      </c>
      <c r="H44" s="897" t="s">
        <v>954</v>
      </c>
      <c r="I44" s="897">
        <v>12</v>
      </c>
      <c r="J44" s="897">
        <v>209</v>
      </c>
      <c r="K44" s="268" t="s">
        <v>987</v>
      </c>
      <c r="L44" s="897">
        <v>14.63</v>
      </c>
    </row>
    <row r="45" spans="1:12" s="287" customFormat="1" ht="12.75">
      <c r="A45" s="899"/>
      <c r="B45" s="898"/>
      <c r="C45" s="897"/>
      <c r="D45" s="897"/>
      <c r="E45" s="897"/>
      <c r="F45" s="897"/>
      <c r="G45" s="897"/>
      <c r="H45" s="897"/>
      <c r="I45" s="897"/>
      <c r="J45" s="897"/>
      <c r="K45" s="268" t="s">
        <v>988</v>
      </c>
      <c r="L45" s="897"/>
    </row>
    <row r="46" spans="1:12" s="287" customFormat="1" ht="12.75">
      <c r="A46" s="278" t="s">
        <v>152</v>
      </c>
      <c r="B46" s="268" t="s">
        <v>989</v>
      </c>
      <c r="C46" s="277" t="s">
        <v>955</v>
      </c>
      <c r="D46" s="277">
        <v>1</v>
      </c>
      <c r="E46" s="277" t="s">
        <v>955</v>
      </c>
      <c r="F46" s="277" t="s">
        <v>955</v>
      </c>
      <c r="G46" s="277" t="s">
        <v>955</v>
      </c>
      <c r="H46" s="277" t="s">
        <v>955</v>
      </c>
      <c r="I46" s="277" t="s">
        <v>955</v>
      </c>
      <c r="J46" s="277" t="s">
        <v>955</v>
      </c>
      <c r="K46" s="268" t="s">
        <v>955</v>
      </c>
      <c r="L46" s="277" t="s">
        <v>955</v>
      </c>
    </row>
    <row r="47" spans="1:12" s="287" customFormat="1" ht="12.75">
      <c r="A47" s="278" t="s">
        <v>154</v>
      </c>
      <c r="B47" s="268"/>
      <c r="C47" s="277"/>
      <c r="D47" s="277"/>
      <c r="E47" s="277"/>
      <c r="F47" s="277"/>
      <c r="G47" s="277"/>
      <c r="H47" s="277"/>
      <c r="I47" s="277"/>
      <c r="J47" s="277"/>
      <c r="K47" s="268"/>
      <c r="L47" s="277"/>
    </row>
    <row r="48" spans="1:12" s="287" customFormat="1" ht="12.75">
      <c r="A48" s="278" t="s">
        <v>153</v>
      </c>
      <c r="B48" s="268" t="s">
        <v>990</v>
      </c>
      <c r="C48" s="277" t="s">
        <v>954</v>
      </c>
      <c r="D48" s="277">
        <v>19</v>
      </c>
      <c r="E48" s="277" t="s">
        <v>954</v>
      </c>
      <c r="F48" s="277" t="s">
        <v>954</v>
      </c>
      <c r="G48" s="277">
        <v>32</v>
      </c>
      <c r="H48" s="277" t="s">
        <v>954</v>
      </c>
      <c r="I48" s="277">
        <v>419</v>
      </c>
      <c r="J48" s="277">
        <v>687</v>
      </c>
      <c r="K48" s="268" t="s">
        <v>954</v>
      </c>
      <c r="L48" s="277" t="s">
        <v>954</v>
      </c>
    </row>
    <row r="49" spans="1:12" s="287" customFormat="1" ht="12.75" customHeight="1">
      <c r="A49" s="899" t="s">
        <v>155</v>
      </c>
      <c r="B49" s="898" t="s">
        <v>984</v>
      </c>
      <c r="C49" s="897">
        <v>1835115</v>
      </c>
      <c r="D49" s="897">
        <v>254</v>
      </c>
      <c r="E49" s="897">
        <v>13</v>
      </c>
      <c r="F49" s="897">
        <v>1910</v>
      </c>
      <c r="G49" s="897">
        <v>101</v>
      </c>
      <c r="H49" s="897">
        <v>460698</v>
      </c>
      <c r="I49" s="897">
        <v>1042</v>
      </c>
      <c r="J49" s="897">
        <v>1851</v>
      </c>
      <c r="K49" s="268" t="s">
        <v>991</v>
      </c>
      <c r="L49" s="897">
        <v>11010.05</v>
      </c>
    </row>
    <row r="50" spans="1:12" s="287" customFormat="1" ht="12.75" customHeight="1">
      <c r="A50" s="899"/>
      <c r="B50" s="898"/>
      <c r="C50" s="897"/>
      <c r="D50" s="897"/>
      <c r="E50" s="897"/>
      <c r="F50" s="897"/>
      <c r="G50" s="897"/>
      <c r="H50" s="897"/>
      <c r="I50" s="897"/>
      <c r="J50" s="897"/>
      <c r="K50" s="268" t="s">
        <v>992</v>
      </c>
      <c r="L50" s="897"/>
    </row>
    <row r="51" spans="1:12" s="287" customFormat="1" ht="12.75" customHeight="1">
      <c r="A51" s="899"/>
      <c r="B51" s="898"/>
      <c r="C51" s="897"/>
      <c r="D51" s="897"/>
      <c r="E51" s="897"/>
      <c r="F51" s="897"/>
      <c r="G51" s="897"/>
      <c r="H51" s="897"/>
      <c r="I51" s="897"/>
      <c r="J51" s="897"/>
      <c r="K51" s="268" t="s">
        <v>993</v>
      </c>
      <c r="L51" s="897"/>
    </row>
    <row r="52" spans="1:12" s="287" customFormat="1" ht="12.75">
      <c r="A52" s="899"/>
      <c r="B52" s="898"/>
      <c r="C52" s="897"/>
      <c r="D52" s="897"/>
      <c r="E52" s="897"/>
      <c r="F52" s="897"/>
      <c r="G52" s="897"/>
      <c r="H52" s="897"/>
      <c r="I52" s="897"/>
      <c r="J52" s="897"/>
      <c r="K52" s="268" t="s">
        <v>994</v>
      </c>
      <c r="L52" s="897"/>
    </row>
    <row r="53" spans="1:12" s="287" customFormat="1" ht="12.75">
      <c r="A53" s="278" t="s">
        <v>324</v>
      </c>
      <c r="B53" s="278" t="s">
        <v>963</v>
      </c>
      <c r="C53" s="277">
        <v>792</v>
      </c>
      <c r="D53" s="277">
        <v>87</v>
      </c>
      <c r="E53" s="277" t="s">
        <v>955</v>
      </c>
      <c r="F53" s="277" t="s">
        <v>955</v>
      </c>
      <c r="G53" s="277">
        <v>362</v>
      </c>
      <c r="H53" s="277" t="s">
        <v>955</v>
      </c>
      <c r="I53" s="277">
        <v>91</v>
      </c>
      <c r="J53" s="277">
        <v>321</v>
      </c>
      <c r="K53" s="268" t="s">
        <v>955</v>
      </c>
      <c r="L53" s="277" t="s">
        <v>955</v>
      </c>
    </row>
    <row r="54" spans="1:12" s="287" customFormat="1" ht="12.75">
      <c r="A54" s="899" t="s">
        <v>156</v>
      </c>
      <c r="B54" s="898" t="s">
        <v>956</v>
      </c>
      <c r="C54" s="897">
        <v>2947747</v>
      </c>
      <c r="D54" s="897">
        <v>125</v>
      </c>
      <c r="E54" s="897">
        <v>7</v>
      </c>
      <c r="F54" s="897">
        <v>5195</v>
      </c>
      <c r="G54" s="897">
        <v>2</v>
      </c>
      <c r="H54" s="897">
        <v>120666</v>
      </c>
      <c r="I54" s="897">
        <v>78031</v>
      </c>
      <c r="J54" s="897">
        <v>176694</v>
      </c>
      <c r="K54" s="268" t="s">
        <v>995</v>
      </c>
      <c r="L54" s="897">
        <v>783.42</v>
      </c>
    </row>
    <row r="55" spans="1:12" s="287" customFormat="1" ht="12.75">
      <c r="A55" s="899"/>
      <c r="B55" s="898"/>
      <c r="C55" s="897"/>
      <c r="D55" s="897"/>
      <c r="E55" s="897"/>
      <c r="F55" s="897"/>
      <c r="G55" s="897"/>
      <c r="H55" s="897"/>
      <c r="I55" s="897"/>
      <c r="J55" s="897"/>
      <c r="K55" s="268" t="s">
        <v>996</v>
      </c>
      <c r="L55" s="897"/>
    </row>
    <row r="56" spans="1:12" s="287" customFormat="1" ht="12.75">
      <c r="A56" s="899"/>
      <c r="B56" s="898"/>
      <c r="C56" s="897"/>
      <c r="D56" s="897"/>
      <c r="E56" s="897"/>
      <c r="F56" s="897"/>
      <c r="G56" s="897"/>
      <c r="H56" s="897"/>
      <c r="I56" s="897"/>
      <c r="J56" s="897"/>
      <c r="K56" s="268" t="s">
        <v>997</v>
      </c>
      <c r="L56" s="897"/>
    </row>
    <row r="57" spans="1:12" s="287" customFormat="1" ht="12.75">
      <c r="A57" s="278" t="s">
        <v>931</v>
      </c>
      <c r="B57" s="278" t="s">
        <v>963</v>
      </c>
      <c r="C57" s="277" t="s">
        <v>955</v>
      </c>
      <c r="D57" s="277" t="s">
        <v>955</v>
      </c>
      <c r="E57" s="277" t="s">
        <v>955</v>
      </c>
      <c r="F57" s="277" t="s">
        <v>955</v>
      </c>
      <c r="G57" s="277" t="s">
        <v>955</v>
      </c>
      <c r="H57" s="277" t="s">
        <v>955</v>
      </c>
      <c r="I57" s="277" t="s">
        <v>955</v>
      </c>
      <c r="J57" s="277" t="s">
        <v>955</v>
      </c>
      <c r="K57" s="268" t="s">
        <v>954</v>
      </c>
      <c r="L57" s="277" t="s">
        <v>954</v>
      </c>
    </row>
    <row r="58" spans="1:12" s="287" customFormat="1" ht="12.75">
      <c r="A58" s="278" t="s">
        <v>158</v>
      </c>
      <c r="B58" s="268"/>
      <c r="C58" s="277"/>
      <c r="D58" s="277"/>
      <c r="E58" s="277"/>
      <c r="F58" s="277"/>
      <c r="G58" s="277"/>
      <c r="H58" s="277"/>
      <c r="I58" s="277"/>
      <c r="J58" s="277"/>
      <c r="K58" s="268"/>
      <c r="L58" s="277"/>
    </row>
    <row r="59" spans="1:12" s="287" customFormat="1" ht="12.75">
      <c r="A59" s="278" t="s">
        <v>270</v>
      </c>
      <c r="B59" s="268" t="s">
        <v>998</v>
      </c>
      <c r="C59" s="277" t="s">
        <v>955</v>
      </c>
      <c r="D59" s="277" t="s">
        <v>955</v>
      </c>
      <c r="E59" s="277" t="s">
        <v>955</v>
      </c>
      <c r="F59" s="277" t="s">
        <v>955</v>
      </c>
      <c r="G59" s="277" t="s">
        <v>955</v>
      </c>
      <c r="H59" s="277" t="s">
        <v>955</v>
      </c>
      <c r="I59" s="277" t="s">
        <v>955</v>
      </c>
      <c r="J59" s="277" t="s">
        <v>955</v>
      </c>
      <c r="K59" s="268" t="s">
        <v>955</v>
      </c>
      <c r="L59" s="277" t="s">
        <v>955</v>
      </c>
    </row>
    <row r="60" spans="1:12" s="287" customFormat="1" ht="12.75">
      <c r="A60" s="278" t="s">
        <v>157</v>
      </c>
      <c r="B60" s="278" t="s">
        <v>963</v>
      </c>
      <c r="C60" s="277" t="s">
        <v>955</v>
      </c>
      <c r="D60" s="277" t="s">
        <v>955</v>
      </c>
      <c r="E60" s="277" t="s">
        <v>955</v>
      </c>
      <c r="F60" s="277" t="s">
        <v>955</v>
      </c>
      <c r="G60" s="277" t="s">
        <v>955</v>
      </c>
      <c r="H60" s="277" t="s">
        <v>955</v>
      </c>
      <c r="I60" s="277" t="s">
        <v>955</v>
      </c>
      <c r="J60" s="277" t="s">
        <v>955</v>
      </c>
      <c r="K60" s="268" t="s">
        <v>955</v>
      </c>
      <c r="L60" s="277" t="s">
        <v>955</v>
      </c>
    </row>
    <row r="61" spans="1:12" s="287" customFormat="1" ht="12.75">
      <c r="A61" s="278" t="s">
        <v>138</v>
      </c>
      <c r="B61" s="268"/>
      <c r="C61" s="277"/>
      <c r="D61" s="277"/>
      <c r="E61" s="277"/>
      <c r="F61" s="277"/>
      <c r="G61" s="277"/>
      <c r="H61" s="277"/>
      <c r="I61" s="277"/>
      <c r="J61" s="277"/>
      <c r="K61" s="268"/>
      <c r="L61" s="277"/>
    </row>
    <row r="62" spans="1:12" s="287" customFormat="1" ht="12.75">
      <c r="A62" s="278" t="s">
        <v>268</v>
      </c>
      <c r="B62" s="268" t="s">
        <v>999</v>
      </c>
      <c r="C62" s="277" t="s">
        <v>955</v>
      </c>
      <c r="D62" s="277" t="s">
        <v>955</v>
      </c>
      <c r="E62" s="277" t="s">
        <v>955</v>
      </c>
      <c r="F62" s="277" t="s">
        <v>955</v>
      </c>
      <c r="G62" s="277" t="s">
        <v>955</v>
      </c>
      <c r="H62" s="277" t="s">
        <v>955</v>
      </c>
      <c r="I62" s="277" t="s">
        <v>955</v>
      </c>
      <c r="J62" s="277" t="s">
        <v>955</v>
      </c>
      <c r="K62" s="268" t="s">
        <v>955</v>
      </c>
      <c r="L62" s="277" t="s">
        <v>955</v>
      </c>
    </row>
    <row r="63" spans="1:12" s="287" customFormat="1" ht="12.75">
      <c r="A63" s="899" t="s">
        <v>461</v>
      </c>
      <c r="B63" s="898" t="s">
        <v>990</v>
      </c>
      <c r="C63" s="897">
        <v>1550</v>
      </c>
      <c r="D63" s="897" t="s">
        <v>955</v>
      </c>
      <c r="E63" s="897" t="s">
        <v>955</v>
      </c>
      <c r="F63" s="897" t="s">
        <v>955</v>
      </c>
      <c r="G63" s="897">
        <v>7</v>
      </c>
      <c r="H63" s="897">
        <v>426.2</v>
      </c>
      <c r="I63" s="897" t="s">
        <v>955</v>
      </c>
      <c r="J63" s="897">
        <v>13</v>
      </c>
      <c r="K63" s="268" t="s">
        <v>1000</v>
      </c>
      <c r="L63" s="897">
        <v>1742.797</v>
      </c>
    </row>
    <row r="64" spans="1:12" s="287" customFormat="1" ht="12.75">
      <c r="A64" s="899"/>
      <c r="B64" s="898"/>
      <c r="C64" s="897"/>
      <c r="D64" s="897"/>
      <c r="E64" s="897"/>
      <c r="F64" s="897"/>
      <c r="G64" s="897"/>
      <c r="H64" s="897"/>
      <c r="I64" s="897"/>
      <c r="J64" s="897"/>
      <c r="K64" s="268" t="s">
        <v>1001</v>
      </c>
      <c r="L64" s="897"/>
    </row>
    <row r="65" spans="1:12" s="287" customFormat="1" ht="12.75">
      <c r="A65" s="899"/>
      <c r="B65" s="898"/>
      <c r="C65" s="897"/>
      <c r="D65" s="897"/>
      <c r="E65" s="897"/>
      <c r="F65" s="897"/>
      <c r="G65" s="897"/>
      <c r="H65" s="897"/>
      <c r="I65" s="897"/>
      <c r="J65" s="897"/>
      <c r="K65" s="268" t="s">
        <v>1002</v>
      </c>
      <c r="L65" s="897"/>
    </row>
    <row r="66" spans="1:12" s="287" customFormat="1" ht="16.5" customHeight="1">
      <c r="A66" s="569" t="s">
        <v>159</v>
      </c>
      <c r="B66" s="268"/>
      <c r="C66" s="570">
        <v>9574220</v>
      </c>
      <c r="D66" s="570">
        <v>1184</v>
      </c>
      <c r="E66" s="570">
        <v>127</v>
      </c>
      <c r="F66" s="570">
        <v>12195</v>
      </c>
      <c r="G66" s="570">
        <v>6473</v>
      </c>
      <c r="H66" s="570">
        <v>922779</v>
      </c>
      <c r="I66" s="570">
        <v>84229</v>
      </c>
      <c r="J66" s="570">
        <v>258254</v>
      </c>
      <c r="K66" s="278"/>
      <c r="L66" s="570">
        <v>140004.4</v>
      </c>
    </row>
    <row r="67" spans="1:9" ht="12.75">
      <c r="A67" s="895" t="s">
        <v>1308</v>
      </c>
      <c r="B67" s="896"/>
      <c r="C67" s="896"/>
      <c r="D67" s="896"/>
      <c r="E67" s="297"/>
      <c r="F67" s="254"/>
      <c r="G67" s="297"/>
      <c r="H67" s="297"/>
      <c r="I67" s="15"/>
    </row>
  </sheetData>
  <sheetProtection/>
  <mergeCells count="145">
    <mergeCell ref="A1:K1"/>
    <mergeCell ref="A2:A3"/>
    <mergeCell ref="B2:B3"/>
    <mergeCell ref="C2:C3"/>
    <mergeCell ref="D2:D3"/>
    <mergeCell ref="E2:E3"/>
    <mergeCell ref="F2:F3"/>
    <mergeCell ref="G2:G3"/>
    <mergeCell ref="H2:H3"/>
    <mergeCell ref="I2:J2"/>
    <mergeCell ref="G10:G12"/>
    <mergeCell ref="K2:K3"/>
    <mergeCell ref="L2:L3"/>
    <mergeCell ref="A4:A7"/>
    <mergeCell ref="B4:B7"/>
    <mergeCell ref="C4:C7"/>
    <mergeCell ref="D4:D7"/>
    <mergeCell ref="E4:E7"/>
    <mergeCell ref="F4:F7"/>
    <mergeCell ref="G4:G7"/>
    <mergeCell ref="A10:A12"/>
    <mergeCell ref="B10:B12"/>
    <mergeCell ref="C10:C12"/>
    <mergeCell ref="D10:D12"/>
    <mergeCell ref="E10:E12"/>
    <mergeCell ref="F10:F12"/>
    <mergeCell ref="H10:H12"/>
    <mergeCell ref="I10:I12"/>
    <mergeCell ref="J10:J12"/>
    <mergeCell ref="L10:L12"/>
    <mergeCell ref="I4:I7"/>
    <mergeCell ref="J4:J7"/>
    <mergeCell ref="L4:L7"/>
    <mergeCell ref="H4:H7"/>
    <mergeCell ref="E13:E14"/>
    <mergeCell ref="F13:F14"/>
    <mergeCell ref="G13:G14"/>
    <mergeCell ref="H13:H14"/>
    <mergeCell ref="A13:A14"/>
    <mergeCell ref="B13:B14"/>
    <mergeCell ref="C13:C14"/>
    <mergeCell ref="D13:D14"/>
    <mergeCell ref="J15:J17"/>
    <mergeCell ref="L15:L17"/>
    <mergeCell ref="I13:I14"/>
    <mergeCell ref="J13:J14"/>
    <mergeCell ref="L13:L14"/>
    <mergeCell ref="B15:B17"/>
    <mergeCell ref="C15:C17"/>
    <mergeCell ref="D15:D17"/>
    <mergeCell ref="E15:E17"/>
    <mergeCell ref="F15:F17"/>
    <mergeCell ref="A18:A21"/>
    <mergeCell ref="B18:B21"/>
    <mergeCell ref="C18:C21"/>
    <mergeCell ref="D18:D21"/>
    <mergeCell ref="A26:A29"/>
    <mergeCell ref="I15:I17"/>
    <mergeCell ref="H15:H17"/>
    <mergeCell ref="G15:G17"/>
    <mergeCell ref="A15:A17"/>
    <mergeCell ref="E26:E29"/>
    <mergeCell ref="F26:F29"/>
    <mergeCell ref="H26:H29"/>
    <mergeCell ref="G26:G29"/>
    <mergeCell ref="E18:E21"/>
    <mergeCell ref="F18:F21"/>
    <mergeCell ref="G18:G21"/>
    <mergeCell ref="H18:H21"/>
    <mergeCell ref="A34:A36"/>
    <mergeCell ref="I26:I29"/>
    <mergeCell ref="J26:J29"/>
    <mergeCell ref="L26:L29"/>
    <mergeCell ref="I18:I21"/>
    <mergeCell ref="J18:J21"/>
    <mergeCell ref="L18:L21"/>
    <mergeCell ref="B26:B29"/>
    <mergeCell ref="C26:C29"/>
    <mergeCell ref="D26:D29"/>
    <mergeCell ref="E30:E33"/>
    <mergeCell ref="F30:F33"/>
    <mergeCell ref="G30:G33"/>
    <mergeCell ref="H30:H33"/>
    <mergeCell ref="A30:A33"/>
    <mergeCell ref="B30:B33"/>
    <mergeCell ref="C30:C33"/>
    <mergeCell ref="D30:D33"/>
    <mergeCell ref="B34:B36"/>
    <mergeCell ref="C34:C36"/>
    <mergeCell ref="D34:D36"/>
    <mergeCell ref="E34:E36"/>
    <mergeCell ref="F34:F36"/>
    <mergeCell ref="H34:H36"/>
    <mergeCell ref="G34:G36"/>
    <mergeCell ref="I34:I36"/>
    <mergeCell ref="J34:J36"/>
    <mergeCell ref="L34:L36"/>
    <mergeCell ref="I30:I33"/>
    <mergeCell ref="J30:J33"/>
    <mergeCell ref="L30:L33"/>
    <mergeCell ref="E44:E45"/>
    <mergeCell ref="F44:F45"/>
    <mergeCell ref="G44:G45"/>
    <mergeCell ref="H44:H45"/>
    <mergeCell ref="A44:A45"/>
    <mergeCell ref="B44:B45"/>
    <mergeCell ref="C44:C45"/>
    <mergeCell ref="D44:D45"/>
    <mergeCell ref="J49:J52"/>
    <mergeCell ref="L49:L52"/>
    <mergeCell ref="I44:I45"/>
    <mergeCell ref="J44:J45"/>
    <mergeCell ref="L44:L45"/>
    <mergeCell ref="B49:B52"/>
    <mergeCell ref="C49:C52"/>
    <mergeCell ref="D49:D52"/>
    <mergeCell ref="E49:E52"/>
    <mergeCell ref="F49:F52"/>
    <mergeCell ref="A54:A56"/>
    <mergeCell ref="B54:B56"/>
    <mergeCell ref="C54:C56"/>
    <mergeCell ref="D54:D56"/>
    <mergeCell ref="A63:A65"/>
    <mergeCell ref="I49:I52"/>
    <mergeCell ref="H49:H52"/>
    <mergeCell ref="G49:G52"/>
    <mergeCell ref="A49:A52"/>
    <mergeCell ref="E63:E65"/>
    <mergeCell ref="F63:F65"/>
    <mergeCell ref="H63:H65"/>
    <mergeCell ref="G63:G65"/>
    <mergeCell ref="E54:E56"/>
    <mergeCell ref="F54:F56"/>
    <mergeCell ref="G54:G56"/>
    <mergeCell ref="H54:H56"/>
    <mergeCell ref="A67:D67"/>
    <mergeCell ref="I63:I65"/>
    <mergeCell ref="J63:J65"/>
    <mergeCell ref="L63:L65"/>
    <mergeCell ref="I54:I56"/>
    <mergeCell ref="J54:J56"/>
    <mergeCell ref="L54:L56"/>
    <mergeCell ref="B63:B65"/>
    <mergeCell ref="C63:C65"/>
    <mergeCell ref="D63:D65"/>
  </mergeCells>
  <printOptions/>
  <pageMargins left="0.75" right="0.75" top="1" bottom="1" header="0.5" footer="0.5"/>
  <pageSetup horizontalDpi="600" verticalDpi="600" orientation="landscape" scale="51" r:id="rId1"/>
</worksheet>
</file>

<file path=xl/worksheets/sheet30.xml><?xml version="1.0" encoding="utf-8"?>
<worksheet xmlns="http://schemas.openxmlformats.org/spreadsheetml/2006/main" xmlns:r="http://schemas.openxmlformats.org/officeDocument/2006/relationships">
  <dimension ref="A1:N54"/>
  <sheetViews>
    <sheetView view="pageBreakPreview" zoomScale="60" zoomScalePageLayoutView="0" workbookViewId="0" topLeftCell="A1">
      <selection activeCell="M26" sqref="M26"/>
    </sheetView>
  </sheetViews>
  <sheetFormatPr defaultColWidth="9.140625" defaultRowHeight="12.75"/>
  <cols>
    <col min="1" max="1" width="6.28125" style="26" bestFit="1" customWidth="1"/>
    <col min="2" max="2" width="47.8515625" style="0" bestFit="1" customWidth="1"/>
    <col min="3" max="3" width="13.140625" style="0" bestFit="1" customWidth="1"/>
    <col min="4" max="4" width="12.421875" style="0" bestFit="1" customWidth="1"/>
    <col min="5" max="5" width="15.7109375" style="0" bestFit="1" customWidth="1"/>
  </cols>
  <sheetData>
    <row r="1" spans="1:10" ht="32.25" customHeight="1">
      <c r="A1" s="930" t="s">
        <v>9</v>
      </c>
      <c r="B1" s="930"/>
      <c r="C1" s="930"/>
      <c r="D1" s="930"/>
      <c r="E1" s="930"/>
      <c r="F1" s="150"/>
      <c r="G1" s="150"/>
      <c r="H1" s="150"/>
      <c r="I1" s="150"/>
      <c r="J1" s="150"/>
    </row>
    <row r="2" spans="1:10" ht="15.75" customHeight="1">
      <c r="A2" s="1029" t="s">
        <v>325</v>
      </c>
      <c r="B2" s="1029"/>
      <c r="C2" s="1029"/>
      <c r="D2" s="1029"/>
      <c r="E2" s="1029"/>
      <c r="F2" s="921"/>
      <c r="G2" s="921"/>
      <c r="H2" s="921"/>
      <c r="I2" s="921"/>
      <c r="J2" s="921"/>
    </row>
    <row r="3" spans="1:5" s="152" customFormat="1" ht="27" customHeight="1">
      <c r="A3" s="153" t="s">
        <v>306</v>
      </c>
      <c r="B3" s="151" t="s">
        <v>132</v>
      </c>
      <c r="C3" s="151" t="s">
        <v>307</v>
      </c>
      <c r="D3" s="151" t="s">
        <v>161</v>
      </c>
      <c r="E3" s="151" t="s">
        <v>350</v>
      </c>
    </row>
    <row r="4" spans="1:5" ht="12.75">
      <c r="A4" s="155">
        <v>1</v>
      </c>
      <c r="B4" s="154" t="s">
        <v>134</v>
      </c>
      <c r="C4" s="154">
        <v>114.08</v>
      </c>
      <c r="D4" s="154">
        <v>15.13</v>
      </c>
      <c r="E4" s="154">
        <v>608</v>
      </c>
    </row>
    <row r="5" spans="1:5" ht="12.75">
      <c r="A5" s="156">
        <v>2</v>
      </c>
      <c r="B5" s="97" t="s">
        <v>308</v>
      </c>
      <c r="C5" s="97">
        <v>12.19</v>
      </c>
      <c r="D5" s="97">
        <v>2.47</v>
      </c>
      <c r="E5" s="97">
        <v>242</v>
      </c>
    </row>
    <row r="6" spans="1:5" ht="12.75">
      <c r="A6" s="156">
        <v>3</v>
      </c>
      <c r="B6" s="97" t="s">
        <v>309</v>
      </c>
      <c r="C6" s="97">
        <v>15.18</v>
      </c>
      <c r="D6" s="97">
        <v>1.54</v>
      </c>
      <c r="E6" s="97">
        <v>174</v>
      </c>
    </row>
    <row r="7" spans="1:5" ht="12.75">
      <c r="A7" s="156">
        <v>4</v>
      </c>
      <c r="B7" s="97" t="s">
        <v>135</v>
      </c>
      <c r="C7" s="97">
        <v>18.67</v>
      </c>
      <c r="D7" s="97">
        <v>13.74</v>
      </c>
      <c r="E7" s="97">
        <v>1149</v>
      </c>
    </row>
    <row r="8" spans="1:5" ht="12.75">
      <c r="A8" s="156">
        <v>5</v>
      </c>
      <c r="B8" s="97" t="s">
        <v>310</v>
      </c>
      <c r="C8" s="97">
        <v>1.62</v>
      </c>
      <c r="D8" s="97">
        <v>0.82</v>
      </c>
      <c r="E8" s="97">
        <v>150</v>
      </c>
    </row>
    <row r="9" spans="1:5" ht="12.75">
      <c r="A9" s="156">
        <v>6</v>
      </c>
      <c r="B9" s="97" t="s">
        <v>136</v>
      </c>
      <c r="C9" s="97">
        <v>12.84</v>
      </c>
      <c r="D9" s="97">
        <v>1.91</v>
      </c>
      <c r="E9" s="97">
        <v>153</v>
      </c>
    </row>
    <row r="10" spans="1:5" ht="12.75">
      <c r="A10" s="156">
        <v>7</v>
      </c>
      <c r="B10" s="97" t="s">
        <v>137</v>
      </c>
      <c r="C10" s="97">
        <v>45.38</v>
      </c>
      <c r="D10" s="97">
        <v>19.24</v>
      </c>
      <c r="E10" s="97">
        <v>333</v>
      </c>
    </row>
    <row r="11" spans="1:5" ht="12.75">
      <c r="A11" s="156">
        <v>8</v>
      </c>
      <c r="B11" s="97" t="s">
        <v>204</v>
      </c>
      <c r="C11" s="97">
        <v>26.69</v>
      </c>
      <c r="D11" s="97">
        <v>8.67</v>
      </c>
      <c r="E11" s="97">
        <v>268</v>
      </c>
    </row>
    <row r="12" spans="1:5" ht="12.75">
      <c r="A12" s="156">
        <v>9</v>
      </c>
      <c r="B12" s="97" t="s">
        <v>311</v>
      </c>
      <c r="C12" s="97">
        <v>20.54</v>
      </c>
      <c r="D12" s="97">
        <v>3.75</v>
      </c>
      <c r="E12" s="97">
        <v>564</v>
      </c>
    </row>
    <row r="13" spans="1:5" ht="12.75">
      <c r="A13" s="156">
        <v>10</v>
      </c>
      <c r="B13" s="97" t="s">
        <v>158</v>
      </c>
      <c r="C13" s="68">
        <v>0.1</v>
      </c>
      <c r="D13" s="97">
        <v>0.04</v>
      </c>
      <c r="E13" s="97">
        <v>6</v>
      </c>
    </row>
    <row r="14" spans="1:5" ht="12.75">
      <c r="A14" s="156">
        <v>11</v>
      </c>
      <c r="B14" s="97" t="s">
        <v>207</v>
      </c>
      <c r="C14" s="97">
        <v>85.14</v>
      </c>
      <c r="D14" s="97">
        <v>15.61</v>
      </c>
      <c r="E14" s="97">
        <v>701</v>
      </c>
    </row>
    <row r="15" spans="1:5" ht="12.75">
      <c r="A15" s="156">
        <v>12</v>
      </c>
      <c r="B15" s="97" t="s">
        <v>312</v>
      </c>
      <c r="C15" s="97">
        <v>9.21</v>
      </c>
      <c r="D15" s="97">
        <v>1.97</v>
      </c>
      <c r="E15" s="97">
        <v>85</v>
      </c>
    </row>
    <row r="16" spans="1:5" ht="12.75">
      <c r="A16" s="156">
        <v>13</v>
      </c>
      <c r="B16" s="97" t="s">
        <v>313</v>
      </c>
      <c r="C16" s="97">
        <v>3.76</v>
      </c>
      <c r="D16" s="97">
        <v>0.19</v>
      </c>
      <c r="E16" s="97">
        <v>22</v>
      </c>
    </row>
    <row r="17" spans="1:5" ht="12.75">
      <c r="A17" s="156">
        <v>14</v>
      </c>
      <c r="B17" s="97" t="s">
        <v>314</v>
      </c>
      <c r="C17" s="97">
        <v>0.11</v>
      </c>
      <c r="D17" s="97">
        <v>0.06</v>
      </c>
      <c r="E17" s="97">
        <v>8</v>
      </c>
    </row>
    <row r="18" spans="1:5" ht="12.75">
      <c r="A18" s="156">
        <v>15</v>
      </c>
      <c r="B18" s="97" t="s">
        <v>345</v>
      </c>
      <c r="C18" s="97">
        <v>4.79</v>
      </c>
      <c r="D18" s="97">
        <v>1.82</v>
      </c>
      <c r="E18" s="97">
        <v>236</v>
      </c>
    </row>
    <row r="19" spans="1:5" ht="12.75">
      <c r="A19" s="156">
        <v>16</v>
      </c>
      <c r="B19" s="97" t="s">
        <v>138</v>
      </c>
      <c r="C19" s="97">
        <v>1.06</v>
      </c>
      <c r="D19" s="97">
        <v>0.17</v>
      </c>
      <c r="E19" s="97">
        <v>12</v>
      </c>
    </row>
    <row r="20" spans="1:5" ht="12.75">
      <c r="A20" s="156">
        <v>17</v>
      </c>
      <c r="B20" s="97" t="s">
        <v>139</v>
      </c>
      <c r="C20" s="97">
        <v>89.82</v>
      </c>
      <c r="D20" s="97">
        <v>12.29</v>
      </c>
      <c r="E20" s="97">
        <v>2475</v>
      </c>
    </row>
    <row r="21" spans="1:5" ht="12.75">
      <c r="A21" s="156">
        <v>18</v>
      </c>
      <c r="B21" s="97" t="s">
        <v>315</v>
      </c>
      <c r="C21" s="97">
        <v>5.81</v>
      </c>
      <c r="D21" s="97">
        <v>0.22</v>
      </c>
      <c r="E21" s="97">
        <v>39</v>
      </c>
    </row>
    <row r="22" spans="1:5" ht="12.75">
      <c r="A22" s="156">
        <v>19</v>
      </c>
      <c r="B22" s="97" t="s">
        <v>140</v>
      </c>
      <c r="C22" s="97">
        <v>18.13</v>
      </c>
      <c r="D22" s="97">
        <v>3.07</v>
      </c>
      <c r="E22" s="97">
        <v>121</v>
      </c>
    </row>
    <row r="23" spans="1:5" ht="12.75">
      <c r="A23" s="156">
        <v>20</v>
      </c>
      <c r="B23" s="97" t="s">
        <v>141</v>
      </c>
      <c r="C23" s="97">
        <v>37.87</v>
      </c>
      <c r="D23" s="97">
        <v>21.32</v>
      </c>
      <c r="E23" s="97">
        <v>1890</v>
      </c>
    </row>
    <row r="24" spans="1:5" ht="12.75">
      <c r="A24" s="156">
        <v>21</v>
      </c>
      <c r="B24" s="97" t="s">
        <v>142</v>
      </c>
      <c r="C24" s="97">
        <v>11.82</v>
      </c>
      <c r="D24" s="97">
        <v>6.73</v>
      </c>
      <c r="E24" s="97">
        <v>851</v>
      </c>
    </row>
    <row r="25" spans="1:5" ht="12.75">
      <c r="A25" s="156">
        <v>22</v>
      </c>
      <c r="B25" s="97" t="s">
        <v>206</v>
      </c>
      <c r="C25" s="68">
        <v>69.1</v>
      </c>
      <c r="D25" s="97">
        <v>26.14</v>
      </c>
      <c r="E25" s="97">
        <v>1053</v>
      </c>
    </row>
    <row r="26" spans="1:5" ht="12.75">
      <c r="A26" s="156">
        <v>23</v>
      </c>
      <c r="B26" s="97" t="s">
        <v>316</v>
      </c>
      <c r="C26" s="97">
        <v>0.57</v>
      </c>
      <c r="D26" s="97">
        <v>0.24</v>
      </c>
      <c r="E26" s="97">
        <v>12</v>
      </c>
    </row>
    <row r="27" spans="1:5" ht="12.75">
      <c r="A27" s="156">
        <v>24</v>
      </c>
      <c r="B27" s="97" t="s">
        <v>317</v>
      </c>
      <c r="C27" s="97">
        <v>5.36</v>
      </c>
      <c r="D27" s="97">
        <v>2.09</v>
      </c>
      <c r="E27" s="97">
        <v>83</v>
      </c>
    </row>
    <row r="28" spans="1:5" ht="12.75">
      <c r="A28" s="156">
        <v>25</v>
      </c>
      <c r="B28" s="97" t="s">
        <v>143</v>
      </c>
      <c r="C28" s="97">
        <v>126.18</v>
      </c>
      <c r="D28" s="97">
        <v>28.49</v>
      </c>
      <c r="E28" s="97">
        <v>1277</v>
      </c>
    </row>
    <row r="29" spans="1:5" ht="12.75">
      <c r="A29" s="156">
        <v>26</v>
      </c>
      <c r="B29" s="97" t="s">
        <v>144</v>
      </c>
      <c r="C29" s="68">
        <v>6.5</v>
      </c>
      <c r="D29" s="97">
        <v>1.97</v>
      </c>
      <c r="E29" s="97">
        <v>88</v>
      </c>
    </row>
    <row r="30" spans="1:14" ht="12.75">
      <c r="A30" s="156">
        <v>27</v>
      </c>
      <c r="B30" s="97" t="s">
        <v>145</v>
      </c>
      <c r="C30" s="97">
        <v>240.21</v>
      </c>
      <c r="D30" s="97">
        <v>72.77</v>
      </c>
      <c r="E30" s="97">
        <v>5168</v>
      </c>
      <c r="N30" t="s">
        <v>472</v>
      </c>
    </row>
    <row r="31" spans="1:5" ht="12.75">
      <c r="A31" s="156">
        <v>28</v>
      </c>
      <c r="B31" s="97" t="s">
        <v>318</v>
      </c>
      <c r="C31" s="97">
        <v>16.42</v>
      </c>
      <c r="D31" s="97">
        <v>1.64</v>
      </c>
      <c r="E31" s="97">
        <v>118</v>
      </c>
    </row>
    <row r="32" spans="1:5" ht="12.75">
      <c r="A32" s="156">
        <v>29</v>
      </c>
      <c r="B32" s="97" t="s">
        <v>319</v>
      </c>
      <c r="C32" s="97">
        <v>20.48</v>
      </c>
      <c r="D32" s="97">
        <v>9.43</v>
      </c>
      <c r="E32" s="97">
        <v>5094</v>
      </c>
    </row>
    <row r="33" spans="1:5" ht="12.75">
      <c r="A33" s="156">
        <v>30</v>
      </c>
      <c r="B33" s="97" t="s">
        <v>146</v>
      </c>
      <c r="C33" s="97">
        <v>289.11</v>
      </c>
      <c r="D33" s="97">
        <v>69.11</v>
      </c>
      <c r="E33" s="97">
        <v>2626</v>
      </c>
    </row>
    <row r="34" spans="1:5" ht="12.75">
      <c r="A34" s="156">
        <v>31</v>
      </c>
      <c r="B34" s="97" t="s">
        <v>320</v>
      </c>
      <c r="C34" s="97">
        <v>5.26</v>
      </c>
      <c r="D34" s="97">
        <v>0.75</v>
      </c>
      <c r="E34" s="97">
        <v>96</v>
      </c>
    </row>
    <row r="35" spans="1:5" ht="12.75">
      <c r="A35" s="156">
        <v>32</v>
      </c>
      <c r="B35" s="97" t="s">
        <v>147</v>
      </c>
      <c r="C35" s="97">
        <v>7.56</v>
      </c>
      <c r="D35" s="97">
        <v>4.75</v>
      </c>
      <c r="E35" s="97">
        <v>145</v>
      </c>
    </row>
    <row r="36" spans="1:5" ht="12.75">
      <c r="A36" s="156">
        <v>33</v>
      </c>
      <c r="B36" s="97" t="s">
        <v>174</v>
      </c>
      <c r="C36" s="68">
        <v>1.7</v>
      </c>
      <c r="D36" s="97">
        <v>1.49</v>
      </c>
      <c r="E36" s="97">
        <v>343</v>
      </c>
    </row>
    <row r="37" spans="1:5" ht="12.75">
      <c r="A37" s="156">
        <v>34</v>
      </c>
      <c r="B37" s="97" t="s">
        <v>175</v>
      </c>
      <c r="C37" s="97">
        <v>12.25</v>
      </c>
      <c r="D37" s="97">
        <v>9.16</v>
      </c>
      <c r="E37" s="97">
        <v>1645</v>
      </c>
    </row>
    <row r="38" spans="1:5" ht="12.75">
      <c r="A38" s="156">
        <v>35</v>
      </c>
      <c r="B38" s="97" t="s">
        <v>148</v>
      </c>
      <c r="C38" s="97">
        <v>6.19</v>
      </c>
      <c r="D38" s="97">
        <v>3.51</v>
      </c>
      <c r="E38" s="97">
        <v>77</v>
      </c>
    </row>
    <row r="39" spans="1:5" ht="12.75">
      <c r="A39" s="156">
        <v>36</v>
      </c>
      <c r="B39" s="97" t="s">
        <v>149</v>
      </c>
      <c r="C39" s="97">
        <v>54.55</v>
      </c>
      <c r="D39" s="97">
        <v>16.92</v>
      </c>
      <c r="E39" s="97">
        <v>605</v>
      </c>
    </row>
    <row r="40" spans="1:5" ht="12.75">
      <c r="A40" s="156">
        <v>37</v>
      </c>
      <c r="B40" s="97" t="s">
        <v>321</v>
      </c>
      <c r="C40" s="97">
        <v>8.69</v>
      </c>
      <c r="D40" s="97">
        <v>0.46</v>
      </c>
      <c r="E40" s="97">
        <v>49</v>
      </c>
    </row>
    <row r="41" spans="1:5" ht="12.75">
      <c r="A41" s="156">
        <v>38</v>
      </c>
      <c r="B41" s="97" t="s">
        <v>176</v>
      </c>
      <c r="C41" s="97">
        <v>0.39</v>
      </c>
      <c r="D41" s="97">
        <v>0.03</v>
      </c>
      <c r="E41" s="97">
        <v>8</v>
      </c>
    </row>
    <row r="42" spans="1:5" ht="12.75">
      <c r="A42" s="156">
        <v>39</v>
      </c>
      <c r="B42" s="97" t="s">
        <v>150</v>
      </c>
      <c r="C42" s="97">
        <v>10.41</v>
      </c>
      <c r="D42" s="97">
        <v>0.06</v>
      </c>
      <c r="E42" s="97">
        <v>30</v>
      </c>
    </row>
    <row r="43" spans="1:5" ht="12.75">
      <c r="A43" s="156">
        <v>40</v>
      </c>
      <c r="B43" s="97" t="s">
        <v>151</v>
      </c>
      <c r="C43" s="97">
        <v>77.01</v>
      </c>
      <c r="D43" s="97">
        <v>20.75</v>
      </c>
      <c r="E43" s="97">
        <v>1029</v>
      </c>
    </row>
    <row r="44" spans="1:5" ht="12.75">
      <c r="A44" s="156">
        <v>41</v>
      </c>
      <c r="B44" s="97" t="s">
        <v>322</v>
      </c>
      <c r="C44" s="68">
        <v>22.4</v>
      </c>
      <c r="D44" s="97">
        <v>1.69</v>
      </c>
      <c r="E44" s="97">
        <v>58</v>
      </c>
    </row>
    <row r="45" spans="1:5" ht="12.75">
      <c r="A45" s="156">
        <v>42</v>
      </c>
      <c r="B45" s="97" t="s">
        <v>152</v>
      </c>
      <c r="C45" s="97">
        <v>4.09</v>
      </c>
      <c r="D45" s="97">
        <v>2.14</v>
      </c>
      <c r="E45" s="97">
        <v>51</v>
      </c>
    </row>
    <row r="46" spans="1:5" ht="12.75">
      <c r="A46" s="156">
        <v>43</v>
      </c>
      <c r="B46" s="97" t="s">
        <v>153</v>
      </c>
      <c r="C46" s="97">
        <v>118.09</v>
      </c>
      <c r="D46" s="97">
        <v>17.55</v>
      </c>
      <c r="E46" s="97">
        <v>1633</v>
      </c>
    </row>
    <row r="47" spans="1:5" ht="12.75">
      <c r="A47" s="156">
        <v>44</v>
      </c>
      <c r="B47" s="97" t="s">
        <v>154</v>
      </c>
      <c r="C47" s="68">
        <v>0.7</v>
      </c>
      <c r="D47" s="97">
        <v>0.49</v>
      </c>
      <c r="E47" s="97">
        <v>41</v>
      </c>
    </row>
    <row r="48" spans="1:5" ht="12.75">
      <c r="A48" s="156">
        <v>45</v>
      </c>
      <c r="B48" s="97" t="s">
        <v>155</v>
      </c>
      <c r="C48" s="68">
        <v>124.8</v>
      </c>
      <c r="D48" s="97">
        <v>20.03</v>
      </c>
      <c r="E48" s="97">
        <v>1373</v>
      </c>
    </row>
    <row r="49" spans="1:5" ht="12.75">
      <c r="A49" s="156">
        <v>46</v>
      </c>
      <c r="B49" s="97" t="s">
        <v>323</v>
      </c>
      <c r="C49" s="97">
        <v>6.72</v>
      </c>
      <c r="D49" s="97">
        <v>3.58</v>
      </c>
      <c r="E49" s="97">
        <v>197</v>
      </c>
    </row>
    <row r="50" spans="1:5" ht="12.75">
      <c r="A50" s="156">
        <v>47</v>
      </c>
      <c r="B50" s="97" t="s">
        <v>324</v>
      </c>
      <c r="C50" s="97">
        <v>34.61</v>
      </c>
      <c r="D50" s="97">
        <v>14.55</v>
      </c>
      <c r="E50" s="97">
        <v>1216</v>
      </c>
    </row>
    <row r="51" spans="1:5" ht="12.75">
      <c r="A51" s="156">
        <v>48</v>
      </c>
      <c r="B51" s="97" t="s">
        <v>156</v>
      </c>
      <c r="C51" s="97">
        <v>65.88</v>
      </c>
      <c r="D51" s="97">
        <v>6.91</v>
      </c>
      <c r="E51" s="97">
        <v>250</v>
      </c>
    </row>
    <row r="52" spans="1:5" ht="12.75">
      <c r="A52" s="157"/>
      <c r="B52" s="3" t="s">
        <v>159</v>
      </c>
      <c r="C52" s="98">
        <v>1870.03</v>
      </c>
      <c r="D52" s="98">
        <v>468.04</v>
      </c>
      <c r="E52" s="98">
        <f>SUM(E4:E51)</f>
        <v>34452</v>
      </c>
    </row>
    <row r="53" spans="1:5" ht="12.75">
      <c r="A53" s="174" t="s">
        <v>346</v>
      </c>
      <c r="B53" s="191" t="s">
        <v>357</v>
      </c>
      <c r="C53" s="15"/>
      <c r="D53" s="15"/>
      <c r="E53" s="15"/>
    </row>
    <row r="54" spans="1:5" ht="12.75">
      <c r="A54" s="174"/>
      <c r="B54" s="175" t="s">
        <v>347</v>
      </c>
      <c r="C54" s="15" t="s">
        <v>349</v>
      </c>
      <c r="D54" s="15"/>
      <c r="E54" s="15"/>
    </row>
  </sheetData>
  <sheetProtection/>
  <mergeCells count="3">
    <mergeCell ref="A1:E1"/>
    <mergeCell ref="A2:E2"/>
    <mergeCell ref="F2:J2"/>
  </mergeCells>
  <printOptions/>
  <pageMargins left="0.75" right="0.75" top="1" bottom="1" header="0.5" footer="0.5"/>
  <pageSetup horizontalDpi="600" verticalDpi="600" orientation="portrait" scale="91" r:id="rId1"/>
  <headerFooter alignWithMargins="0">
    <oddHeader>&amp;RLAND USES</oddHeader>
    <oddFooter>&amp;C147</oddFooter>
  </headerFooter>
  <colBreaks count="1" manualBreakCount="1">
    <brk id="5" max="65535" man="1"/>
  </colBreaks>
</worksheet>
</file>

<file path=xl/worksheets/sheet31.xml><?xml version="1.0" encoding="utf-8"?>
<worksheet xmlns="http://schemas.openxmlformats.org/spreadsheetml/2006/main" xmlns:r="http://schemas.openxmlformats.org/officeDocument/2006/relationships">
  <dimension ref="A1:H102"/>
  <sheetViews>
    <sheetView view="pageBreakPreview" zoomScale="60" zoomScalePageLayoutView="0" workbookViewId="0" topLeftCell="A43">
      <selection activeCell="A55" sqref="A55:H55"/>
    </sheetView>
  </sheetViews>
  <sheetFormatPr defaultColWidth="9.140625" defaultRowHeight="12.75"/>
  <cols>
    <col min="1" max="1" width="9.28125" style="29" bestFit="1" customWidth="1"/>
    <col min="3" max="3" width="13.57421875" style="0" customWidth="1"/>
    <col min="4" max="4" width="37.57421875" style="0" customWidth="1"/>
    <col min="5" max="5" width="16.8515625" style="0" customWidth="1"/>
    <col min="6" max="6" width="6.57421875" style="0" hidden="1" customWidth="1"/>
    <col min="7" max="7" width="3.28125" style="0" customWidth="1"/>
    <col min="8" max="8" width="9.140625" style="0" hidden="1" customWidth="1"/>
  </cols>
  <sheetData>
    <row r="1" spans="1:8" ht="15">
      <c r="A1" s="921" t="s">
        <v>471</v>
      </c>
      <c r="B1" s="921"/>
      <c r="C1" s="921"/>
      <c r="D1" s="921"/>
      <c r="E1" s="921"/>
      <c r="F1" s="921"/>
      <c r="G1" s="921"/>
      <c r="H1" s="921"/>
    </row>
    <row r="4" spans="1:5" ht="12.75">
      <c r="A4" s="215" t="s">
        <v>365</v>
      </c>
      <c r="B4" s="207" t="s">
        <v>132</v>
      </c>
      <c r="C4" s="207"/>
      <c r="D4" s="943" t="s">
        <v>210</v>
      </c>
      <c r="E4" s="911" t="s">
        <v>366</v>
      </c>
    </row>
    <row r="5" spans="1:5" ht="12.75">
      <c r="A5" s="217"/>
      <c r="B5" s="209"/>
      <c r="C5" s="209"/>
      <c r="D5" s="944"/>
      <c r="E5" s="919"/>
    </row>
    <row r="6" spans="1:5" ht="12.75">
      <c r="A6" s="212">
        <v>1</v>
      </c>
      <c r="B6" s="202" t="s">
        <v>139</v>
      </c>
      <c r="C6" s="203"/>
      <c r="D6" s="211" t="s">
        <v>367</v>
      </c>
      <c r="E6" s="211">
        <v>100900</v>
      </c>
    </row>
    <row r="7" spans="1:5" ht="12.75">
      <c r="A7" s="214"/>
      <c r="B7" s="204"/>
      <c r="C7" s="106"/>
      <c r="D7" s="211" t="s">
        <v>368</v>
      </c>
      <c r="E7" s="211">
        <v>1412500</v>
      </c>
    </row>
    <row r="8" spans="1:5" ht="12.75">
      <c r="A8" s="214"/>
      <c r="B8" s="204"/>
      <c r="C8" s="106"/>
      <c r="D8" s="211" t="s">
        <v>369</v>
      </c>
      <c r="E8" s="211">
        <v>333200</v>
      </c>
    </row>
    <row r="9" spans="1:5" ht="12.75">
      <c r="A9" s="214"/>
      <c r="B9" s="204"/>
      <c r="C9" s="106"/>
      <c r="D9" s="211" t="s">
        <v>370</v>
      </c>
      <c r="E9" s="211">
        <v>1120300</v>
      </c>
    </row>
    <row r="10" spans="1:5" ht="12.75">
      <c r="A10" s="214"/>
      <c r="B10" s="204"/>
      <c r="C10" s="106"/>
      <c r="D10" s="211" t="s">
        <v>371</v>
      </c>
      <c r="E10" s="211">
        <v>1048900</v>
      </c>
    </row>
    <row r="11" spans="1:5" ht="12.75">
      <c r="A11" s="213"/>
      <c r="B11" s="205"/>
      <c r="C11" s="206"/>
      <c r="D11" s="211" t="s">
        <v>224</v>
      </c>
      <c r="E11" s="211">
        <v>765700</v>
      </c>
    </row>
    <row r="12" spans="1:5" ht="12.75">
      <c r="A12" s="215">
        <v>2</v>
      </c>
      <c r="B12" s="204" t="s">
        <v>140</v>
      </c>
      <c r="C12" s="106"/>
      <c r="D12" s="211" t="s">
        <v>372</v>
      </c>
      <c r="E12" s="211">
        <v>215100</v>
      </c>
    </row>
    <row r="13" spans="1:5" ht="12.75">
      <c r="A13" s="216"/>
      <c r="B13" s="204"/>
      <c r="C13" s="106"/>
      <c r="D13" s="211" t="s">
        <v>373</v>
      </c>
      <c r="E13" s="211">
        <v>398300</v>
      </c>
    </row>
    <row r="14" spans="1:5" ht="12.75">
      <c r="A14" s="216"/>
      <c r="B14" s="204"/>
      <c r="C14" s="106"/>
      <c r="D14" s="211" t="s">
        <v>374</v>
      </c>
      <c r="E14" s="211">
        <v>183400</v>
      </c>
    </row>
    <row r="15" spans="1:5" ht="12.75">
      <c r="A15" s="217"/>
      <c r="B15" s="205"/>
      <c r="C15" s="206"/>
      <c r="D15" s="211" t="s">
        <v>375</v>
      </c>
      <c r="E15" s="211">
        <v>427700</v>
      </c>
    </row>
    <row r="16" spans="1:5" ht="12.75">
      <c r="A16" s="215">
        <v>3</v>
      </c>
      <c r="B16" s="202" t="s">
        <v>141</v>
      </c>
      <c r="C16" s="203"/>
      <c r="D16" s="211" t="s">
        <v>376</v>
      </c>
      <c r="E16" s="211">
        <v>116700</v>
      </c>
    </row>
    <row r="17" spans="1:5" ht="12.75">
      <c r="A17" s="216"/>
      <c r="B17" s="204"/>
      <c r="C17" s="106"/>
      <c r="D17" s="211" t="s">
        <v>377</v>
      </c>
      <c r="E17" s="211">
        <v>111800</v>
      </c>
    </row>
    <row r="18" spans="1:5" ht="12.75">
      <c r="A18" s="216"/>
      <c r="B18" s="204"/>
      <c r="C18" s="106"/>
      <c r="D18" s="211" t="s">
        <v>378</v>
      </c>
      <c r="E18" s="211">
        <v>573900</v>
      </c>
    </row>
    <row r="19" spans="1:5" ht="12.75">
      <c r="A19" s="216"/>
      <c r="B19" s="204"/>
      <c r="C19" s="106"/>
      <c r="D19" s="211" t="s">
        <v>379</v>
      </c>
      <c r="E19" s="211">
        <v>395000</v>
      </c>
    </row>
    <row r="20" spans="1:5" ht="12.75">
      <c r="A20" s="216"/>
      <c r="B20" s="204"/>
      <c r="C20" s="106"/>
      <c r="D20" s="211" t="s">
        <v>380</v>
      </c>
      <c r="E20" s="211">
        <v>543100</v>
      </c>
    </row>
    <row r="21" spans="1:5" ht="12.75">
      <c r="A21" s="216"/>
      <c r="B21" s="204"/>
      <c r="C21" s="106"/>
      <c r="D21" s="211" t="s">
        <v>381</v>
      </c>
      <c r="E21" s="211">
        <v>282500</v>
      </c>
    </row>
    <row r="22" spans="1:5" ht="12.75">
      <c r="A22" s="216"/>
      <c r="B22" s="204"/>
      <c r="C22" s="106"/>
      <c r="D22" s="211" t="s">
        <v>382</v>
      </c>
      <c r="E22" s="211">
        <v>193600</v>
      </c>
    </row>
    <row r="23" spans="1:5" ht="12.75">
      <c r="A23" s="216"/>
      <c r="B23" s="204"/>
      <c r="C23" s="106"/>
      <c r="D23" s="211" t="s">
        <v>383</v>
      </c>
      <c r="E23" s="211">
        <v>154000</v>
      </c>
    </row>
    <row r="24" spans="1:5" ht="12.75">
      <c r="A24" s="217"/>
      <c r="B24" s="205"/>
      <c r="C24" s="206"/>
      <c r="D24" s="211" t="s">
        <v>226</v>
      </c>
      <c r="E24" s="211">
        <v>550300</v>
      </c>
    </row>
    <row r="25" spans="1:5" ht="12.75">
      <c r="A25" s="215">
        <v>4</v>
      </c>
      <c r="B25" s="202" t="s">
        <v>145</v>
      </c>
      <c r="C25" s="203"/>
      <c r="D25" s="211" t="s">
        <v>235</v>
      </c>
      <c r="E25" s="211">
        <v>922900</v>
      </c>
    </row>
    <row r="26" spans="1:5" ht="12.75">
      <c r="A26" s="216"/>
      <c r="B26" s="204"/>
      <c r="C26" s="106"/>
      <c r="D26" s="211" t="s">
        <v>384</v>
      </c>
      <c r="E26" s="211">
        <v>542200</v>
      </c>
    </row>
    <row r="27" spans="1:5" ht="12.75">
      <c r="A27" s="216"/>
      <c r="B27" s="204"/>
      <c r="C27" s="106"/>
      <c r="D27" s="211" t="s">
        <v>385</v>
      </c>
      <c r="E27" s="211">
        <v>1004300</v>
      </c>
    </row>
    <row r="28" spans="1:5" ht="12.75">
      <c r="A28" s="216"/>
      <c r="B28" s="204"/>
      <c r="C28" s="106"/>
      <c r="D28" s="211" t="s">
        <v>386</v>
      </c>
      <c r="E28" s="211">
        <v>445900</v>
      </c>
    </row>
    <row r="29" spans="1:5" ht="12.75">
      <c r="A29" s="216"/>
      <c r="B29" s="204"/>
      <c r="C29" s="106"/>
      <c r="D29" s="211" t="s">
        <v>387</v>
      </c>
      <c r="E29" s="211">
        <v>277200</v>
      </c>
    </row>
    <row r="30" spans="1:5" ht="12.75">
      <c r="A30" s="216"/>
      <c r="B30" s="204"/>
      <c r="C30" s="106"/>
      <c r="D30" s="211" t="s">
        <v>388</v>
      </c>
      <c r="E30" s="211">
        <v>868700</v>
      </c>
    </row>
    <row r="31" spans="1:5" ht="12.75">
      <c r="A31" s="216"/>
      <c r="B31" s="204"/>
      <c r="C31" s="106"/>
      <c r="D31" s="211" t="s">
        <v>389</v>
      </c>
      <c r="E31" s="211">
        <v>1181500</v>
      </c>
    </row>
    <row r="32" spans="1:5" ht="12.75">
      <c r="A32" s="216"/>
      <c r="B32" s="204"/>
      <c r="C32" s="106"/>
      <c r="D32" s="211" t="s">
        <v>390</v>
      </c>
      <c r="E32" s="211">
        <v>730600</v>
      </c>
    </row>
    <row r="33" spans="1:5" ht="12.75">
      <c r="A33" s="216"/>
      <c r="B33" s="204"/>
      <c r="C33" s="106"/>
      <c r="D33" s="211" t="s">
        <v>391</v>
      </c>
      <c r="E33" s="211">
        <v>269100</v>
      </c>
    </row>
    <row r="34" spans="1:5" ht="12.75">
      <c r="A34" s="216"/>
      <c r="B34" s="204"/>
      <c r="C34" s="106"/>
      <c r="D34" s="211" t="s">
        <v>392</v>
      </c>
      <c r="E34" s="211">
        <v>702000</v>
      </c>
    </row>
    <row r="35" spans="1:5" ht="12.75">
      <c r="A35" s="216"/>
      <c r="B35" s="204"/>
      <c r="C35" s="106"/>
      <c r="D35" s="211" t="s">
        <v>393</v>
      </c>
      <c r="E35" s="211">
        <v>815300</v>
      </c>
    </row>
    <row r="36" spans="1:5" ht="12.75">
      <c r="A36" s="216"/>
      <c r="B36" s="204"/>
      <c r="C36" s="106"/>
      <c r="D36" s="211" t="s">
        <v>394</v>
      </c>
      <c r="E36" s="211">
        <v>747000</v>
      </c>
    </row>
    <row r="37" spans="1:5" ht="12.75">
      <c r="A37" s="216"/>
      <c r="B37" s="204"/>
      <c r="C37" s="106"/>
      <c r="D37" s="211" t="s">
        <v>395</v>
      </c>
      <c r="E37" s="211">
        <v>1077600</v>
      </c>
    </row>
    <row r="38" spans="1:5" ht="12.75">
      <c r="A38" s="216"/>
      <c r="B38" s="204"/>
      <c r="C38" s="106"/>
      <c r="D38" s="211" t="s">
        <v>396</v>
      </c>
      <c r="E38" s="211">
        <v>1106400</v>
      </c>
    </row>
    <row r="39" spans="1:5" ht="12.75">
      <c r="A39" s="216"/>
      <c r="B39" s="204"/>
      <c r="C39" s="106"/>
      <c r="D39" s="211" t="s">
        <v>397</v>
      </c>
      <c r="E39" s="211">
        <v>456000</v>
      </c>
    </row>
    <row r="40" spans="1:5" ht="12.75">
      <c r="A40" s="216"/>
      <c r="B40" s="204"/>
      <c r="C40" s="106"/>
      <c r="D40" s="211" t="s">
        <v>398</v>
      </c>
      <c r="E40" s="211">
        <v>333000</v>
      </c>
    </row>
    <row r="41" spans="1:5" ht="12.75">
      <c r="A41" s="216"/>
      <c r="B41" s="204"/>
      <c r="C41" s="106"/>
      <c r="D41" s="211" t="s">
        <v>399</v>
      </c>
      <c r="E41" s="211">
        <v>670700</v>
      </c>
    </row>
    <row r="42" spans="1:5" ht="12.75">
      <c r="A42" s="216"/>
      <c r="B42" s="204"/>
      <c r="C42" s="106"/>
      <c r="D42" s="211" t="s">
        <v>400</v>
      </c>
      <c r="E42" s="211">
        <v>389800</v>
      </c>
    </row>
    <row r="43" spans="1:5" ht="12.75">
      <c r="A43" s="216"/>
      <c r="B43" s="204"/>
      <c r="C43" s="106"/>
      <c r="D43" s="211" t="s">
        <v>401</v>
      </c>
      <c r="E43" s="211">
        <v>521100</v>
      </c>
    </row>
    <row r="44" spans="1:5" ht="12.75">
      <c r="A44" s="216"/>
      <c r="B44" s="204"/>
      <c r="C44" s="106"/>
      <c r="D44" s="211" t="s">
        <v>237</v>
      </c>
      <c r="E44" s="211">
        <v>677800</v>
      </c>
    </row>
    <row r="45" spans="1:5" ht="12.75">
      <c r="A45" s="216"/>
      <c r="B45" s="204"/>
      <c r="C45" s="106"/>
      <c r="D45" s="211" t="s">
        <v>402</v>
      </c>
      <c r="E45" s="211">
        <v>495000</v>
      </c>
    </row>
    <row r="46" spans="1:5" ht="12.75">
      <c r="A46" s="216"/>
      <c r="B46" s="204"/>
      <c r="C46" s="106"/>
      <c r="D46" s="211" t="s">
        <v>403</v>
      </c>
      <c r="E46" s="211">
        <v>580000</v>
      </c>
    </row>
    <row r="47" spans="1:5" ht="12.75">
      <c r="A47" s="216"/>
      <c r="B47" s="204"/>
      <c r="C47" s="106"/>
      <c r="D47" s="211" t="s">
        <v>404</v>
      </c>
      <c r="E47" s="211">
        <v>553500</v>
      </c>
    </row>
    <row r="48" spans="1:5" ht="12.75">
      <c r="A48" s="216"/>
      <c r="B48" s="204"/>
      <c r="C48" s="106"/>
      <c r="D48" s="211" t="s">
        <v>238</v>
      </c>
      <c r="E48" s="211">
        <v>498900</v>
      </c>
    </row>
    <row r="49" spans="1:5" ht="12.75">
      <c r="A49" s="216"/>
      <c r="B49" s="204"/>
      <c r="C49" s="106"/>
      <c r="D49" s="211" t="s">
        <v>405</v>
      </c>
      <c r="E49" s="211">
        <v>425600</v>
      </c>
    </row>
    <row r="50" spans="1:5" ht="12.75">
      <c r="A50" s="216"/>
      <c r="B50" s="204"/>
      <c r="C50" s="106"/>
      <c r="D50" s="211" t="s">
        <v>406</v>
      </c>
      <c r="E50" s="211">
        <v>713500</v>
      </c>
    </row>
    <row r="51" spans="1:5" ht="12.75">
      <c r="A51" s="216"/>
      <c r="B51" s="204"/>
      <c r="C51" s="106"/>
      <c r="D51" s="211" t="s">
        <v>407</v>
      </c>
      <c r="E51" s="211">
        <v>846600</v>
      </c>
    </row>
    <row r="52" spans="1:5" ht="12.75">
      <c r="A52" s="217"/>
      <c r="B52" s="205"/>
      <c r="C52" s="206"/>
      <c r="D52" s="211" t="s">
        <v>408</v>
      </c>
      <c r="E52" s="211">
        <v>615300</v>
      </c>
    </row>
    <row r="53" spans="1:8" ht="13.5" customHeight="1">
      <c r="A53" s="995" t="s">
        <v>451</v>
      </c>
      <c r="B53" s="995"/>
      <c r="C53" s="995"/>
      <c r="D53" s="995"/>
      <c r="E53" s="995"/>
      <c r="F53" s="995"/>
      <c r="G53" s="995"/>
      <c r="H53" s="995"/>
    </row>
    <row r="54" spans="1:8" ht="13.5" customHeight="1">
      <c r="A54" s="224"/>
      <c r="B54" s="224"/>
      <c r="C54" s="224"/>
      <c r="D54" s="224"/>
      <c r="E54" s="224" t="s">
        <v>466</v>
      </c>
      <c r="F54" s="224"/>
      <c r="G54" s="224"/>
      <c r="H54" s="224"/>
    </row>
    <row r="55" spans="1:8" ht="24" customHeight="1">
      <c r="A55" s="921" t="s">
        <v>471</v>
      </c>
      <c r="B55" s="921"/>
      <c r="C55" s="921"/>
      <c r="D55" s="921"/>
      <c r="E55" s="921"/>
      <c r="F55" s="921"/>
      <c r="G55" s="921"/>
      <c r="H55" s="921"/>
    </row>
    <row r="56" spans="1:5" ht="12.75">
      <c r="A56" s="215" t="s">
        <v>365</v>
      </c>
      <c r="B56" s="207" t="s">
        <v>132</v>
      </c>
      <c r="C56" s="207"/>
      <c r="D56" s="943" t="s">
        <v>210</v>
      </c>
      <c r="E56" s="911" t="s">
        <v>366</v>
      </c>
    </row>
    <row r="57" spans="1:5" ht="12.75">
      <c r="A57" s="217"/>
      <c r="B57" s="209"/>
      <c r="C57" s="209"/>
      <c r="D57" s="944"/>
      <c r="E57" s="919"/>
    </row>
    <row r="58" spans="1:5" ht="12.75">
      <c r="A58" s="215"/>
      <c r="B58" s="202"/>
      <c r="C58" s="203"/>
      <c r="D58" s="211" t="s">
        <v>444</v>
      </c>
      <c r="E58" s="211">
        <v>631400</v>
      </c>
    </row>
    <row r="59" spans="1:5" ht="12.75">
      <c r="A59" s="216"/>
      <c r="B59" s="204"/>
      <c r="C59" s="106"/>
      <c r="D59" s="211" t="s">
        <v>443</v>
      </c>
      <c r="E59" s="211">
        <v>1025200</v>
      </c>
    </row>
    <row r="60" spans="1:5" ht="12.75">
      <c r="A60" s="216"/>
      <c r="B60" s="204"/>
      <c r="C60" s="106"/>
      <c r="D60" s="211" t="s">
        <v>409</v>
      </c>
      <c r="E60" s="211">
        <v>750200</v>
      </c>
    </row>
    <row r="61" spans="1:5" ht="12.75">
      <c r="A61" s="216"/>
      <c r="B61" s="204"/>
      <c r="C61" s="106"/>
      <c r="D61" s="211" t="s">
        <v>410</v>
      </c>
      <c r="E61" s="211">
        <v>657800</v>
      </c>
    </row>
    <row r="62" spans="1:5" ht="12.75">
      <c r="A62" s="216"/>
      <c r="B62" s="204"/>
      <c r="C62" s="106"/>
      <c r="D62" s="211" t="s">
        <v>411</v>
      </c>
      <c r="E62" s="211">
        <v>875800</v>
      </c>
    </row>
    <row r="63" spans="1:5" ht="12.75">
      <c r="A63" s="216"/>
      <c r="B63" s="204"/>
      <c r="C63" s="106"/>
      <c r="D63" s="211" t="s">
        <v>412</v>
      </c>
      <c r="E63" s="211">
        <v>995200</v>
      </c>
    </row>
    <row r="64" spans="1:5" ht="12.75">
      <c r="A64" s="216"/>
      <c r="B64" s="204"/>
      <c r="C64" s="106"/>
      <c r="D64" s="211" t="s">
        <v>413</v>
      </c>
      <c r="E64" s="211">
        <v>619500</v>
      </c>
    </row>
    <row r="65" spans="1:5" ht="12.75">
      <c r="A65" s="216"/>
      <c r="B65" s="204"/>
      <c r="C65" s="106"/>
      <c r="D65" s="211" t="s">
        <v>414</v>
      </c>
      <c r="E65" s="211">
        <v>660600</v>
      </c>
    </row>
    <row r="66" spans="1:5" ht="12.75">
      <c r="A66" s="216"/>
      <c r="B66" s="204"/>
      <c r="C66" s="106"/>
      <c r="D66" s="211" t="s">
        <v>415</v>
      </c>
      <c r="E66" s="211">
        <v>1027700</v>
      </c>
    </row>
    <row r="67" spans="1:5" ht="12.75">
      <c r="A67" s="216"/>
      <c r="B67" s="204"/>
      <c r="C67" s="106"/>
      <c r="D67" s="211" t="s">
        <v>416</v>
      </c>
      <c r="E67" s="211">
        <v>504800</v>
      </c>
    </row>
    <row r="68" spans="1:5" ht="12.75">
      <c r="A68" s="216"/>
      <c r="B68" s="204"/>
      <c r="C68" s="106"/>
      <c r="D68" s="211" t="s">
        <v>330</v>
      </c>
      <c r="E68" s="211">
        <v>609100</v>
      </c>
    </row>
    <row r="69" spans="1:5" ht="12.75">
      <c r="A69" s="216"/>
      <c r="B69" s="204"/>
      <c r="C69" s="106"/>
      <c r="D69" s="211" t="s">
        <v>417</v>
      </c>
      <c r="E69" s="211">
        <v>407600</v>
      </c>
    </row>
    <row r="70" spans="1:5" ht="12.75">
      <c r="A70" s="216"/>
      <c r="B70" s="204"/>
      <c r="C70" s="106"/>
      <c r="D70" s="211" t="s">
        <v>418</v>
      </c>
      <c r="E70" s="211">
        <v>737100</v>
      </c>
    </row>
    <row r="71" spans="1:5" ht="12.75">
      <c r="A71" s="216"/>
      <c r="B71" s="204"/>
      <c r="C71" s="106"/>
      <c r="D71" s="211" t="s">
        <v>419</v>
      </c>
      <c r="E71" s="211">
        <v>803000</v>
      </c>
    </row>
    <row r="72" spans="1:5" ht="12.75">
      <c r="A72" s="216"/>
      <c r="B72" s="204"/>
      <c r="C72" s="106"/>
      <c r="D72" s="211" t="s">
        <v>420</v>
      </c>
      <c r="E72" s="211">
        <v>513300</v>
      </c>
    </row>
    <row r="73" spans="1:5" ht="12.75">
      <c r="A73" s="216"/>
      <c r="B73" s="204"/>
      <c r="C73" s="106"/>
      <c r="D73" s="211" t="s">
        <v>239</v>
      </c>
      <c r="E73" s="211">
        <v>1052600</v>
      </c>
    </row>
    <row r="74" spans="1:5" ht="12.75">
      <c r="A74" s="217"/>
      <c r="B74" s="205"/>
      <c r="C74" s="206"/>
      <c r="D74" s="211" t="s">
        <v>329</v>
      </c>
      <c r="E74" s="211">
        <v>486100</v>
      </c>
    </row>
    <row r="75" spans="1:5" ht="12.75">
      <c r="A75" s="212">
        <v>5</v>
      </c>
      <c r="B75" s="202" t="s">
        <v>155</v>
      </c>
      <c r="C75" s="203"/>
      <c r="D75" s="211" t="s">
        <v>260</v>
      </c>
      <c r="E75" s="211">
        <v>402700</v>
      </c>
    </row>
    <row r="76" spans="1:5" ht="12.75">
      <c r="A76" s="214"/>
      <c r="B76" s="204"/>
      <c r="C76" s="106"/>
      <c r="D76" s="211" t="s">
        <v>421</v>
      </c>
      <c r="E76" s="211">
        <v>233700</v>
      </c>
    </row>
    <row r="77" spans="1:5" ht="12.75">
      <c r="A77" s="214"/>
      <c r="B77" s="204"/>
      <c r="C77" s="106"/>
      <c r="D77" s="211" t="s">
        <v>422</v>
      </c>
      <c r="E77" s="211">
        <v>423400</v>
      </c>
    </row>
    <row r="78" spans="1:5" ht="12.75">
      <c r="A78" s="214"/>
      <c r="B78" s="204"/>
      <c r="C78" s="106"/>
      <c r="D78" s="211" t="s">
        <v>423</v>
      </c>
      <c r="E78" s="211">
        <v>132100</v>
      </c>
    </row>
    <row r="79" spans="1:5" ht="12.75">
      <c r="A79" s="214"/>
      <c r="B79" s="204"/>
      <c r="C79" s="106"/>
      <c r="D79" s="211" t="s">
        <v>424</v>
      </c>
      <c r="E79" s="211">
        <v>440200</v>
      </c>
    </row>
    <row r="80" spans="1:5" ht="12.75">
      <c r="A80" s="214"/>
      <c r="B80" s="204"/>
      <c r="C80" s="106"/>
      <c r="D80" s="211" t="s">
        <v>425</v>
      </c>
      <c r="E80" s="211">
        <v>412000</v>
      </c>
    </row>
    <row r="81" spans="1:5" ht="12.75">
      <c r="A81" s="214"/>
      <c r="B81" s="204"/>
      <c r="C81" s="106"/>
      <c r="D81" s="211" t="s">
        <v>426</v>
      </c>
      <c r="E81" s="211">
        <v>268800</v>
      </c>
    </row>
    <row r="82" spans="1:5" ht="12.75">
      <c r="A82" s="214"/>
      <c r="B82" s="204"/>
      <c r="C82" s="106"/>
      <c r="D82" s="211" t="s">
        <v>344</v>
      </c>
      <c r="E82" s="211">
        <v>456100</v>
      </c>
    </row>
    <row r="83" spans="1:5" ht="12.75">
      <c r="A83" s="214"/>
      <c r="B83" s="204"/>
      <c r="C83" s="106"/>
      <c r="D83" s="211" t="s">
        <v>427</v>
      </c>
      <c r="E83" s="211">
        <v>415200</v>
      </c>
    </row>
    <row r="84" spans="1:5" ht="12.75">
      <c r="A84" s="214"/>
      <c r="B84" s="204"/>
      <c r="C84" s="106"/>
      <c r="D84" s="211" t="s">
        <v>428</v>
      </c>
      <c r="E84" s="211">
        <v>144200</v>
      </c>
    </row>
    <row r="85" spans="1:5" ht="12.75">
      <c r="A85" s="214"/>
      <c r="B85" s="204"/>
      <c r="C85" s="106"/>
      <c r="D85" s="211" t="s">
        <v>429</v>
      </c>
      <c r="E85" s="211">
        <v>259000</v>
      </c>
    </row>
    <row r="86" spans="1:5" ht="12.75">
      <c r="A86" s="214"/>
      <c r="B86" s="204"/>
      <c r="C86" s="106"/>
      <c r="D86" s="211" t="s">
        <v>430</v>
      </c>
      <c r="E86" s="211">
        <v>337700</v>
      </c>
    </row>
    <row r="87" spans="1:5" ht="12.75">
      <c r="A87" s="214"/>
      <c r="B87" s="204"/>
      <c r="C87" s="106"/>
      <c r="D87" s="211" t="s">
        <v>431</v>
      </c>
      <c r="E87" s="211">
        <v>400300</v>
      </c>
    </row>
    <row r="88" spans="1:5" ht="12.75">
      <c r="A88" s="214"/>
      <c r="B88" s="204"/>
      <c r="C88" s="106"/>
      <c r="D88" s="211" t="s">
        <v>432</v>
      </c>
      <c r="E88" s="211">
        <v>403800</v>
      </c>
    </row>
    <row r="89" spans="1:5" ht="12.75">
      <c r="A89" s="214"/>
      <c r="B89" s="204"/>
      <c r="C89" s="106"/>
      <c r="D89" s="211" t="s">
        <v>433</v>
      </c>
      <c r="E89" s="211">
        <v>224900</v>
      </c>
    </row>
    <row r="90" spans="1:5" ht="12.75">
      <c r="A90" s="214"/>
      <c r="B90" s="204"/>
      <c r="C90" s="106"/>
      <c r="D90" s="211" t="s">
        <v>434</v>
      </c>
      <c r="E90" s="211">
        <v>511100</v>
      </c>
    </row>
    <row r="91" spans="1:5" ht="12.75">
      <c r="A91" s="214"/>
      <c r="B91" s="204"/>
      <c r="C91" s="106"/>
      <c r="D91" s="211" t="s">
        <v>445</v>
      </c>
      <c r="E91" s="211">
        <v>106500</v>
      </c>
    </row>
    <row r="92" spans="1:5" ht="12.75">
      <c r="A92" s="214"/>
      <c r="B92" s="204"/>
      <c r="C92" s="106"/>
      <c r="D92" s="211" t="s">
        <v>435</v>
      </c>
      <c r="E92" s="211">
        <v>212400</v>
      </c>
    </row>
    <row r="93" spans="1:5" ht="12.75">
      <c r="A93" s="214"/>
      <c r="B93" s="204"/>
      <c r="C93" s="106"/>
      <c r="D93" s="211" t="s">
        <v>436</v>
      </c>
      <c r="E93" s="211">
        <v>290600</v>
      </c>
    </row>
    <row r="94" spans="1:5" ht="12.75">
      <c r="A94" s="214"/>
      <c r="B94" s="204"/>
      <c r="C94" s="106"/>
      <c r="D94" s="211" t="s">
        <v>437</v>
      </c>
      <c r="E94" s="211">
        <v>768000</v>
      </c>
    </row>
    <row r="95" spans="1:5" ht="12.75">
      <c r="A95" s="214"/>
      <c r="B95" s="204"/>
      <c r="C95" s="106"/>
      <c r="D95" s="211" t="s">
        <v>438</v>
      </c>
      <c r="E95" s="211">
        <v>295200</v>
      </c>
    </row>
    <row r="96" spans="1:5" ht="12.75">
      <c r="A96" s="214"/>
      <c r="B96" s="204"/>
      <c r="C96" s="106"/>
      <c r="D96" s="211" t="s">
        <v>439</v>
      </c>
      <c r="E96" s="211">
        <v>259000</v>
      </c>
    </row>
    <row r="97" spans="1:5" ht="12.75">
      <c r="A97" s="214"/>
      <c r="B97" s="204"/>
      <c r="C97" s="106"/>
      <c r="D97" s="211" t="s">
        <v>440</v>
      </c>
      <c r="E97" s="211">
        <v>460900</v>
      </c>
    </row>
    <row r="98" spans="1:5" ht="12.75">
      <c r="A98" s="213"/>
      <c r="B98" s="205"/>
      <c r="C98" s="206"/>
      <c r="D98" s="211" t="s">
        <v>441</v>
      </c>
      <c r="E98" s="211">
        <v>368900</v>
      </c>
    </row>
    <row r="99" spans="1:5" ht="12.75">
      <c r="A99" s="213">
        <v>6</v>
      </c>
      <c r="B99" s="205" t="s">
        <v>324</v>
      </c>
      <c r="C99" s="206"/>
      <c r="D99" s="211" t="s">
        <v>442</v>
      </c>
      <c r="E99" s="211">
        <v>308800</v>
      </c>
    </row>
    <row r="100" spans="1:5" ht="12.75">
      <c r="A100" s="923" t="s">
        <v>159</v>
      </c>
      <c r="B100" s="985"/>
      <c r="C100" s="985"/>
      <c r="D100" s="914"/>
      <c r="E100" s="3">
        <v>49165900</v>
      </c>
    </row>
    <row r="101" ht="12.75">
      <c r="E101" t="s">
        <v>467</v>
      </c>
    </row>
    <row r="102" spans="1:8" ht="12.75">
      <c r="A102" s="995" t="s">
        <v>451</v>
      </c>
      <c r="B102" s="995"/>
      <c r="C102" s="995"/>
      <c r="D102" s="995"/>
      <c r="E102" s="995"/>
      <c r="F102" s="995"/>
      <c r="G102" s="995"/>
      <c r="H102" s="995"/>
    </row>
  </sheetData>
  <sheetProtection/>
  <mergeCells count="9">
    <mergeCell ref="A1:H1"/>
    <mergeCell ref="A100:D100"/>
    <mergeCell ref="E4:E5"/>
    <mergeCell ref="A102:H102"/>
    <mergeCell ref="D4:D5"/>
    <mergeCell ref="D56:D57"/>
    <mergeCell ref="E56:E57"/>
    <mergeCell ref="A55:H55"/>
    <mergeCell ref="A53:H53"/>
  </mergeCells>
  <printOptions/>
  <pageMargins left="0.75" right="0.75" top="1" bottom="1" header="0.5" footer="0.5"/>
  <pageSetup horizontalDpi="600" verticalDpi="600" orientation="portrait" scale="96" r:id="rId1"/>
  <rowBreaks count="1" manualBreakCount="1">
    <brk id="54" max="5" man="1"/>
  </rowBreaks>
</worksheet>
</file>

<file path=xl/worksheets/sheet32.xml><?xml version="1.0" encoding="utf-8"?>
<worksheet xmlns="http://schemas.openxmlformats.org/spreadsheetml/2006/main" xmlns:r="http://schemas.openxmlformats.org/officeDocument/2006/relationships">
  <dimension ref="A1:H45"/>
  <sheetViews>
    <sheetView view="pageBreakPreview" zoomScale="60" zoomScalePageLayoutView="0" workbookViewId="0" topLeftCell="A1">
      <selection activeCell="P49" sqref="P49"/>
    </sheetView>
  </sheetViews>
  <sheetFormatPr defaultColWidth="9.140625" defaultRowHeight="12.75"/>
  <cols>
    <col min="1" max="1" width="9.28125" style="0" bestFit="1" customWidth="1"/>
    <col min="2" max="2" width="24.421875" style="0" bestFit="1" customWidth="1"/>
    <col min="3" max="3" width="12.00390625" style="0" customWidth="1"/>
    <col min="4" max="4" width="13.7109375" style="0" customWidth="1"/>
    <col min="5" max="5" width="13.140625" style="0" customWidth="1"/>
    <col min="6" max="6" width="13.421875" style="0" bestFit="1" customWidth="1"/>
    <col min="7" max="7" width="0.13671875" style="0" customWidth="1"/>
  </cols>
  <sheetData>
    <row r="1" spans="1:7" ht="15">
      <c r="A1" s="921" t="s">
        <v>106</v>
      </c>
      <c r="B1" s="921"/>
      <c r="C1" s="921"/>
      <c r="D1" s="921"/>
      <c r="E1" s="921"/>
      <c r="F1" s="921"/>
      <c r="G1" s="921"/>
    </row>
    <row r="3" ht="12.75">
      <c r="E3" t="s">
        <v>450</v>
      </c>
    </row>
    <row r="4" ht="12.75" hidden="1"/>
    <row r="5" ht="12.75" hidden="1">
      <c r="F5" s="4" t="s">
        <v>450</v>
      </c>
    </row>
    <row r="6" spans="1:7" ht="27.75" customHeight="1">
      <c r="A6" s="95" t="s">
        <v>182</v>
      </c>
      <c r="B6" s="95" t="s">
        <v>448</v>
      </c>
      <c r="C6" s="95" t="s">
        <v>452</v>
      </c>
      <c r="D6" s="96" t="s">
        <v>453</v>
      </c>
      <c r="E6" s="96" t="s">
        <v>454</v>
      </c>
      <c r="F6" s="96" t="s">
        <v>455</v>
      </c>
      <c r="G6" s="223"/>
    </row>
    <row r="7" spans="1:7" ht="12.75">
      <c r="A7" s="225">
        <v>1</v>
      </c>
      <c r="B7" s="179" t="s">
        <v>134</v>
      </c>
      <c r="C7" s="211">
        <v>11411068</v>
      </c>
      <c r="D7" s="211">
        <v>1098654</v>
      </c>
      <c r="E7" s="211">
        <v>4561637</v>
      </c>
      <c r="F7" s="211"/>
      <c r="G7" s="15"/>
    </row>
    <row r="8" spans="1:7" ht="12.75">
      <c r="A8" s="225">
        <v>2</v>
      </c>
      <c r="B8" s="179" t="s">
        <v>348</v>
      </c>
      <c r="C8" s="211"/>
      <c r="D8" s="211">
        <v>4400</v>
      </c>
      <c r="E8" s="211"/>
      <c r="F8" s="211"/>
      <c r="G8" s="15"/>
    </row>
    <row r="9" spans="1:7" ht="12.75">
      <c r="A9" s="225">
        <v>3</v>
      </c>
      <c r="B9" s="179" t="s">
        <v>135</v>
      </c>
      <c r="C9" s="211">
        <v>1993429</v>
      </c>
      <c r="D9" s="211">
        <v>35581</v>
      </c>
      <c r="E9" s="211"/>
      <c r="F9" s="211"/>
      <c r="G9" s="15"/>
    </row>
    <row r="10" spans="1:7" ht="12.75">
      <c r="A10" s="225">
        <v>4</v>
      </c>
      <c r="B10" s="179" t="s">
        <v>136</v>
      </c>
      <c r="C10" s="211">
        <v>1319609</v>
      </c>
      <c r="D10" s="211">
        <v>32075</v>
      </c>
      <c r="E10" s="211"/>
      <c r="F10" s="211"/>
      <c r="G10" s="15"/>
    </row>
    <row r="11" spans="1:7" ht="12.75">
      <c r="A11" s="225">
        <v>5</v>
      </c>
      <c r="B11" s="179" t="s">
        <v>137</v>
      </c>
      <c r="C11" s="211">
        <v>7858294</v>
      </c>
      <c r="D11" s="211">
        <v>68090</v>
      </c>
      <c r="E11" s="211">
        <v>1864743</v>
      </c>
      <c r="F11" s="211"/>
      <c r="G11" s="15"/>
    </row>
    <row r="12" spans="1:7" ht="12.75">
      <c r="A12" s="225">
        <v>6</v>
      </c>
      <c r="B12" s="179" t="s">
        <v>204</v>
      </c>
      <c r="C12" s="211"/>
      <c r="D12" s="211">
        <v>60822</v>
      </c>
      <c r="E12" s="211"/>
      <c r="F12" s="211"/>
      <c r="G12" s="15"/>
    </row>
    <row r="13" spans="1:7" ht="12.75">
      <c r="A13" s="225">
        <v>7</v>
      </c>
      <c r="B13" s="179" t="s">
        <v>158</v>
      </c>
      <c r="C13" s="211">
        <v>10437</v>
      </c>
      <c r="D13" s="211">
        <v>318</v>
      </c>
      <c r="E13" s="211"/>
      <c r="F13" s="211"/>
      <c r="G13" s="15"/>
    </row>
    <row r="14" spans="1:7" ht="12.75">
      <c r="A14" s="225">
        <v>8</v>
      </c>
      <c r="B14" s="179" t="s">
        <v>207</v>
      </c>
      <c r="C14" s="211">
        <v>9669956</v>
      </c>
      <c r="D14" s="211">
        <v>1152716</v>
      </c>
      <c r="E14" s="211"/>
      <c r="F14" s="211"/>
      <c r="G14" s="15"/>
    </row>
    <row r="15" spans="1:7" ht="12.75">
      <c r="A15" s="225">
        <v>9</v>
      </c>
      <c r="B15" s="179" t="s">
        <v>157</v>
      </c>
      <c r="C15" s="211">
        <v>12810</v>
      </c>
      <c r="D15" s="211">
        <v>20404</v>
      </c>
      <c r="E15" s="211"/>
      <c r="F15" s="211"/>
      <c r="G15" s="15"/>
    </row>
    <row r="16" spans="1:7" ht="12.75">
      <c r="A16" s="225">
        <v>10</v>
      </c>
      <c r="B16" s="179" t="s">
        <v>270</v>
      </c>
      <c r="C16" s="211">
        <v>3806</v>
      </c>
      <c r="E16" s="211"/>
      <c r="F16" s="211"/>
      <c r="G16" s="15"/>
    </row>
    <row r="17" spans="1:7" ht="12.75">
      <c r="A17" s="225">
        <v>11</v>
      </c>
      <c r="B17" s="179" t="s">
        <v>138</v>
      </c>
      <c r="C17" s="211">
        <v>106025</v>
      </c>
      <c r="D17" s="211">
        <v>21613</v>
      </c>
      <c r="E17" s="211"/>
      <c r="F17" s="211"/>
      <c r="G17" s="15"/>
    </row>
    <row r="18" spans="1:7" ht="12.75">
      <c r="A18" s="225">
        <v>12</v>
      </c>
      <c r="B18" s="179" t="s">
        <v>163</v>
      </c>
      <c r="D18" s="211">
        <v>164307</v>
      </c>
      <c r="E18" s="211">
        <v>370200</v>
      </c>
      <c r="F18" s="211"/>
      <c r="G18" s="15"/>
    </row>
    <row r="19" spans="1:7" ht="12.75">
      <c r="A19" s="225">
        <v>13</v>
      </c>
      <c r="B19" s="179" t="s">
        <v>139</v>
      </c>
      <c r="C19" s="211">
        <v>10469267</v>
      </c>
      <c r="D19" s="211">
        <v>228795</v>
      </c>
      <c r="E19" s="211">
        <v>2668091</v>
      </c>
      <c r="F19" s="211">
        <v>5690500</v>
      </c>
      <c r="G19" s="15"/>
    </row>
    <row r="20" spans="1:7" ht="12.75">
      <c r="A20" s="225">
        <v>14</v>
      </c>
      <c r="B20" s="179" t="s">
        <v>140</v>
      </c>
      <c r="C20" s="211">
        <v>1812850</v>
      </c>
      <c r="D20" s="211">
        <v>22352</v>
      </c>
      <c r="E20" s="211"/>
      <c r="F20" s="211">
        <v>1224500</v>
      </c>
      <c r="G20" s="15"/>
    </row>
    <row r="21" spans="1:7" ht="12.75">
      <c r="A21" s="225">
        <v>15</v>
      </c>
      <c r="B21" s="179" t="s">
        <v>141</v>
      </c>
      <c r="C21" s="211">
        <v>3861112</v>
      </c>
      <c r="D21" s="211">
        <v>485520</v>
      </c>
      <c r="E21" s="211">
        <v>1238104</v>
      </c>
      <c r="F21" s="211">
        <v>2890900</v>
      </c>
      <c r="G21" s="15"/>
    </row>
    <row r="22" spans="1:7" ht="12.75">
      <c r="A22" s="225">
        <v>16</v>
      </c>
      <c r="B22" s="179" t="s">
        <v>142</v>
      </c>
      <c r="C22" s="211">
        <v>1181752</v>
      </c>
      <c r="D22" s="211">
        <v>16463</v>
      </c>
      <c r="E22" s="211"/>
      <c r="G22" s="15"/>
    </row>
    <row r="23" spans="1:7" ht="12.75">
      <c r="A23" s="225">
        <v>17</v>
      </c>
      <c r="B23" s="179" t="s">
        <v>206</v>
      </c>
      <c r="C23" s="211">
        <v>7978703</v>
      </c>
      <c r="D23" s="211">
        <v>1155767</v>
      </c>
      <c r="E23" s="211">
        <v>1940807</v>
      </c>
      <c r="F23" s="211"/>
      <c r="G23" s="15"/>
    </row>
    <row r="24" spans="1:7" ht="12.75">
      <c r="A24" s="225">
        <v>18</v>
      </c>
      <c r="B24" s="179" t="s">
        <v>143</v>
      </c>
      <c r="C24" s="211">
        <v>13120074</v>
      </c>
      <c r="D24" s="211">
        <v>1781104</v>
      </c>
      <c r="E24" s="211">
        <v>5099718</v>
      </c>
      <c r="F24" s="211"/>
      <c r="G24" s="15"/>
    </row>
    <row r="25" spans="1:7" ht="12.75">
      <c r="A25" s="225">
        <v>19</v>
      </c>
      <c r="B25" s="179" t="s">
        <v>144</v>
      </c>
      <c r="C25" s="211">
        <v>650352</v>
      </c>
      <c r="D25" s="211">
        <v>103355</v>
      </c>
      <c r="E25" s="211">
        <v>448000</v>
      </c>
      <c r="F25" s="211"/>
      <c r="G25" s="15"/>
    </row>
    <row r="26" spans="1:7" ht="12.75">
      <c r="A26" s="225">
        <v>20</v>
      </c>
      <c r="B26" s="179" t="s">
        <v>145</v>
      </c>
      <c r="C26" s="211">
        <v>27483685</v>
      </c>
      <c r="D26" s="233">
        <v>1976580</v>
      </c>
      <c r="E26" s="211">
        <v>6194392</v>
      </c>
      <c r="F26" s="211">
        <v>30824500</v>
      </c>
      <c r="G26" s="15"/>
    </row>
    <row r="27" spans="1:7" ht="12.75">
      <c r="A27" s="225">
        <v>21</v>
      </c>
      <c r="B27" s="179" t="s">
        <v>146</v>
      </c>
      <c r="C27" s="211">
        <v>30017112</v>
      </c>
      <c r="D27" s="211">
        <v>1683673</v>
      </c>
      <c r="E27" s="211">
        <v>3093380</v>
      </c>
      <c r="F27" s="211"/>
      <c r="G27" s="15"/>
    </row>
    <row r="28" spans="1:7" ht="12.75">
      <c r="A28" s="225">
        <v>22</v>
      </c>
      <c r="B28" s="179" t="s">
        <v>147</v>
      </c>
      <c r="C28" s="211">
        <v>755909</v>
      </c>
      <c r="D28" s="211"/>
      <c r="E28" s="211">
        <v>109700</v>
      </c>
      <c r="F28" s="211"/>
      <c r="G28" s="15"/>
    </row>
    <row r="29" spans="1:7" ht="12.75">
      <c r="A29" s="225">
        <v>23</v>
      </c>
      <c r="B29" s="179" t="s">
        <v>174</v>
      </c>
      <c r="C29" s="211">
        <v>169989</v>
      </c>
      <c r="D29" s="211"/>
      <c r="E29" s="211">
        <v>1198600</v>
      </c>
      <c r="F29" s="211"/>
      <c r="G29" s="15"/>
    </row>
    <row r="30" spans="1:7" ht="12.75">
      <c r="A30" s="225">
        <v>24</v>
      </c>
      <c r="B30" s="179" t="s">
        <v>175</v>
      </c>
      <c r="C30" s="211">
        <v>1225243</v>
      </c>
      <c r="D30" s="211">
        <v>166</v>
      </c>
      <c r="E30" s="211">
        <v>2108700</v>
      </c>
      <c r="F30" s="211"/>
      <c r="G30" s="15"/>
    </row>
    <row r="31" spans="1:7" ht="12.75">
      <c r="A31" s="225">
        <v>25</v>
      </c>
      <c r="B31" s="179" t="s">
        <v>148</v>
      </c>
      <c r="C31" s="211">
        <v>619495</v>
      </c>
      <c r="D31" s="211"/>
      <c r="E31" s="233">
        <v>1657900</v>
      </c>
      <c r="F31" s="211"/>
      <c r="G31" s="15"/>
    </row>
    <row r="32" spans="1:7" ht="12.75">
      <c r="A32" s="225">
        <v>26</v>
      </c>
      <c r="B32" s="179" t="s">
        <v>149</v>
      </c>
      <c r="C32" s="233">
        <v>6639066</v>
      </c>
      <c r="D32" s="211">
        <v>1262378</v>
      </c>
      <c r="E32" s="211"/>
      <c r="F32" s="211"/>
      <c r="G32" s="15"/>
    </row>
    <row r="33" spans="1:7" ht="12.75">
      <c r="A33" s="225">
        <v>27</v>
      </c>
      <c r="B33" s="179" t="s">
        <v>461</v>
      </c>
      <c r="C33" s="211">
        <v>46489</v>
      </c>
      <c r="D33" s="211"/>
      <c r="E33" s="211"/>
      <c r="F33" s="211"/>
      <c r="G33" s="15"/>
    </row>
    <row r="34" spans="1:7" ht="12.75">
      <c r="A34" s="225">
        <v>28</v>
      </c>
      <c r="B34" s="179" t="s">
        <v>150</v>
      </c>
      <c r="C34" s="211">
        <v>1032454</v>
      </c>
      <c r="D34" s="211">
        <v>3840</v>
      </c>
      <c r="E34" s="211"/>
      <c r="F34" s="211"/>
      <c r="G34" s="15"/>
    </row>
    <row r="35" spans="1:7" ht="12.75">
      <c r="A35" s="225">
        <v>29</v>
      </c>
      <c r="B35" s="179" t="s">
        <v>151</v>
      </c>
      <c r="C35" s="211">
        <v>10036678</v>
      </c>
      <c r="D35" s="211">
        <v>721022</v>
      </c>
      <c r="E35" s="211">
        <v>3653666</v>
      </c>
      <c r="F35" s="211"/>
      <c r="G35" s="15"/>
    </row>
    <row r="36" spans="1:7" ht="12.75">
      <c r="A36" s="225">
        <v>30</v>
      </c>
      <c r="B36" s="179" t="s">
        <v>152</v>
      </c>
      <c r="C36" s="211">
        <v>409039</v>
      </c>
      <c r="D36" s="211">
        <v>110046</v>
      </c>
      <c r="E36" s="211">
        <v>709600</v>
      </c>
      <c r="F36" s="211"/>
      <c r="G36" s="15"/>
    </row>
    <row r="37" spans="1:7" ht="12.75">
      <c r="A37" s="225">
        <v>31</v>
      </c>
      <c r="B37" s="179" t="s">
        <v>153</v>
      </c>
      <c r="C37" s="233">
        <v>12648366</v>
      </c>
      <c r="D37" s="211">
        <v>142088</v>
      </c>
      <c r="E37" s="211">
        <v>3675734</v>
      </c>
      <c r="F37" s="211"/>
      <c r="G37" s="15"/>
    </row>
    <row r="38" spans="1:7" ht="12.75">
      <c r="A38" s="225">
        <v>32</v>
      </c>
      <c r="B38" s="179" t="s">
        <v>154</v>
      </c>
      <c r="C38" s="211">
        <v>69506</v>
      </c>
      <c r="D38" s="211">
        <v>3970</v>
      </c>
      <c r="E38" s="211">
        <v>1048600</v>
      </c>
      <c r="F38" s="211"/>
      <c r="G38" s="15"/>
    </row>
    <row r="39" spans="1:7" ht="12.75">
      <c r="A39" s="225">
        <v>33</v>
      </c>
      <c r="B39" s="179" t="s">
        <v>155</v>
      </c>
      <c r="C39" s="211">
        <v>13640331</v>
      </c>
      <c r="D39" s="211">
        <v>412822</v>
      </c>
      <c r="E39" s="211">
        <v>2305639</v>
      </c>
      <c r="F39" s="211">
        <v>8226700</v>
      </c>
      <c r="G39" s="15"/>
    </row>
    <row r="40" spans="1:7" ht="12.75">
      <c r="A40" s="225">
        <v>34</v>
      </c>
      <c r="B40" s="179" t="s">
        <v>324</v>
      </c>
      <c r="C40" s="211">
        <v>3760847</v>
      </c>
      <c r="D40" s="211">
        <v>80564</v>
      </c>
      <c r="E40" s="211"/>
      <c r="F40" s="211">
        <v>308800</v>
      </c>
      <c r="G40" s="15"/>
    </row>
    <row r="41" spans="1:7" ht="12.75">
      <c r="A41" s="225">
        <v>35</v>
      </c>
      <c r="B41" s="179" t="s">
        <v>156</v>
      </c>
      <c r="C41" s="211">
        <v>6721180</v>
      </c>
      <c r="D41" s="211">
        <v>729144</v>
      </c>
      <c r="E41" s="211">
        <v>1969361</v>
      </c>
      <c r="F41" s="211"/>
      <c r="G41" s="15"/>
    </row>
    <row r="42" spans="1:7" s="229" customFormat="1" ht="22.5" customHeight="1">
      <c r="A42" s="226"/>
      <c r="B42" s="104" t="s">
        <v>447</v>
      </c>
      <c r="C42" s="227">
        <f>SUM(C7:C41)</f>
        <v>186734933</v>
      </c>
      <c r="D42" s="227">
        <f>SUM(D7:D41)-1</f>
        <v>13578628</v>
      </c>
      <c r="E42" s="227">
        <f>SUM(E7:E41)</f>
        <v>45916572</v>
      </c>
      <c r="F42" s="227">
        <f>SUM(F7:F41)</f>
        <v>49165900</v>
      </c>
      <c r="G42" s="228"/>
    </row>
    <row r="43" spans="1:8" s="229" customFormat="1" ht="15.75" customHeight="1">
      <c r="A43" s="230" t="s">
        <v>460</v>
      </c>
      <c r="B43" s="231"/>
      <c r="C43" s="231"/>
      <c r="D43" s="231"/>
      <c r="E43" s="231"/>
      <c r="F43" s="232"/>
      <c r="G43" s="224"/>
      <c r="H43" s="224"/>
    </row>
    <row r="44" spans="1:6" ht="12.75">
      <c r="A44" s="222"/>
      <c r="B44" s="15" t="s">
        <v>456</v>
      </c>
      <c r="C44" s="15"/>
      <c r="D44" s="15" t="s">
        <v>458</v>
      </c>
      <c r="E44" s="15"/>
      <c r="F44" s="97"/>
    </row>
    <row r="45" spans="1:6" ht="12.75">
      <c r="A45" s="208"/>
      <c r="B45" s="209" t="s">
        <v>457</v>
      </c>
      <c r="C45" s="209"/>
      <c r="D45" s="209" t="s">
        <v>459</v>
      </c>
      <c r="E45" s="209"/>
      <c r="F45" s="210"/>
    </row>
  </sheetData>
  <sheetProtection/>
  <mergeCells count="1">
    <mergeCell ref="A1:G1"/>
  </mergeCells>
  <printOptions/>
  <pageMargins left="0.75" right="0.75" top="1" bottom="1"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J36"/>
  <sheetViews>
    <sheetView view="pageBreakPreview" zoomScale="60" zoomScalePageLayoutView="0" workbookViewId="0" topLeftCell="A1">
      <selection activeCell="O23" sqref="O23"/>
    </sheetView>
  </sheetViews>
  <sheetFormatPr defaultColWidth="9.140625" defaultRowHeight="12.75"/>
  <cols>
    <col min="1" max="1" width="7.421875" style="0" customWidth="1"/>
    <col min="2" max="2" width="24.57421875" style="0" customWidth="1"/>
    <col min="3" max="3" width="13.421875" style="0" bestFit="1" customWidth="1"/>
    <col min="4" max="4" width="12.00390625" style="0" bestFit="1" customWidth="1"/>
    <col min="5" max="5" width="13.421875" style="0" bestFit="1" customWidth="1"/>
    <col min="6" max="6" width="10.421875" style="0" customWidth="1"/>
    <col min="7" max="7" width="12.28125" style="0" customWidth="1"/>
    <col min="8" max="8" width="14.7109375" style="0" customWidth="1"/>
    <col min="9" max="9" width="14.28125" style="0" customWidth="1"/>
    <col min="10" max="10" width="15.140625" style="0" customWidth="1"/>
  </cols>
  <sheetData>
    <row r="1" spans="1:10" ht="27" customHeight="1">
      <c r="A1" s="921" t="s">
        <v>107</v>
      </c>
      <c r="B1" s="921"/>
      <c r="C1" s="921"/>
      <c r="D1" s="921"/>
      <c r="E1" s="921"/>
      <c r="F1" s="921"/>
      <c r="G1" s="921"/>
      <c r="H1" s="921"/>
      <c r="I1" s="921"/>
      <c r="J1" s="921"/>
    </row>
    <row r="2" spans="1:10" ht="42.75" customHeight="1">
      <c r="A2" s="24" t="s">
        <v>182</v>
      </c>
      <c r="B2" s="24" t="s">
        <v>132</v>
      </c>
      <c r="C2" s="95" t="s">
        <v>280</v>
      </c>
      <c r="D2" s="95" t="s">
        <v>281</v>
      </c>
      <c r="E2" s="24" t="s">
        <v>282</v>
      </c>
      <c r="F2" s="24" t="s">
        <v>283</v>
      </c>
      <c r="G2" s="24" t="s">
        <v>473</v>
      </c>
      <c r="H2" s="24" t="s">
        <v>474</v>
      </c>
      <c r="I2" s="24" t="s">
        <v>475</v>
      </c>
      <c r="J2" s="24" t="s">
        <v>159</v>
      </c>
    </row>
    <row r="3" spans="1:10" ht="12.75">
      <c r="A3" s="43">
        <v>1</v>
      </c>
      <c r="B3" s="24">
        <v>2</v>
      </c>
      <c r="C3" s="95">
        <v>3</v>
      </c>
      <c r="D3" s="96">
        <v>4</v>
      </c>
      <c r="E3" s="96">
        <v>5</v>
      </c>
      <c r="F3" s="96">
        <v>6</v>
      </c>
      <c r="G3" s="96">
        <v>7</v>
      </c>
      <c r="H3" s="96">
        <v>8</v>
      </c>
      <c r="I3" s="96">
        <v>9</v>
      </c>
      <c r="J3" s="96">
        <v>10</v>
      </c>
    </row>
    <row r="4" spans="1:10" ht="12.75">
      <c r="A4" s="266">
        <v>1</v>
      </c>
      <c r="B4" s="56" t="s">
        <v>348</v>
      </c>
      <c r="C4" s="8"/>
      <c r="D4" s="97"/>
      <c r="E4" s="97">
        <f>C4+D4</f>
        <v>0</v>
      </c>
      <c r="F4" s="97"/>
      <c r="G4" s="267"/>
      <c r="H4" s="97">
        <v>4400</v>
      </c>
      <c r="I4" s="267"/>
      <c r="J4" s="97">
        <f>SUM(C4:I4)</f>
        <v>4400</v>
      </c>
    </row>
    <row r="5" spans="1:10" ht="12.75">
      <c r="A5" s="92">
        <v>2</v>
      </c>
      <c r="B5" s="56" t="s">
        <v>134</v>
      </c>
      <c r="C5" s="8">
        <v>747111</v>
      </c>
      <c r="D5" s="97"/>
      <c r="E5" s="97">
        <v>747111</v>
      </c>
      <c r="F5" s="97">
        <v>341428</v>
      </c>
      <c r="G5" s="267"/>
      <c r="H5" s="97">
        <v>10115</v>
      </c>
      <c r="I5" s="267"/>
      <c r="J5" s="97">
        <f>SUM(E5:I5)</f>
        <v>1098654</v>
      </c>
    </row>
    <row r="6" spans="1:10" ht="12.75">
      <c r="A6" s="92">
        <v>3</v>
      </c>
      <c r="B6" s="56" t="s">
        <v>135</v>
      </c>
      <c r="C6" s="8"/>
      <c r="D6" s="97"/>
      <c r="E6" s="97">
        <v>0</v>
      </c>
      <c r="F6" s="97">
        <v>24990</v>
      </c>
      <c r="G6" s="267"/>
      <c r="H6" s="97">
        <v>10591</v>
      </c>
      <c r="I6" s="267"/>
      <c r="J6" s="97">
        <f aca="true" t="shared" si="0" ref="J6:J34">SUM(E6:I6)</f>
        <v>35581</v>
      </c>
    </row>
    <row r="7" spans="1:10" ht="12.75">
      <c r="A7" s="266">
        <v>4</v>
      </c>
      <c r="B7" s="56" t="s">
        <v>136</v>
      </c>
      <c r="C7" s="8">
        <v>24241</v>
      </c>
      <c r="D7" s="97"/>
      <c r="E7" s="97">
        <v>24241</v>
      </c>
      <c r="F7" s="97"/>
      <c r="G7" s="267"/>
      <c r="H7" s="97">
        <v>7834</v>
      </c>
      <c r="I7" s="267"/>
      <c r="J7" s="97">
        <f t="shared" si="0"/>
        <v>32075</v>
      </c>
    </row>
    <row r="8" spans="1:10" ht="12.75">
      <c r="A8" s="92">
        <v>5</v>
      </c>
      <c r="B8" s="56" t="s">
        <v>137</v>
      </c>
      <c r="C8" s="8"/>
      <c r="D8" s="97">
        <v>60426</v>
      </c>
      <c r="E8" s="97">
        <v>60426</v>
      </c>
      <c r="F8" s="97">
        <v>41</v>
      </c>
      <c r="G8" s="267"/>
      <c r="H8" s="97">
        <v>7623</v>
      </c>
      <c r="I8" s="267"/>
      <c r="J8" s="97">
        <f t="shared" si="0"/>
        <v>68090</v>
      </c>
    </row>
    <row r="9" spans="1:10" ht="12.75">
      <c r="A9" s="92">
        <v>6</v>
      </c>
      <c r="B9" s="56" t="s">
        <v>204</v>
      </c>
      <c r="C9" s="8"/>
      <c r="D9" s="97">
        <v>60822</v>
      </c>
      <c r="E9" s="97">
        <v>60822</v>
      </c>
      <c r="F9" s="97"/>
      <c r="G9" s="267"/>
      <c r="H9" s="97"/>
      <c r="I9" s="267"/>
      <c r="J9" s="97">
        <f t="shared" si="0"/>
        <v>60822</v>
      </c>
    </row>
    <row r="10" spans="1:10" ht="12.75">
      <c r="A10" s="92">
        <v>7</v>
      </c>
      <c r="B10" s="56" t="s">
        <v>158</v>
      </c>
      <c r="C10" s="8"/>
      <c r="D10" s="97"/>
      <c r="E10" s="97">
        <v>0</v>
      </c>
      <c r="F10" s="97">
        <v>318</v>
      </c>
      <c r="G10" s="267"/>
      <c r="H10" s="97"/>
      <c r="I10" s="267"/>
      <c r="J10" s="97">
        <f t="shared" si="0"/>
        <v>318</v>
      </c>
    </row>
    <row r="11" spans="1:10" ht="12.75">
      <c r="A11" s="266">
        <v>8</v>
      </c>
      <c r="B11" s="56" t="s">
        <v>207</v>
      </c>
      <c r="C11" s="8">
        <v>1103886</v>
      </c>
      <c r="D11" s="97">
        <v>21574</v>
      </c>
      <c r="E11" s="97">
        <v>1125460</v>
      </c>
      <c r="F11" s="97"/>
      <c r="G11" s="267"/>
      <c r="H11" s="97">
        <v>18750</v>
      </c>
      <c r="I11" s="267">
        <v>8506</v>
      </c>
      <c r="J11" s="97">
        <v>1152716</v>
      </c>
    </row>
    <row r="12" spans="1:10" ht="12.75">
      <c r="A12" s="92">
        <v>9</v>
      </c>
      <c r="B12" s="56" t="s">
        <v>157</v>
      </c>
      <c r="C12" s="8">
        <v>9933</v>
      </c>
      <c r="D12" s="97"/>
      <c r="E12" s="97">
        <v>9933</v>
      </c>
      <c r="F12" s="97">
        <v>10471</v>
      </c>
      <c r="G12" s="267"/>
      <c r="H12" s="97"/>
      <c r="I12" s="267"/>
      <c r="J12" s="97">
        <f t="shared" si="0"/>
        <v>20404</v>
      </c>
    </row>
    <row r="13" spans="1:10" ht="12.75">
      <c r="A13" s="92">
        <v>10</v>
      </c>
      <c r="B13" s="56" t="s">
        <v>138</v>
      </c>
      <c r="C13" s="8"/>
      <c r="D13" s="97"/>
      <c r="E13" s="97">
        <v>0</v>
      </c>
      <c r="F13" s="97">
        <v>21613</v>
      </c>
      <c r="G13" s="267"/>
      <c r="H13" s="97"/>
      <c r="I13" s="267"/>
      <c r="J13" s="97">
        <f t="shared" si="0"/>
        <v>21613</v>
      </c>
    </row>
    <row r="14" spans="1:10" ht="12.75">
      <c r="A14" s="92">
        <v>11</v>
      </c>
      <c r="B14" s="56" t="s">
        <v>163</v>
      </c>
      <c r="C14" s="8"/>
      <c r="D14" s="97"/>
      <c r="E14" s="97">
        <v>0</v>
      </c>
      <c r="F14" s="97">
        <v>164302</v>
      </c>
      <c r="G14" s="267">
        <v>5</v>
      </c>
      <c r="H14" s="97"/>
      <c r="I14" s="267"/>
      <c r="J14" s="97">
        <f t="shared" si="0"/>
        <v>164307</v>
      </c>
    </row>
    <row r="15" spans="1:10" ht="12.75">
      <c r="A15" s="266">
        <v>12</v>
      </c>
      <c r="B15" s="56" t="s">
        <v>139</v>
      </c>
      <c r="C15" s="8">
        <v>228125</v>
      </c>
      <c r="D15" s="97"/>
      <c r="E15" s="97">
        <v>228125</v>
      </c>
      <c r="F15" s="97">
        <v>670</v>
      </c>
      <c r="G15" s="267"/>
      <c r="H15" s="97"/>
      <c r="I15" s="267"/>
      <c r="J15" s="97">
        <f t="shared" si="0"/>
        <v>228795</v>
      </c>
    </row>
    <row r="16" spans="1:10" ht="12.75">
      <c r="A16" s="92">
        <v>13</v>
      </c>
      <c r="B16" s="56" t="s">
        <v>140</v>
      </c>
      <c r="C16" s="8"/>
      <c r="D16" s="97">
        <v>22352</v>
      </c>
      <c r="E16" s="97">
        <v>22352</v>
      </c>
      <c r="F16" s="97"/>
      <c r="G16" s="267"/>
      <c r="H16" s="97"/>
      <c r="I16" s="267"/>
      <c r="J16" s="97">
        <f t="shared" si="0"/>
        <v>22352</v>
      </c>
    </row>
    <row r="17" spans="1:10" ht="12.75">
      <c r="A17" s="92">
        <v>14</v>
      </c>
      <c r="B17" s="56" t="s">
        <v>141</v>
      </c>
      <c r="C17" s="8">
        <v>420480</v>
      </c>
      <c r="D17" s="97">
        <v>64550</v>
      </c>
      <c r="E17" s="97">
        <v>485030</v>
      </c>
      <c r="F17" s="97">
        <v>490</v>
      </c>
      <c r="G17" s="267"/>
      <c r="H17" s="97"/>
      <c r="I17" s="267"/>
      <c r="J17" s="97">
        <f t="shared" si="0"/>
        <v>485520</v>
      </c>
    </row>
    <row r="18" spans="1:10" ht="12.75">
      <c r="A18" s="92">
        <v>15</v>
      </c>
      <c r="B18" s="56" t="s">
        <v>142</v>
      </c>
      <c r="C18" s="8">
        <v>16007</v>
      </c>
      <c r="D18" s="97"/>
      <c r="E18" s="97">
        <v>16007</v>
      </c>
      <c r="F18" s="97"/>
      <c r="G18" s="267"/>
      <c r="H18" s="97">
        <v>456</v>
      </c>
      <c r="I18" s="267"/>
      <c r="J18" s="97">
        <f t="shared" si="0"/>
        <v>16463</v>
      </c>
    </row>
    <row r="19" spans="1:10" ht="12.75">
      <c r="A19" s="266">
        <v>16</v>
      </c>
      <c r="B19" s="56" t="s">
        <v>206</v>
      </c>
      <c r="C19" s="8">
        <v>775576</v>
      </c>
      <c r="D19" s="97">
        <v>331790</v>
      </c>
      <c r="E19" s="97">
        <v>1107366</v>
      </c>
      <c r="F19" s="97">
        <v>44884</v>
      </c>
      <c r="G19" s="267"/>
      <c r="H19" s="97">
        <v>595</v>
      </c>
      <c r="I19" s="267">
        <v>2922</v>
      </c>
      <c r="J19" s="97">
        <f t="shared" si="0"/>
        <v>1155767</v>
      </c>
    </row>
    <row r="20" spans="1:10" ht="12.75">
      <c r="A20" s="92">
        <v>17</v>
      </c>
      <c r="B20" s="56" t="s">
        <v>143</v>
      </c>
      <c r="C20" s="8">
        <v>1695941</v>
      </c>
      <c r="D20" s="97"/>
      <c r="E20" s="97">
        <v>1695941</v>
      </c>
      <c r="F20" s="97">
        <v>82843</v>
      </c>
      <c r="G20" s="267">
        <v>289</v>
      </c>
      <c r="H20" s="97">
        <v>2031</v>
      </c>
      <c r="I20" s="267"/>
      <c r="J20" s="97">
        <f t="shared" si="0"/>
        <v>1781104</v>
      </c>
    </row>
    <row r="21" spans="1:10" ht="12.75">
      <c r="A21" s="92">
        <v>18</v>
      </c>
      <c r="B21" s="56" t="s">
        <v>144</v>
      </c>
      <c r="C21" s="8">
        <v>88078</v>
      </c>
      <c r="D21" s="97"/>
      <c r="E21" s="97">
        <v>88078</v>
      </c>
      <c r="F21" s="97">
        <v>15277</v>
      </c>
      <c r="G21" s="267"/>
      <c r="H21" s="97"/>
      <c r="I21" s="267"/>
      <c r="J21" s="97">
        <f t="shared" si="0"/>
        <v>103355</v>
      </c>
    </row>
    <row r="22" spans="1:10" ht="12.75">
      <c r="A22" s="92">
        <v>19</v>
      </c>
      <c r="B22" s="56" t="s">
        <v>145</v>
      </c>
      <c r="C22" s="8">
        <v>1796593</v>
      </c>
      <c r="D22" s="97">
        <v>137270</v>
      </c>
      <c r="E22" s="97">
        <v>1933863</v>
      </c>
      <c r="F22" s="97">
        <v>19559</v>
      </c>
      <c r="G22" s="267"/>
      <c r="H22" s="97">
        <v>9979</v>
      </c>
      <c r="I22" s="267">
        <v>13179</v>
      </c>
      <c r="J22" s="97">
        <v>1976580</v>
      </c>
    </row>
    <row r="23" spans="1:10" ht="12.75">
      <c r="A23" s="266">
        <v>20</v>
      </c>
      <c r="B23" s="56" t="s">
        <v>146</v>
      </c>
      <c r="C23" s="8">
        <v>1636787</v>
      </c>
      <c r="D23" s="97"/>
      <c r="E23" s="97">
        <v>1636787</v>
      </c>
      <c r="F23" s="97">
        <v>33351</v>
      </c>
      <c r="G23" s="267"/>
      <c r="H23" s="97"/>
      <c r="I23" s="267">
        <v>13535</v>
      </c>
      <c r="J23" s="97">
        <f t="shared" si="0"/>
        <v>1683673</v>
      </c>
    </row>
    <row r="24" spans="1:10" ht="12.75">
      <c r="A24" s="92">
        <v>21</v>
      </c>
      <c r="B24" s="56" t="s">
        <v>175</v>
      </c>
      <c r="C24" s="8"/>
      <c r="D24" s="97"/>
      <c r="E24" s="97">
        <v>0</v>
      </c>
      <c r="F24" s="97">
        <v>166</v>
      </c>
      <c r="G24" s="267"/>
      <c r="H24" s="97"/>
      <c r="I24" s="267"/>
      <c r="J24" s="97">
        <f t="shared" si="0"/>
        <v>166</v>
      </c>
    </row>
    <row r="25" spans="1:10" ht="12.75">
      <c r="A25" s="92">
        <v>22</v>
      </c>
      <c r="B25" s="56" t="s">
        <v>149</v>
      </c>
      <c r="C25" s="8">
        <v>1129263</v>
      </c>
      <c r="D25" s="97"/>
      <c r="E25" s="97">
        <v>1129263</v>
      </c>
      <c r="F25" s="97">
        <v>112109</v>
      </c>
      <c r="G25" s="267"/>
      <c r="H25" s="97">
        <v>21006</v>
      </c>
      <c r="I25" s="267"/>
      <c r="J25" s="97">
        <v>1262378</v>
      </c>
    </row>
    <row r="26" spans="1:10" ht="12.75">
      <c r="A26" s="92">
        <v>23</v>
      </c>
      <c r="B26" s="56" t="s">
        <v>150</v>
      </c>
      <c r="C26" s="8">
        <v>1350</v>
      </c>
      <c r="D26" s="97"/>
      <c r="E26" s="97">
        <v>1350</v>
      </c>
      <c r="F26" s="97">
        <v>2490</v>
      </c>
      <c r="G26" s="267"/>
      <c r="H26" s="97"/>
      <c r="I26" s="267"/>
      <c r="J26" s="97">
        <f t="shared" si="0"/>
        <v>3840</v>
      </c>
    </row>
    <row r="27" spans="1:10" ht="12.75">
      <c r="A27" s="266">
        <v>24</v>
      </c>
      <c r="B27" s="56" t="s">
        <v>151</v>
      </c>
      <c r="C27" s="8">
        <v>380660</v>
      </c>
      <c r="D27" s="97">
        <v>316502</v>
      </c>
      <c r="E27" s="97">
        <v>697162</v>
      </c>
      <c r="F27" s="97">
        <v>23860</v>
      </c>
      <c r="G27" s="267"/>
      <c r="H27" s="97"/>
      <c r="I27" s="267"/>
      <c r="J27" s="97">
        <f t="shared" si="0"/>
        <v>721022</v>
      </c>
    </row>
    <row r="28" spans="1:10" ht="12.75">
      <c r="A28" s="92">
        <v>25</v>
      </c>
      <c r="B28" s="56" t="s">
        <v>152</v>
      </c>
      <c r="C28" s="8">
        <v>110046</v>
      </c>
      <c r="D28" s="97"/>
      <c r="E28" s="97">
        <v>110046</v>
      </c>
      <c r="F28" s="97"/>
      <c r="G28" s="267"/>
      <c r="H28" s="97"/>
      <c r="I28" s="267"/>
      <c r="J28" s="97">
        <f t="shared" si="0"/>
        <v>110046</v>
      </c>
    </row>
    <row r="29" spans="1:10" ht="12.75">
      <c r="A29" s="92">
        <v>26</v>
      </c>
      <c r="B29" s="56" t="s">
        <v>153</v>
      </c>
      <c r="C29" s="8">
        <v>118856</v>
      </c>
      <c r="D29" s="97"/>
      <c r="E29" s="97">
        <v>118856</v>
      </c>
      <c r="F29" s="97">
        <v>23232</v>
      </c>
      <c r="G29" s="267"/>
      <c r="H29" s="97"/>
      <c r="I29" s="267"/>
      <c r="J29" s="97">
        <f t="shared" si="0"/>
        <v>142088</v>
      </c>
    </row>
    <row r="30" spans="1:10" ht="12.75">
      <c r="A30" s="92">
        <v>27</v>
      </c>
      <c r="B30" s="56" t="s">
        <v>154</v>
      </c>
      <c r="C30" s="8">
        <v>3970</v>
      </c>
      <c r="D30" s="97"/>
      <c r="E30" s="97">
        <v>3970</v>
      </c>
      <c r="F30" s="97"/>
      <c r="G30" s="267"/>
      <c r="H30" s="97"/>
      <c r="I30" s="267"/>
      <c r="J30" s="97">
        <f t="shared" si="0"/>
        <v>3970</v>
      </c>
    </row>
    <row r="31" spans="1:10" ht="12.75">
      <c r="A31" s="266">
        <v>28</v>
      </c>
      <c r="B31" s="56" t="s">
        <v>155</v>
      </c>
      <c r="C31" s="8">
        <v>45481</v>
      </c>
      <c r="D31" s="97">
        <v>333843</v>
      </c>
      <c r="E31" s="97">
        <v>379324</v>
      </c>
      <c r="F31" s="97">
        <v>27299</v>
      </c>
      <c r="G31" s="267"/>
      <c r="H31" s="97">
        <v>6199</v>
      </c>
      <c r="I31" s="267"/>
      <c r="J31" s="97">
        <f t="shared" si="0"/>
        <v>412822</v>
      </c>
    </row>
    <row r="32" spans="1:10" ht="12.75">
      <c r="A32" s="92">
        <v>29</v>
      </c>
      <c r="B32" s="56" t="s">
        <v>324</v>
      </c>
      <c r="C32" s="8">
        <v>30210</v>
      </c>
      <c r="D32" s="97">
        <v>30957</v>
      </c>
      <c r="E32" s="97">
        <v>61167</v>
      </c>
      <c r="F32" s="97">
        <v>4391</v>
      </c>
      <c r="G32" s="267">
        <v>15006</v>
      </c>
      <c r="H32" s="97"/>
      <c r="I32" s="267"/>
      <c r="J32" s="97">
        <f t="shared" si="0"/>
        <v>80564</v>
      </c>
    </row>
    <row r="33" spans="1:10" ht="12.75">
      <c r="A33" s="92">
        <v>30</v>
      </c>
      <c r="B33" s="56" t="s">
        <v>156</v>
      </c>
      <c r="C33" s="8">
        <v>433537</v>
      </c>
      <c r="D33" s="97">
        <v>279430</v>
      </c>
      <c r="E33" s="97">
        <v>712967</v>
      </c>
      <c r="F33" s="97">
        <v>4905</v>
      </c>
      <c r="G33" s="267"/>
      <c r="H33" s="97">
        <v>9842</v>
      </c>
      <c r="I33" s="267">
        <v>1430</v>
      </c>
      <c r="J33" s="97">
        <v>729144</v>
      </c>
    </row>
    <row r="34" spans="1:10" ht="12.75">
      <c r="A34" s="915" t="s">
        <v>159</v>
      </c>
      <c r="B34" s="915"/>
      <c r="C34" s="3">
        <f>SUM(C5:C33)</f>
        <v>10796131</v>
      </c>
      <c r="D34" s="98">
        <f>SUM(D4:D33)</f>
        <v>1659516</v>
      </c>
      <c r="E34" s="98">
        <f>C34+D34</f>
        <v>12455647</v>
      </c>
      <c r="F34" s="98">
        <f>SUM(F4:F33)</f>
        <v>958689</v>
      </c>
      <c r="G34" s="251">
        <f>SUM(G4:G33)</f>
        <v>15300</v>
      </c>
      <c r="H34" s="98">
        <f>SUM(H4:H33)</f>
        <v>109421</v>
      </c>
      <c r="I34" s="251">
        <f>SUM(I4:I33)</f>
        <v>39572</v>
      </c>
      <c r="J34" s="98">
        <f t="shared" si="0"/>
        <v>13578629</v>
      </c>
    </row>
    <row r="35" spans="1:9" ht="12.75">
      <c r="A35" s="995" t="s">
        <v>186</v>
      </c>
      <c r="B35" s="995"/>
      <c r="C35" s="995"/>
      <c r="D35" s="995"/>
      <c r="E35" s="995"/>
      <c r="F35" s="995"/>
      <c r="G35" s="995"/>
      <c r="H35" s="995"/>
      <c r="I35" s="26"/>
    </row>
    <row r="36" spans="1:9" ht="12.75">
      <c r="A36" s="26"/>
      <c r="B36" t="s">
        <v>476</v>
      </c>
      <c r="G36" s="26"/>
      <c r="I36" s="26"/>
    </row>
  </sheetData>
  <sheetProtection/>
  <mergeCells count="3">
    <mergeCell ref="A1:J1"/>
    <mergeCell ref="A34:B34"/>
    <mergeCell ref="A35:H35"/>
  </mergeCells>
  <printOptions/>
  <pageMargins left="0.75" right="0.75" top="1" bottom="1" header="0.5" footer="0.5"/>
  <pageSetup horizontalDpi="600" verticalDpi="600" orientation="portrait" scale="66" r:id="rId1"/>
</worksheet>
</file>

<file path=xl/worksheets/sheet34.xml><?xml version="1.0" encoding="utf-8"?>
<worksheet xmlns="http://schemas.openxmlformats.org/spreadsheetml/2006/main" xmlns:r="http://schemas.openxmlformats.org/officeDocument/2006/relationships">
  <dimension ref="A1:J43"/>
  <sheetViews>
    <sheetView view="pageBreakPreview" zoomScale="60" zoomScalePageLayoutView="0" workbookViewId="0" topLeftCell="A1">
      <selection activeCell="R38" sqref="R38"/>
    </sheetView>
  </sheetViews>
  <sheetFormatPr defaultColWidth="9.140625" defaultRowHeight="12.75"/>
  <cols>
    <col min="1" max="1" width="8.00390625" style="218" customWidth="1"/>
    <col min="2" max="2" width="24.421875" style="0" bestFit="1" customWidth="1"/>
    <col min="3" max="3" width="10.7109375" style="0" customWidth="1"/>
    <col min="4" max="4" width="9.8515625" style="0" customWidth="1"/>
    <col min="5" max="5" width="11.421875" style="0" customWidth="1"/>
    <col min="6" max="6" width="13.57421875" style="0" bestFit="1" customWidth="1"/>
    <col min="7" max="7" width="12.140625" style="0" bestFit="1" customWidth="1"/>
    <col min="8" max="8" width="12.7109375" style="0" customWidth="1"/>
  </cols>
  <sheetData>
    <row r="1" spans="1:8" ht="15">
      <c r="A1" s="921" t="s">
        <v>108</v>
      </c>
      <c r="B1" s="921"/>
      <c r="C1" s="921"/>
      <c r="D1" s="921"/>
      <c r="E1" s="921"/>
      <c r="F1" s="921"/>
      <c r="G1" s="921"/>
      <c r="H1" s="921"/>
    </row>
    <row r="2" spans="7:8" ht="12.75">
      <c r="G2" s="1030" t="s">
        <v>450</v>
      </c>
      <c r="H2" s="1030"/>
    </row>
    <row r="3" spans="1:8" s="4" customFormat="1" ht="24.75" customHeight="1">
      <c r="A3" s="95" t="s">
        <v>182</v>
      </c>
      <c r="B3" s="95" t="s">
        <v>448</v>
      </c>
      <c r="C3" s="96" t="s">
        <v>280</v>
      </c>
      <c r="D3" s="96" t="s">
        <v>281</v>
      </c>
      <c r="E3" s="96" t="s">
        <v>282</v>
      </c>
      <c r="F3" s="96" t="s">
        <v>283</v>
      </c>
      <c r="G3" s="96" t="s">
        <v>449</v>
      </c>
      <c r="H3" s="96" t="s">
        <v>159</v>
      </c>
    </row>
    <row r="4" spans="1:8" ht="12.75">
      <c r="A4" s="219">
        <v>1</v>
      </c>
      <c r="B4" s="56" t="s">
        <v>348</v>
      </c>
      <c r="C4" s="97"/>
      <c r="D4" s="97"/>
      <c r="E4" s="97"/>
      <c r="F4" s="97"/>
      <c r="G4" s="97"/>
      <c r="H4" s="97"/>
    </row>
    <row r="5" spans="1:8" ht="12.75">
      <c r="A5" s="219">
        <v>2</v>
      </c>
      <c r="B5" s="56" t="s">
        <v>134</v>
      </c>
      <c r="C5" s="97">
        <v>4947190</v>
      </c>
      <c r="D5" s="97"/>
      <c r="E5" s="97">
        <v>4947190</v>
      </c>
      <c r="F5" s="97">
        <v>6463878</v>
      </c>
      <c r="G5" s="97"/>
      <c r="H5" s="97">
        <v>11411068</v>
      </c>
    </row>
    <row r="6" spans="1:8" ht="12.75">
      <c r="A6" s="219">
        <v>3</v>
      </c>
      <c r="B6" s="56" t="s">
        <v>135</v>
      </c>
      <c r="C6" s="97"/>
      <c r="D6" s="97">
        <v>729241</v>
      </c>
      <c r="E6" s="97">
        <v>729241</v>
      </c>
      <c r="F6" s="97">
        <v>1264188</v>
      </c>
      <c r="G6" s="97"/>
      <c r="H6" s="97">
        <v>1993429</v>
      </c>
    </row>
    <row r="7" spans="1:8" ht="12.75">
      <c r="A7" s="219">
        <v>4</v>
      </c>
      <c r="B7" s="56" t="s">
        <v>136</v>
      </c>
      <c r="C7" s="97">
        <v>58888</v>
      </c>
      <c r="D7" s="97">
        <v>697780</v>
      </c>
      <c r="E7" s="97">
        <v>756668</v>
      </c>
      <c r="F7" s="97">
        <v>562941</v>
      </c>
      <c r="G7" s="97"/>
      <c r="H7" s="97">
        <v>1319609</v>
      </c>
    </row>
    <row r="8" spans="1:8" ht="12.75">
      <c r="A8" s="219">
        <v>5</v>
      </c>
      <c r="B8" s="56" t="s">
        <v>137</v>
      </c>
      <c r="C8" s="97"/>
      <c r="D8" s="97">
        <v>3635126</v>
      </c>
      <c r="E8" s="97">
        <v>3635126</v>
      </c>
      <c r="F8" s="97">
        <v>4223168</v>
      </c>
      <c r="G8" s="97"/>
      <c r="H8" s="97">
        <v>7858294</v>
      </c>
    </row>
    <row r="9" spans="1:8" ht="12.75">
      <c r="A9" s="219">
        <v>6</v>
      </c>
      <c r="B9" s="56" t="s">
        <v>158</v>
      </c>
      <c r="C9" s="97"/>
      <c r="D9" s="97">
        <v>10437</v>
      </c>
      <c r="E9" s="97">
        <v>10437</v>
      </c>
      <c r="F9" s="97"/>
      <c r="G9" s="97"/>
      <c r="H9" s="97">
        <v>10437</v>
      </c>
    </row>
    <row r="10" spans="1:10" ht="12.75">
      <c r="A10" s="219">
        <v>7</v>
      </c>
      <c r="B10" s="56" t="s">
        <v>207</v>
      </c>
      <c r="C10" s="97">
        <v>7886200</v>
      </c>
      <c r="D10" s="97">
        <v>1692471</v>
      </c>
      <c r="E10" s="97">
        <v>9578671</v>
      </c>
      <c r="F10" s="97">
        <v>86285</v>
      </c>
      <c r="G10" s="97">
        <v>5000</v>
      </c>
      <c r="H10" s="97">
        <v>9669956</v>
      </c>
      <c r="J10" s="4"/>
    </row>
    <row r="11" spans="1:8" ht="12.75">
      <c r="A11" s="219">
        <v>8</v>
      </c>
      <c r="B11" s="56" t="s">
        <v>157</v>
      </c>
      <c r="C11" s="97">
        <v>12810</v>
      </c>
      <c r="D11" s="97"/>
      <c r="E11" s="97">
        <v>12810</v>
      </c>
      <c r="F11" s="97"/>
      <c r="G11" s="97"/>
      <c r="H11" s="97">
        <v>12810</v>
      </c>
    </row>
    <row r="12" spans="1:8" ht="12.75">
      <c r="A12" s="219">
        <v>9</v>
      </c>
      <c r="B12" s="56" t="s">
        <v>270</v>
      </c>
      <c r="C12" s="97"/>
      <c r="D12" s="97"/>
      <c r="E12" s="97"/>
      <c r="F12" s="97">
        <v>3806</v>
      </c>
      <c r="G12" s="97"/>
      <c r="H12" s="97">
        <v>3806</v>
      </c>
    </row>
    <row r="13" spans="1:8" ht="12.75">
      <c r="A13" s="219">
        <v>10</v>
      </c>
      <c r="B13" s="56" t="s">
        <v>138</v>
      </c>
      <c r="C13" s="97"/>
      <c r="D13" s="97">
        <v>106025</v>
      </c>
      <c r="E13" s="97">
        <v>106025</v>
      </c>
      <c r="F13" s="97"/>
      <c r="G13" s="97"/>
      <c r="H13" s="97">
        <v>106025</v>
      </c>
    </row>
    <row r="14" spans="1:8" ht="12.75">
      <c r="A14" s="219">
        <v>11</v>
      </c>
      <c r="B14" s="56" t="s">
        <v>163</v>
      </c>
      <c r="C14" s="97"/>
      <c r="D14" s="97"/>
      <c r="E14" s="97"/>
      <c r="F14" s="97"/>
      <c r="G14" s="97"/>
      <c r="H14" s="97"/>
    </row>
    <row r="15" spans="1:8" ht="12.75">
      <c r="A15" s="219">
        <v>12</v>
      </c>
      <c r="B15" s="56" t="s">
        <v>139</v>
      </c>
      <c r="C15" s="97">
        <v>1668100</v>
      </c>
      <c r="D15" s="97">
        <v>83737</v>
      </c>
      <c r="E15" s="97">
        <v>1751837</v>
      </c>
      <c r="F15" s="97">
        <v>8717430</v>
      </c>
      <c r="G15" s="97"/>
      <c r="H15" s="97">
        <v>10469267</v>
      </c>
    </row>
    <row r="16" spans="1:8" ht="12.75">
      <c r="A16" s="219">
        <v>13</v>
      </c>
      <c r="B16" s="56" t="s">
        <v>140</v>
      </c>
      <c r="C16" s="97"/>
      <c r="D16" s="97">
        <v>1812850</v>
      </c>
      <c r="E16" s="97">
        <v>1812850</v>
      </c>
      <c r="F16" s="97"/>
      <c r="G16" s="97"/>
      <c r="H16" s="97">
        <v>1812850</v>
      </c>
    </row>
    <row r="17" spans="1:8" ht="12.75">
      <c r="A17" s="219">
        <v>14</v>
      </c>
      <c r="B17" s="56" t="s">
        <v>141</v>
      </c>
      <c r="C17" s="97">
        <v>3216445</v>
      </c>
      <c r="D17" s="97">
        <v>644667</v>
      </c>
      <c r="E17" s="97">
        <v>3861112</v>
      </c>
      <c r="F17" s="97"/>
      <c r="G17" s="97"/>
      <c r="H17" s="97">
        <v>3861112</v>
      </c>
    </row>
    <row r="18" spans="1:8" ht="12.75">
      <c r="A18" s="219">
        <v>15</v>
      </c>
      <c r="B18" s="56" t="s">
        <v>142</v>
      </c>
      <c r="C18" s="97">
        <v>499977</v>
      </c>
      <c r="D18" s="97">
        <v>681775</v>
      </c>
      <c r="E18" s="97">
        <v>1181752</v>
      </c>
      <c r="F18" s="97"/>
      <c r="G18" s="97"/>
      <c r="H18" s="97">
        <v>1181752</v>
      </c>
    </row>
    <row r="19" spans="1:8" ht="12.75">
      <c r="A19" s="219">
        <v>16</v>
      </c>
      <c r="B19" s="56" t="s">
        <v>206</v>
      </c>
      <c r="C19" s="97">
        <v>3405148</v>
      </c>
      <c r="D19" s="97">
        <v>1308249</v>
      </c>
      <c r="E19" s="97">
        <v>4713397</v>
      </c>
      <c r="F19" s="97">
        <v>2724591</v>
      </c>
      <c r="G19" s="97">
        <v>540715</v>
      </c>
      <c r="H19" s="97">
        <v>7978703</v>
      </c>
    </row>
    <row r="20" spans="1:8" ht="12.75">
      <c r="A20" s="219">
        <v>17</v>
      </c>
      <c r="B20" s="56" t="s">
        <v>143</v>
      </c>
      <c r="C20" s="97">
        <v>11115688</v>
      </c>
      <c r="D20" s="97"/>
      <c r="E20" s="97">
        <v>11115688</v>
      </c>
      <c r="F20" s="97">
        <v>1996383</v>
      </c>
      <c r="G20" s="97">
        <v>8000</v>
      </c>
      <c r="H20" s="97">
        <v>13120071</v>
      </c>
    </row>
    <row r="21" spans="1:8" ht="12.75">
      <c r="A21" s="219">
        <v>18</v>
      </c>
      <c r="B21" s="56" t="s">
        <v>144</v>
      </c>
      <c r="C21" s="97">
        <v>582119</v>
      </c>
      <c r="D21" s="97"/>
      <c r="E21" s="97">
        <v>582119</v>
      </c>
      <c r="F21" s="97">
        <v>68233</v>
      </c>
      <c r="G21" s="97"/>
      <c r="H21" s="97">
        <v>650352</v>
      </c>
    </row>
    <row r="22" spans="1:8" ht="12.75">
      <c r="A22" s="219">
        <v>19</v>
      </c>
      <c r="B22" s="56" t="s">
        <v>446</v>
      </c>
      <c r="C22" s="97"/>
      <c r="D22" s="97"/>
      <c r="E22" s="97"/>
      <c r="F22" s="97"/>
      <c r="G22" s="97"/>
      <c r="H22" s="97"/>
    </row>
    <row r="23" spans="1:8" ht="12.75">
      <c r="A23" s="219">
        <v>20</v>
      </c>
      <c r="B23" s="56" t="s">
        <v>145</v>
      </c>
      <c r="C23" s="97">
        <v>13562831</v>
      </c>
      <c r="D23" s="97">
        <v>5230356</v>
      </c>
      <c r="E23" s="97">
        <v>18793187</v>
      </c>
      <c r="F23" s="97">
        <v>6400785</v>
      </c>
      <c r="G23" s="97">
        <v>2289713</v>
      </c>
      <c r="H23" s="97">
        <v>27483685</v>
      </c>
    </row>
    <row r="24" spans="1:8" ht="12.75">
      <c r="A24" s="219">
        <v>21</v>
      </c>
      <c r="B24" s="56" t="s">
        <v>146</v>
      </c>
      <c r="C24" s="97">
        <v>21679920</v>
      </c>
      <c r="D24" s="97">
        <v>77071</v>
      </c>
      <c r="E24" s="97">
        <v>21756991</v>
      </c>
      <c r="F24" s="97">
        <v>6538681</v>
      </c>
      <c r="G24" s="97">
        <v>1721440</v>
      </c>
      <c r="H24" s="97">
        <v>30017112</v>
      </c>
    </row>
    <row r="25" spans="1:8" ht="12.75">
      <c r="A25" s="219">
        <v>22</v>
      </c>
      <c r="B25" s="56" t="s">
        <v>147</v>
      </c>
      <c r="C25" s="97"/>
      <c r="D25" s="97"/>
      <c r="E25" s="97">
        <v>0</v>
      </c>
      <c r="F25" s="97">
        <v>755909</v>
      </c>
      <c r="G25" s="97"/>
      <c r="H25" s="97">
        <v>755909</v>
      </c>
    </row>
    <row r="26" spans="1:8" ht="12.75">
      <c r="A26" s="219">
        <v>23</v>
      </c>
      <c r="B26" s="56" t="s">
        <v>174</v>
      </c>
      <c r="C26" s="97"/>
      <c r="D26" s="97">
        <v>169989</v>
      </c>
      <c r="E26" s="97">
        <v>169989</v>
      </c>
      <c r="F26" s="97"/>
      <c r="G26" s="97"/>
      <c r="H26" s="97">
        <v>169989</v>
      </c>
    </row>
    <row r="27" spans="1:8" ht="12.75">
      <c r="A27" s="219">
        <v>24</v>
      </c>
      <c r="B27" s="56" t="s">
        <v>175</v>
      </c>
      <c r="C27" s="97"/>
      <c r="D27" s="97">
        <v>1225243</v>
      </c>
      <c r="E27" s="97">
        <v>1225243</v>
      </c>
      <c r="F27" s="97"/>
      <c r="G27" s="97"/>
      <c r="H27" s="97">
        <v>1225243</v>
      </c>
    </row>
    <row r="28" spans="1:8" ht="12.75">
      <c r="A28" s="219">
        <v>25</v>
      </c>
      <c r="B28" s="56" t="s">
        <v>148</v>
      </c>
      <c r="C28" s="97"/>
      <c r="D28" s="97"/>
      <c r="E28" s="97">
        <v>0</v>
      </c>
      <c r="F28" s="97">
        <v>619495</v>
      </c>
      <c r="G28" s="97"/>
      <c r="H28" s="97">
        <v>619495</v>
      </c>
    </row>
    <row r="29" spans="1:8" ht="12.75">
      <c r="A29" s="219">
        <v>26</v>
      </c>
      <c r="B29" s="56" t="s">
        <v>149</v>
      </c>
      <c r="C29" s="97">
        <v>2736237</v>
      </c>
      <c r="D29" s="97"/>
      <c r="E29" s="97">
        <v>2736237</v>
      </c>
      <c r="F29" s="97">
        <v>3902829</v>
      </c>
      <c r="G29" s="97"/>
      <c r="H29" s="97">
        <v>6639066</v>
      </c>
    </row>
    <row r="30" spans="1:8" ht="12.75">
      <c r="A30" s="219">
        <v>27</v>
      </c>
      <c r="B30" s="56" t="s">
        <v>176</v>
      </c>
      <c r="C30" s="97">
        <v>7868</v>
      </c>
      <c r="D30" s="97"/>
      <c r="E30" s="97">
        <v>7868</v>
      </c>
      <c r="F30" s="97">
        <v>38621</v>
      </c>
      <c r="G30" s="97"/>
      <c r="H30" s="97">
        <v>46489</v>
      </c>
    </row>
    <row r="31" spans="1:8" ht="12.75">
      <c r="A31" s="219">
        <v>28</v>
      </c>
      <c r="B31" s="56" t="s">
        <v>150</v>
      </c>
      <c r="C31" s="97">
        <v>8175</v>
      </c>
      <c r="D31" s="97">
        <v>1024279</v>
      </c>
      <c r="E31" s="97">
        <v>1032454</v>
      </c>
      <c r="F31" s="97"/>
      <c r="G31" s="97"/>
      <c r="H31" s="97">
        <v>1032454</v>
      </c>
    </row>
    <row r="32" spans="1:8" ht="12.75">
      <c r="A32" s="219">
        <v>29</v>
      </c>
      <c r="B32" s="56" t="s">
        <v>151</v>
      </c>
      <c r="C32" s="97">
        <v>2240205</v>
      </c>
      <c r="D32" s="97">
        <v>4511816</v>
      </c>
      <c r="E32" s="97">
        <v>6752021</v>
      </c>
      <c r="F32" s="97">
        <v>3284657</v>
      </c>
      <c r="G32" s="97"/>
      <c r="H32" s="97">
        <v>10036678</v>
      </c>
    </row>
    <row r="33" spans="1:8" ht="12.75">
      <c r="A33" s="219">
        <v>30</v>
      </c>
      <c r="B33" s="56" t="s">
        <v>152</v>
      </c>
      <c r="C33" s="97">
        <v>409039</v>
      </c>
      <c r="D33" s="97"/>
      <c r="E33" s="97">
        <v>409039</v>
      </c>
      <c r="F33" s="97"/>
      <c r="G33" s="97"/>
      <c r="H33" s="97">
        <v>409039</v>
      </c>
    </row>
    <row r="34" spans="1:8" ht="12.75">
      <c r="A34" s="219">
        <v>31</v>
      </c>
      <c r="B34" s="56" t="s">
        <v>153</v>
      </c>
      <c r="C34" s="97">
        <v>1821823</v>
      </c>
      <c r="D34" s="97"/>
      <c r="E34" s="97">
        <v>1821823</v>
      </c>
      <c r="F34" s="97">
        <v>10826543</v>
      </c>
      <c r="G34" s="97"/>
      <c r="H34" s="97">
        <v>12648366</v>
      </c>
    </row>
    <row r="35" spans="1:8" ht="12.75">
      <c r="A35" s="219">
        <v>32</v>
      </c>
      <c r="B35" s="56" t="s">
        <v>154</v>
      </c>
      <c r="C35" s="97">
        <v>45230</v>
      </c>
      <c r="D35" s="97">
        <v>24276</v>
      </c>
      <c r="E35" s="97">
        <v>69506</v>
      </c>
      <c r="F35" s="97"/>
      <c r="G35" s="97"/>
      <c r="H35" s="97">
        <v>69506</v>
      </c>
    </row>
    <row r="36" spans="1:8" ht="12.75">
      <c r="A36" s="219">
        <v>33</v>
      </c>
      <c r="B36" s="56" t="s">
        <v>155</v>
      </c>
      <c r="C36" s="97">
        <v>687397</v>
      </c>
      <c r="D36" s="97">
        <v>9358716</v>
      </c>
      <c r="E36" s="97">
        <v>10046113</v>
      </c>
      <c r="F36" s="97">
        <v>3305958</v>
      </c>
      <c r="G36" s="97">
        <v>288260</v>
      </c>
      <c r="H36" s="97">
        <v>13640331</v>
      </c>
    </row>
    <row r="37" spans="1:8" ht="12.75">
      <c r="A37" s="219">
        <v>34</v>
      </c>
      <c r="B37" s="56" t="s">
        <v>324</v>
      </c>
      <c r="C37" s="97">
        <v>312821</v>
      </c>
      <c r="D37" s="97">
        <v>3394513</v>
      </c>
      <c r="E37" s="97">
        <v>3707334</v>
      </c>
      <c r="F37" s="97"/>
      <c r="G37" s="97">
        <v>53513</v>
      </c>
      <c r="H37" s="97">
        <v>3760847</v>
      </c>
    </row>
    <row r="38" spans="1:8" ht="12.75">
      <c r="A38" s="220">
        <v>35</v>
      </c>
      <c r="B38" s="62" t="s">
        <v>156</v>
      </c>
      <c r="C38" s="210">
        <v>792282</v>
      </c>
      <c r="D38" s="210">
        <v>1191921</v>
      </c>
      <c r="E38" s="210">
        <v>1984203</v>
      </c>
      <c r="F38" s="210">
        <v>4736977</v>
      </c>
      <c r="G38" s="210"/>
      <c r="H38" s="210">
        <v>6721180</v>
      </c>
    </row>
    <row r="39" spans="1:9" ht="12.75">
      <c r="A39" s="220"/>
      <c r="B39" s="221" t="s">
        <v>447</v>
      </c>
      <c r="C39" s="206">
        <f aca="true" t="shared" si="0" ref="C39:H39">SUM(C4:C38)</f>
        <v>77696393</v>
      </c>
      <c r="D39" s="206">
        <f t="shared" si="0"/>
        <v>37610538</v>
      </c>
      <c r="E39" s="206">
        <f t="shared" si="0"/>
        <v>115306931</v>
      </c>
      <c r="F39" s="206">
        <f t="shared" si="0"/>
        <v>66521358</v>
      </c>
      <c r="G39" s="206">
        <f t="shared" si="0"/>
        <v>4906641</v>
      </c>
      <c r="H39" s="206">
        <f t="shared" si="0"/>
        <v>186734930</v>
      </c>
      <c r="I39" s="4"/>
    </row>
    <row r="41" spans="1:8" ht="12.75">
      <c r="A41" s="995" t="s">
        <v>460</v>
      </c>
      <c r="B41" s="995"/>
      <c r="C41" s="995"/>
      <c r="D41" s="995"/>
      <c r="E41" s="995"/>
      <c r="F41" s="995"/>
      <c r="G41" s="995"/>
      <c r="H41" s="995"/>
    </row>
    <row r="42" ht="12.75">
      <c r="B42" t="s">
        <v>464</v>
      </c>
    </row>
    <row r="43" ht="12.75">
      <c r="B43" t="s">
        <v>465</v>
      </c>
    </row>
  </sheetData>
  <sheetProtection/>
  <mergeCells count="3">
    <mergeCell ref="A1:H1"/>
    <mergeCell ref="G2:H2"/>
    <mergeCell ref="A41:H41"/>
  </mergeCells>
  <printOptions/>
  <pageMargins left="0.34" right="0.19" top="1" bottom="1" header="0.5" footer="0.5"/>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K71"/>
  <sheetViews>
    <sheetView view="pageBreakPreview" zoomScale="85" zoomScaleSheetLayoutView="85" zoomScalePageLayoutView="0" workbookViewId="0" topLeftCell="A1">
      <selection activeCell="A1" sqref="A1:J1"/>
    </sheetView>
  </sheetViews>
  <sheetFormatPr defaultColWidth="9.140625" defaultRowHeight="12.75"/>
  <cols>
    <col min="1" max="1" width="5.28125" style="26" customWidth="1"/>
    <col min="2" max="2" width="23.28125" style="0" customWidth="1"/>
    <col min="3" max="3" width="9.8515625" style="0" bestFit="1" customWidth="1"/>
    <col min="4" max="4" width="9.28125" style="0" bestFit="1" customWidth="1"/>
    <col min="5" max="5" width="9.8515625" style="0" bestFit="1" customWidth="1"/>
    <col min="6" max="6" width="9.421875" style="0" bestFit="1" customWidth="1"/>
    <col min="7" max="7" width="12.00390625" style="26" customWidth="1"/>
    <col min="8" max="8" width="13.7109375" style="0" customWidth="1"/>
    <col min="9" max="9" width="13.57421875" style="26" customWidth="1"/>
    <col min="10" max="10" width="10.00390625" style="0" bestFit="1" customWidth="1"/>
    <col min="11" max="11" width="6.28125" style="0" customWidth="1"/>
  </cols>
  <sheetData>
    <row r="1" spans="1:10" ht="15.75" customHeight="1">
      <c r="A1" s="1008" t="s">
        <v>470</v>
      </c>
      <c r="B1" s="1008"/>
      <c r="C1" s="1008"/>
      <c r="D1" s="1008"/>
      <c r="E1" s="1008"/>
      <c r="F1" s="1008"/>
      <c r="G1" s="1008"/>
      <c r="H1" s="1008"/>
      <c r="I1" s="1008"/>
      <c r="J1" s="1008"/>
    </row>
    <row r="2" spans="1:11" s="4" customFormat="1" ht="38.25" customHeight="1">
      <c r="A2"/>
      <c r="B2"/>
      <c r="C2"/>
      <c r="D2"/>
      <c r="E2"/>
      <c r="F2"/>
      <c r="G2"/>
      <c r="H2"/>
      <c r="I2" s="1037" t="s">
        <v>355</v>
      </c>
      <c r="J2" s="1014"/>
      <c r="K2"/>
    </row>
    <row r="3" spans="1:11" s="4" customFormat="1" ht="25.5">
      <c r="A3" s="99" t="s">
        <v>182</v>
      </c>
      <c r="B3" s="100" t="s">
        <v>132</v>
      </c>
      <c r="C3" s="1038" t="s">
        <v>284</v>
      </c>
      <c r="D3" s="1039"/>
      <c r="E3" s="1038" t="s">
        <v>305</v>
      </c>
      <c r="F3" s="1039"/>
      <c r="G3" s="1038" t="s">
        <v>303</v>
      </c>
      <c r="H3" s="1039"/>
      <c r="I3" s="1038" t="s">
        <v>288</v>
      </c>
      <c r="J3" s="1039"/>
      <c r="K3"/>
    </row>
    <row r="4" spans="1:11" ht="12.75" customHeight="1">
      <c r="A4" s="101">
        <v>1</v>
      </c>
      <c r="B4" s="102" t="s">
        <v>134</v>
      </c>
      <c r="D4" s="97">
        <v>23</v>
      </c>
      <c r="F4" s="97">
        <v>275068</v>
      </c>
      <c r="H4" s="97">
        <v>45267.15</v>
      </c>
      <c r="J4" s="68">
        <v>16.46</v>
      </c>
      <c r="K4" s="1035" t="s">
        <v>201</v>
      </c>
    </row>
    <row r="5" spans="1:11" ht="12.75">
      <c r="A5" s="88">
        <v>2</v>
      </c>
      <c r="B5" s="102" t="s">
        <v>135</v>
      </c>
      <c r="D5" s="97">
        <v>16</v>
      </c>
      <c r="F5" s="97">
        <v>83743</v>
      </c>
      <c r="H5" s="97">
        <v>18175.95</v>
      </c>
      <c r="J5" s="68">
        <v>21.7</v>
      </c>
      <c r="K5" s="1036"/>
    </row>
    <row r="6" spans="1:11" ht="12.75">
      <c r="A6" s="88">
        <v>3</v>
      </c>
      <c r="B6" s="102" t="s">
        <v>136</v>
      </c>
      <c r="D6" s="97">
        <v>23</v>
      </c>
      <c r="F6" s="97">
        <v>78438</v>
      </c>
      <c r="H6" s="97">
        <v>14034.08</v>
      </c>
      <c r="J6" s="68">
        <v>17.89</v>
      </c>
      <c r="K6" s="1036"/>
    </row>
    <row r="7" spans="1:11" ht="12.75">
      <c r="A7" s="101">
        <v>4</v>
      </c>
      <c r="B7" s="102" t="s">
        <v>137</v>
      </c>
      <c r="D7" s="97">
        <v>37</v>
      </c>
      <c r="F7" s="97">
        <v>94171</v>
      </c>
      <c r="H7" s="97">
        <v>5443.68</v>
      </c>
      <c r="J7" s="68">
        <v>5.78</v>
      </c>
      <c r="K7" s="1036"/>
    </row>
    <row r="8" spans="1:11" ht="12.75">
      <c r="A8" s="88">
        <v>5</v>
      </c>
      <c r="B8" s="102" t="s">
        <v>207</v>
      </c>
      <c r="D8" s="97">
        <v>16</v>
      </c>
      <c r="F8" s="97">
        <v>135194</v>
      </c>
      <c r="H8" s="97">
        <v>7584.15</v>
      </c>
      <c r="J8" s="68">
        <v>5.61</v>
      </c>
      <c r="K8" s="1036"/>
    </row>
    <row r="9" spans="1:10" ht="12.75">
      <c r="A9" s="101">
        <v>6</v>
      </c>
      <c r="B9" s="102" t="s">
        <v>163</v>
      </c>
      <c r="D9" s="97">
        <v>2</v>
      </c>
      <c r="F9" s="97">
        <v>3702</v>
      </c>
      <c r="H9" s="97">
        <v>531.29</v>
      </c>
      <c r="J9" s="68">
        <v>14.35</v>
      </c>
    </row>
    <row r="10" spans="1:10" ht="12.75">
      <c r="A10" s="88">
        <v>7</v>
      </c>
      <c r="B10" s="102" t="s">
        <v>139</v>
      </c>
      <c r="D10" s="97">
        <v>25</v>
      </c>
      <c r="F10" s="97">
        <v>196024</v>
      </c>
      <c r="H10" s="97">
        <v>20377.74</v>
      </c>
      <c r="J10" s="68">
        <v>10.4</v>
      </c>
    </row>
    <row r="11" spans="1:10" ht="12.75">
      <c r="A11" s="88">
        <v>8</v>
      </c>
      <c r="B11" s="102" t="s">
        <v>140</v>
      </c>
      <c r="D11" s="97">
        <v>19</v>
      </c>
      <c r="F11" s="97">
        <v>44212</v>
      </c>
      <c r="H11" s="97">
        <v>3266.45</v>
      </c>
      <c r="J11" s="68">
        <v>7.39</v>
      </c>
    </row>
    <row r="12" spans="1:10" ht="12.75">
      <c r="A12" s="101">
        <v>9</v>
      </c>
      <c r="B12" s="102" t="s">
        <v>141</v>
      </c>
      <c r="D12" s="97">
        <v>12</v>
      </c>
      <c r="F12" s="97">
        <v>55673</v>
      </c>
      <c r="H12" s="97">
        <v>28336.8</v>
      </c>
      <c r="J12" s="68">
        <v>50.9</v>
      </c>
    </row>
    <row r="13" spans="1:10" ht="12.75">
      <c r="A13" s="88">
        <v>10</v>
      </c>
      <c r="B13" s="102" t="s">
        <v>304</v>
      </c>
      <c r="D13" s="97">
        <v>14</v>
      </c>
      <c r="F13" s="97">
        <v>101387</v>
      </c>
      <c r="H13" s="97">
        <v>70201.99</v>
      </c>
      <c r="J13" s="68">
        <v>69.24</v>
      </c>
    </row>
    <row r="14" spans="1:10" ht="12.75">
      <c r="A14" s="101">
        <v>11</v>
      </c>
      <c r="B14" s="102" t="s">
        <v>206</v>
      </c>
      <c r="D14" s="97">
        <v>19</v>
      </c>
      <c r="F14" s="97">
        <v>79706</v>
      </c>
      <c r="H14" s="97">
        <v>11165.26</v>
      </c>
      <c r="J14" s="68">
        <v>14.01</v>
      </c>
    </row>
    <row r="15" spans="1:10" ht="12.75">
      <c r="A15" s="88">
        <v>12</v>
      </c>
      <c r="B15" s="102" t="s">
        <v>143</v>
      </c>
      <c r="D15" s="97">
        <v>27</v>
      </c>
      <c r="F15" s="97">
        <v>191791</v>
      </c>
      <c r="H15" s="97">
        <v>13536.58</v>
      </c>
      <c r="J15" s="68">
        <v>7.06</v>
      </c>
    </row>
    <row r="16" spans="1:10" ht="12.75">
      <c r="A16" s="88">
        <v>13</v>
      </c>
      <c r="B16" s="102" t="s">
        <v>144</v>
      </c>
      <c r="D16" s="97">
        <v>14</v>
      </c>
      <c r="F16" s="97">
        <v>38863</v>
      </c>
      <c r="H16" s="97">
        <v>1788.8</v>
      </c>
      <c r="J16" s="68">
        <v>4.6</v>
      </c>
    </row>
    <row r="17" spans="1:10" ht="12.75">
      <c r="A17" s="101">
        <v>14</v>
      </c>
      <c r="B17" s="102" t="s">
        <v>145</v>
      </c>
      <c r="D17" s="97">
        <v>49</v>
      </c>
      <c r="F17" s="97">
        <v>308252</v>
      </c>
      <c r="H17" s="97">
        <v>57134.03</v>
      </c>
      <c r="J17" s="68">
        <v>18.53</v>
      </c>
    </row>
    <row r="18" spans="1:10" ht="12.75">
      <c r="A18" s="88">
        <v>15</v>
      </c>
      <c r="B18" s="102" t="s">
        <v>285</v>
      </c>
      <c r="D18" s="97">
        <v>33</v>
      </c>
      <c r="F18" s="97">
        <v>307690</v>
      </c>
      <c r="H18" s="97">
        <v>49275.41</v>
      </c>
      <c r="J18" s="68">
        <v>16.01</v>
      </c>
    </row>
    <row r="19" spans="1:10" ht="12.75">
      <c r="A19" s="101">
        <v>16</v>
      </c>
      <c r="B19" s="102" t="s">
        <v>147</v>
      </c>
      <c r="D19" s="97">
        <v>9</v>
      </c>
      <c r="F19" s="97">
        <v>22327</v>
      </c>
      <c r="H19" s="97">
        <v>13174.74</v>
      </c>
      <c r="J19" s="68">
        <v>59.01</v>
      </c>
    </row>
    <row r="20" spans="1:10" ht="12.75">
      <c r="A20" s="88">
        <v>17</v>
      </c>
      <c r="B20" s="102" t="s">
        <v>174</v>
      </c>
      <c r="D20" s="97">
        <v>7</v>
      </c>
      <c r="F20" s="97">
        <v>22429</v>
      </c>
      <c r="H20" s="97">
        <v>3411.41</v>
      </c>
      <c r="J20" s="68">
        <v>15.21</v>
      </c>
    </row>
    <row r="21" spans="1:10" ht="12.75">
      <c r="A21" s="88">
        <v>18</v>
      </c>
      <c r="B21" s="102" t="s">
        <v>175</v>
      </c>
      <c r="D21" s="97">
        <v>8</v>
      </c>
      <c r="F21" s="97">
        <v>21081</v>
      </c>
      <c r="H21" s="97">
        <v>4469.88</v>
      </c>
      <c r="J21" s="68">
        <v>21.2</v>
      </c>
    </row>
    <row r="22" spans="1:10" ht="12.75">
      <c r="A22" s="101">
        <v>19</v>
      </c>
      <c r="B22" s="102" t="s">
        <v>148</v>
      </c>
      <c r="D22" s="97">
        <v>7</v>
      </c>
      <c r="F22" s="97">
        <v>16579</v>
      </c>
      <c r="H22" s="97">
        <v>3709.4</v>
      </c>
      <c r="J22" s="68">
        <v>22.37</v>
      </c>
    </row>
    <row r="23" spans="1:10" ht="12.75">
      <c r="A23" s="88">
        <v>20</v>
      </c>
      <c r="B23" s="102" t="s">
        <v>149</v>
      </c>
      <c r="D23" s="97">
        <v>30</v>
      </c>
      <c r="F23" s="97">
        <v>155707</v>
      </c>
      <c r="H23" s="97">
        <v>18952.74</v>
      </c>
      <c r="J23" s="68">
        <v>12.17</v>
      </c>
    </row>
    <row r="24" spans="1:10" ht="12.75">
      <c r="A24" s="101">
        <v>21</v>
      </c>
      <c r="B24" s="102" t="s">
        <v>150</v>
      </c>
      <c r="D24" s="97">
        <v>17</v>
      </c>
      <c r="F24" s="97">
        <v>50362</v>
      </c>
      <c r="H24" s="97">
        <v>1172.84</v>
      </c>
      <c r="J24" s="68">
        <v>2.33</v>
      </c>
    </row>
    <row r="25" spans="1:10" ht="12.75">
      <c r="A25" s="88">
        <v>22</v>
      </c>
      <c r="B25" s="102" t="s">
        <v>151</v>
      </c>
      <c r="D25" s="97">
        <v>32</v>
      </c>
      <c r="F25" s="97">
        <v>342239</v>
      </c>
      <c r="H25" s="97">
        <v>101453.86</v>
      </c>
      <c r="J25" s="68">
        <v>29.64</v>
      </c>
    </row>
    <row r="26" spans="1:10" ht="12.75">
      <c r="A26" s="88">
        <v>23</v>
      </c>
      <c r="B26" s="102" t="s">
        <v>152</v>
      </c>
      <c r="D26" s="97">
        <v>4</v>
      </c>
      <c r="F26" s="97">
        <v>7096</v>
      </c>
      <c r="H26" s="97">
        <v>3808.21</v>
      </c>
      <c r="J26" s="68">
        <v>53.67</v>
      </c>
    </row>
    <row r="27" spans="1:10" ht="12.75">
      <c r="A27" s="101">
        <v>24</v>
      </c>
      <c r="B27" s="102" t="s">
        <v>154</v>
      </c>
      <c r="D27" s="97">
        <v>4</v>
      </c>
      <c r="F27" s="97">
        <v>10486</v>
      </c>
      <c r="H27" s="97">
        <v>1322.97</v>
      </c>
      <c r="J27" s="68">
        <v>12.62</v>
      </c>
    </row>
    <row r="28" spans="1:10" ht="12.75">
      <c r="A28" s="88">
        <v>25</v>
      </c>
      <c r="B28" s="102" t="s">
        <v>153</v>
      </c>
      <c r="D28" s="97">
        <v>29</v>
      </c>
      <c r="F28" s="97">
        <v>130058</v>
      </c>
      <c r="H28" s="97">
        <v>17303.29</v>
      </c>
      <c r="J28" s="68">
        <v>13.3</v>
      </c>
    </row>
    <row r="29" spans="1:10" ht="12.75">
      <c r="A29" s="101">
        <v>26</v>
      </c>
      <c r="B29" s="102" t="s">
        <v>205</v>
      </c>
      <c r="D29" s="97">
        <v>13</v>
      </c>
      <c r="F29" s="97">
        <v>53483</v>
      </c>
      <c r="H29" s="97">
        <v>16097.46</v>
      </c>
      <c r="J29" s="68">
        <v>30.1</v>
      </c>
    </row>
    <row r="30" spans="1:10" ht="12.75">
      <c r="A30" s="88">
        <v>27</v>
      </c>
      <c r="B30" s="102" t="s">
        <v>155</v>
      </c>
      <c r="D30" s="97">
        <v>70</v>
      </c>
      <c r="F30" s="97">
        <v>240928</v>
      </c>
      <c r="H30" s="97">
        <v>16984.16</v>
      </c>
      <c r="J30" s="68">
        <v>7.05</v>
      </c>
    </row>
    <row r="31" spans="1:10" ht="12.75">
      <c r="A31" s="88">
        <v>28</v>
      </c>
      <c r="B31" s="102" t="s">
        <v>156</v>
      </c>
      <c r="D31" s="97">
        <v>18</v>
      </c>
      <c r="F31" s="97">
        <v>88752</v>
      </c>
      <c r="H31" s="97">
        <v>4397.56</v>
      </c>
      <c r="J31" s="68">
        <v>4.95</v>
      </c>
    </row>
    <row r="32" spans="1:10" ht="12.75">
      <c r="A32" s="101">
        <v>29</v>
      </c>
      <c r="B32" s="102" t="s">
        <v>269</v>
      </c>
      <c r="D32" s="97">
        <v>20</v>
      </c>
      <c r="F32" s="97">
        <v>10973</v>
      </c>
      <c r="H32" s="97">
        <v>314.38</v>
      </c>
      <c r="J32" s="68">
        <v>2.87</v>
      </c>
    </row>
    <row r="33" spans="1:11" ht="12.75">
      <c r="A33" s="3"/>
      <c r="B33" s="104" t="s">
        <v>159</v>
      </c>
      <c r="C33" s="1031">
        <v>597</v>
      </c>
      <c r="D33" s="1032"/>
      <c r="E33" s="1031">
        <v>3166414</v>
      </c>
      <c r="F33" s="1032"/>
      <c r="G33" s="1031">
        <v>552692.25</v>
      </c>
      <c r="H33" s="1032"/>
      <c r="I33" s="1033">
        <v>17.45</v>
      </c>
      <c r="J33" s="1034"/>
      <c r="K33" s="4"/>
    </row>
    <row r="34" spans="1:11" s="4" customFormat="1" ht="12.75">
      <c r="A34" s="951" t="s">
        <v>289</v>
      </c>
      <c r="B34" s="951"/>
      <c r="C34" s="951"/>
      <c r="D34" s="951"/>
      <c r="E34" s="951"/>
      <c r="F34" s="951"/>
      <c r="G34" s="103"/>
      <c r="H34" s="103"/>
      <c r="I34"/>
      <c r="J34"/>
      <c r="K34"/>
    </row>
    <row r="35" spans="1:9" ht="12.75">
      <c r="A35" t="s">
        <v>286</v>
      </c>
      <c r="G35"/>
      <c r="I35"/>
    </row>
    <row r="36" spans="1:9" ht="12.75">
      <c r="A36"/>
      <c r="B36" t="s">
        <v>287</v>
      </c>
      <c r="G36"/>
      <c r="I36"/>
    </row>
    <row r="37" spans="1:9" ht="16.5" customHeight="1">
      <c r="A37"/>
      <c r="G37"/>
      <c r="I37"/>
    </row>
    <row r="38" spans="1:9" ht="12.75">
      <c r="A38"/>
      <c r="G38"/>
      <c r="I38"/>
    </row>
    <row r="39" spans="1:9" ht="28.5" customHeight="1">
      <c r="A39"/>
      <c r="G39"/>
      <c r="I39"/>
    </row>
    <row r="40" spans="1:9" ht="12.75">
      <c r="A40"/>
      <c r="G40"/>
      <c r="I40"/>
    </row>
    <row r="41" spans="1:9" ht="12.75">
      <c r="A41"/>
      <c r="G41"/>
      <c r="I41"/>
    </row>
    <row r="42" spans="1:9" ht="12.75">
      <c r="A42"/>
      <c r="G42"/>
      <c r="I42"/>
    </row>
    <row r="43" spans="1:9" ht="12.75">
      <c r="A43"/>
      <c r="G43"/>
      <c r="I43"/>
    </row>
    <row r="44" spans="1:9" ht="12.75">
      <c r="A44"/>
      <c r="G44"/>
      <c r="I44"/>
    </row>
    <row r="45" spans="1:9" ht="12.75">
      <c r="A45"/>
      <c r="G45"/>
      <c r="I45"/>
    </row>
    <row r="46" spans="1:9" ht="12.75">
      <c r="A46"/>
      <c r="G46"/>
      <c r="I46"/>
    </row>
    <row r="47" spans="1:9" ht="12.75">
      <c r="A47"/>
      <c r="G47"/>
      <c r="I47"/>
    </row>
    <row r="48" spans="1:9" ht="12.75">
      <c r="A48"/>
      <c r="G48"/>
      <c r="I48"/>
    </row>
    <row r="49" spans="1:9" ht="12.75">
      <c r="A49"/>
      <c r="G49"/>
      <c r="I49"/>
    </row>
    <row r="50" spans="1:9" ht="12.75">
      <c r="A50"/>
      <c r="G50"/>
      <c r="I50"/>
    </row>
    <row r="51" spans="1:9" ht="12.75">
      <c r="A51"/>
      <c r="G51"/>
      <c r="I51"/>
    </row>
    <row r="52" spans="1:9" ht="12.75">
      <c r="A52"/>
      <c r="G52"/>
      <c r="I52"/>
    </row>
    <row r="53" spans="1:9" ht="12.75">
      <c r="A53"/>
      <c r="G53"/>
      <c r="I53"/>
    </row>
    <row r="54" spans="1:9" ht="12.75">
      <c r="A54"/>
      <c r="G54"/>
      <c r="I54"/>
    </row>
    <row r="55" spans="1:9" ht="12.75">
      <c r="A55"/>
      <c r="G55"/>
      <c r="I55"/>
    </row>
    <row r="56" spans="1:9" ht="12.75">
      <c r="A56"/>
      <c r="G56"/>
      <c r="I56"/>
    </row>
    <row r="57" spans="1:9" ht="12.75">
      <c r="A57"/>
      <c r="G57"/>
      <c r="I57"/>
    </row>
    <row r="58" spans="1:9" ht="12.75">
      <c r="A58"/>
      <c r="G58"/>
      <c r="I58"/>
    </row>
    <row r="59" spans="1:9" ht="12.75">
      <c r="A59"/>
      <c r="G59"/>
      <c r="I59"/>
    </row>
    <row r="60" spans="1:9" ht="12.75">
      <c r="A60"/>
      <c r="G60"/>
      <c r="I60"/>
    </row>
    <row r="61" spans="1:9" ht="12.75">
      <c r="A61"/>
      <c r="G61"/>
      <c r="I61"/>
    </row>
    <row r="62" spans="1:9" ht="12.75">
      <c r="A62"/>
      <c r="G62"/>
      <c r="I62"/>
    </row>
    <row r="63" spans="1:9" ht="12.75">
      <c r="A63"/>
      <c r="G63"/>
      <c r="I63"/>
    </row>
    <row r="64" spans="1:9" ht="12.75">
      <c r="A64"/>
      <c r="G64"/>
      <c r="I64"/>
    </row>
    <row r="65" spans="1:9" ht="12.75">
      <c r="A65"/>
      <c r="G65"/>
      <c r="I65"/>
    </row>
    <row r="66" spans="1:9" ht="12.75">
      <c r="A66"/>
      <c r="G66"/>
      <c r="I66"/>
    </row>
    <row r="67" spans="1:9" ht="12.75">
      <c r="A67"/>
      <c r="G67"/>
      <c r="I67"/>
    </row>
    <row r="68" spans="1:9" ht="12.75">
      <c r="A68"/>
      <c r="G68"/>
      <c r="I68"/>
    </row>
    <row r="69" spans="1:11" s="4" customFormat="1" ht="12.75">
      <c r="A69"/>
      <c r="B69"/>
      <c r="C69"/>
      <c r="D69"/>
      <c r="E69"/>
      <c r="F69"/>
      <c r="G69"/>
      <c r="H69"/>
      <c r="I69"/>
      <c r="J69"/>
      <c r="K69"/>
    </row>
    <row r="70" spans="1:9" ht="15" customHeight="1">
      <c r="A70"/>
      <c r="G70"/>
      <c r="I70"/>
    </row>
    <row r="71" spans="1:9" ht="12.75">
      <c r="A71"/>
      <c r="G71"/>
      <c r="I71"/>
    </row>
  </sheetData>
  <sheetProtection/>
  <mergeCells count="12">
    <mergeCell ref="A34:F34"/>
    <mergeCell ref="C3:D3"/>
    <mergeCell ref="E3:F3"/>
    <mergeCell ref="G3:H3"/>
    <mergeCell ref="E33:F33"/>
    <mergeCell ref="C33:D33"/>
    <mergeCell ref="A1:J1"/>
    <mergeCell ref="G33:H33"/>
    <mergeCell ref="I33:J33"/>
    <mergeCell ref="K4:K8"/>
    <mergeCell ref="I2:J2"/>
    <mergeCell ref="I3:J3"/>
  </mergeCells>
  <printOptions/>
  <pageMargins left="1" right="0.35" top="0.38" bottom="0.48" header="0.36" footer="0.28"/>
  <pageSetup horizontalDpi="600" verticalDpi="600" orientation="landscape" r:id="rId1"/>
  <headerFooter alignWithMargins="0">
    <oddFooter>&amp;C151
</oddFooter>
  </headerFooter>
</worksheet>
</file>

<file path=xl/worksheets/sheet36.xml><?xml version="1.0" encoding="utf-8"?>
<worksheet xmlns="http://schemas.openxmlformats.org/spreadsheetml/2006/main" xmlns:r="http://schemas.openxmlformats.org/officeDocument/2006/relationships">
  <dimension ref="A1:L56"/>
  <sheetViews>
    <sheetView view="pageBreakPreview" zoomScale="55" zoomScaleSheetLayoutView="55" zoomScalePageLayoutView="0" workbookViewId="0" topLeftCell="A1">
      <selection activeCell="C24" sqref="C24"/>
    </sheetView>
  </sheetViews>
  <sheetFormatPr defaultColWidth="13.140625" defaultRowHeight="12.75"/>
  <cols>
    <col min="1" max="1" width="6.7109375" style="14" customWidth="1"/>
    <col min="2" max="2" width="5.57421875" style="31" customWidth="1"/>
    <col min="3" max="3" width="13.8515625" style="14" customWidth="1"/>
    <col min="4" max="4" width="16.00390625" style="14" customWidth="1"/>
    <col min="5" max="5" width="16.57421875" style="14" customWidth="1"/>
    <col min="6" max="6" width="16.28125" style="14" customWidth="1"/>
    <col min="7" max="9" width="16.57421875" style="14" customWidth="1"/>
    <col min="10" max="10" width="7.57421875" style="14" customWidth="1"/>
    <col min="11" max="16384" width="13.140625" style="14" customWidth="1"/>
  </cols>
  <sheetData>
    <row r="1" spans="2:10" s="1" customFormat="1" ht="15.75">
      <c r="B1" s="1045" t="s">
        <v>177</v>
      </c>
      <c r="C1" s="1045"/>
      <c r="D1" s="1045"/>
      <c r="E1" s="1045"/>
      <c r="F1" s="1045"/>
      <c r="G1" s="1045"/>
      <c r="H1" s="1045"/>
      <c r="I1" s="1045"/>
      <c r="J1" s="1041"/>
    </row>
    <row r="2" spans="3:10" ht="15.75">
      <c r="C2" s="1"/>
      <c r="D2" s="1"/>
      <c r="E2" s="1"/>
      <c r="F2" s="1"/>
      <c r="G2" s="1"/>
      <c r="H2" s="1040" t="s">
        <v>277</v>
      </c>
      <c r="I2" s="1040"/>
      <c r="J2" s="1041"/>
    </row>
    <row r="3" spans="2:10" ht="15">
      <c r="B3" s="1042" t="s">
        <v>182</v>
      </c>
      <c r="C3" s="1046" t="s">
        <v>131</v>
      </c>
      <c r="D3" s="1042" t="s">
        <v>202</v>
      </c>
      <c r="E3" s="1046" t="s">
        <v>178</v>
      </c>
      <c r="F3" s="1042" t="s">
        <v>179</v>
      </c>
      <c r="G3" s="1046" t="s">
        <v>180</v>
      </c>
      <c r="H3" s="1042" t="s">
        <v>181</v>
      </c>
      <c r="I3" s="1042" t="s">
        <v>354</v>
      </c>
      <c r="J3" s="1041"/>
    </row>
    <row r="4" spans="2:10" ht="15">
      <c r="B4" s="1043"/>
      <c r="C4" s="1047"/>
      <c r="D4" s="1043"/>
      <c r="E4" s="1047"/>
      <c r="F4" s="1043"/>
      <c r="G4" s="1047"/>
      <c r="H4" s="1043"/>
      <c r="I4" s="1043"/>
      <c r="J4" s="1041"/>
    </row>
    <row r="5" spans="2:10" ht="48.75" customHeight="1">
      <c r="B5" s="1044"/>
      <c r="C5" s="1048"/>
      <c r="D5" s="1044"/>
      <c r="E5" s="1048"/>
      <c r="F5" s="1044"/>
      <c r="G5" s="1048"/>
      <c r="H5" s="1044"/>
      <c r="I5" s="1044"/>
      <c r="J5" s="1041"/>
    </row>
    <row r="6" spans="2:10" s="31" customFormat="1" ht="15.75">
      <c r="B6" s="133">
        <v>1</v>
      </c>
      <c r="C6" s="134">
        <v>2</v>
      </c>
      <c r="D6" s="134">
        <v>3</v>
      </c>
      <c r="E6" s="134">
        <v>4</v>
      </c>
      <c r="F6" s="134">
        <v>5</v>
      </c>
      <c r="G6" s="134">
        <v>6</v>
      </c>
      <c r="H6" s="134">
        <v>7</v>
      </c>
      <c r="I6" s="135">
        <v>8</v>
      </c>
      <c r="J6" s="1041"/>
    </row>
    <row r="7" spans="2:9" ht="15">
      <c r="B7" s="136"/>
      <c r="C7" s="137"/>
      <c r="D7" s="138"/>
      <c r="E7" s="138"/>
      <c r="F7" s="138"/>
      <c r="G7" s="139"/>
      <c r="H7" s="138"/>
      <c r="I7" s="139"/>
    </row>
    <row r="8" spans="2:11" ht="34.5" customHeight="1">
      <c r="B8" s="127">
        <v>1</v>
      </c>
      <c r="C8" s="128" t="s">
        <v>112</v>
      </c>
      <c r="D8" s="119">
        <f>118746/1000</f>
        <v>118.746</v>
      </c>
      <c r="E8" s="119">
        <v>131.89</v>
      </c>
      <c r="F8" s="119">
        <f>E8-D8</f>
        <v>13.143999999999991</v>
      </c>
      <c r="G8" s="119">
        <v>20.85</v>
      </c>
      <c r="H8" s="119">
        <v>22.563</v>
      </c>
      <c r="I8" s="119">
        <f>H8-G8</f>
        <v>1.7129999999999974</v>
      </c>
      <c r="K8" s="199"/>
    </row>
    <row r="9" spans="2:11" ht="34.5" customHeight="1">
      <c r="B9" s="127">
        <v>2</v>
      </c>
      <c r="C9" s="128" t="s">
        <v>113</v>
      </c>
      <c r="D9" s="119">
        <f>133199/1000</f>
        <v>133.199</v>
      </c>
      <c r="E9" s="119">
        <v>152.77</v>
      </c>
      <c r="F9" s="119">
        <f>E9-D9</f>
        <v>19.570999999999998</v>
      </c>
      <c r="G9" s="119">
        <v>24.66</v>
      </c>
      <c r="H9" s="119">
        <v>27.98</v>
      </c>
      <c r="I9" s="119">
        <f aca="true" t="shared" si="0" ref="I9:I23">H9-G9</f>
        <v>3.3200000000000003</v>
      </c>
      <c r="K9" s="199"/>
    </row>
    <row r="10" spans="2:11" ht="34.5" customHeight="1">
      <c r="B10" s="127">
        <v>3</v>
      </c>
      <c r="C10" s="128" t="s">
        <v>114</v>
      </c>
      <c r="D10" s="119">
        <f>140863/1000</f>
        <v>140.863</v>
      </c>
      <c r="E10" s="119">
        <v>165.79</v>
      </c>
      <c r="F10" s="119">
        <f aca="true" t="shared" si="1" ref="F10:F22">E10-D10</f>
        <v>24.926999999999992</v>
      </c>
      <c r="G10" s="119">
        <v>31.1</v>
      </c>
      <c r="H10" s="119">
        <v>38.195</v>
      </c>
      <c r="I10" s="119">
        <f t="shared" si="0"/>
        <v>7.094999999999999</v>
      </c>
      <c r="K10" s="199"/>
    </row>
    <row r="11" spans="2:9" ht="34.5" customHeight="1">
      <c r="B11" s="127">
        <v>4</v>
      </c>
      <c r="C11" s="128" t="s">
        <v>115</v>
      </c>
      <c r="D11" s="119">
        <f>140288/1000</f>
        <v>140.288</v>
      </c>
      <c r="E11" s="119">
        <v>172.63</v>
      </c>
      <c r="F11" s="119">
        <f t="shared" si="1"/>
        <v>32.341999999999985</v>
      </c>
      <c r="G11" s="119">
        <v>38.72</v>
      </c>
      <c r="H11" s="119">
        <v>49.775</v>
      </c>
      <c r="I11" s="119">
        <f t="shared" si="0"/>
        <v>11.055</v>
      </c>
    </row>
    <row r="12" spans="2:9" ht="34.5" customHeight="1">
      <c r="B12" s="127">
        <v>5</v>
      </c>
      <c r="C12" s="128" t="s">
        <v>162</v>
      </c>
      <c r="D12" s="119">
        <f>142999/1000</f>
        <v>142.999</v>
      </c>
      <c r="E12" s="119">
        <v>185.74</v>
      </c>
      <c r="F12" s="119">
        <f t="shared" si="1"/>
        <v>42.741000000000014</v>
      </c>
      <c r="G12" s="119">
        <v>48.023</v>
      </c>
      <c r="H12" s="119">
        <v>63.204</v>
      </c>
      <c r="I12" s="119">
        <f t="shared" si="0"/>
        <v>15.180999999999997</v>
      </c>
    </row>
    <row r="13" spans="1:9" ht="34.5" customHeight="1">
      <c r="A13" s="140"/>
      <c r="B13" s="127">
        <v>6</v>
      </c>
      <c r="C13" s="128" t="s">
        <v>295</v>
      </c>
      <c r="D13" s="119">
        <f>142197/1000</f>
        <v>142.197</v>
      </c>
      <c r="E13" s="119">
        <v>187.47</v>
      </c>
      <c r="F13" s="119">
        <f t="shared" si="1"/>
        <v>45.272999999999996</v>
      </c>
      <c r="G13" s="119">
        <v>53.4</v>
      </c>
      <c r="H13" s="119">
        <v>71.35</v>
      </c>
      <c r="I13" s="119">
        <f t="shared" si="0"/>
        <v>17.949999999999996</v>
      </c>
    </row>
    <row r="14" spans="2:9" s="141" customFormat="1" ht="34.5" customHeight="1">
      <c r="B14" s="127">
        <v>7</v>
      </c>
      <c r="C14" s="129" t="s">
        <v>296</v>
      </c>
      <c r="D14" s="119">
        <f>141063/1000</f>
        <v>141.063</v>
      </c>
      <c r="E14" s="119">
        <v>188.396</v>
      </c>
      <c r="F14" s="119">
        <f t="shared" si="1"/>
        <v>47.333</v>
      </c>
      <c r="G14" s="119">
        <v>57.143</v>
      </c>
      <c r="H14" s="119">
        <v>79.22</v>
      </c>
      <c r="I14" s="119">
        <f t="shared" si="0"/>
        <v>22.076999999999998</v>
      </c>
    </row>
    <row r="15" spans="1:9" s="141" customFormat="1" ht="34.5" customHeight="1">
      <c r="A15" s="142"/>
      <c r="B15" s="127">
        <v>8</v>
      </c>
      <c r="C15" s="128" t="s">
        <v>290</v>
      </c>
      <c r="D15" s="119">
        <f>141364/1000</f>
        <v>141.364</v>
      </c>
      <c r="E15" s="119">
        <v>185.34</v>
      </c>
      <c r="F15" s="119">
        <f t="shared" si="1"/>
        <v>43.976</v>
      </c>
      <c r="G15" s="119">
        <v>55.133</v>
      </c>
      <c r="H15" s="119">
        <v>76.19</v>
      </c>
      <c r="I15" s="119">
        <f t="shared" si="0"/>
        <v>21.056999999999995</v>
      </c>
    </row>
    <row r="16" spans="1:9" s="141" customFormat="1" ht="34.5" customHeight="1">
      <c r="A16" s="142"/>
      <c r="B16" s="127">
        <v>9</v>
      </c>
      <c r="C16" s="130" t="s">
        <v>360</v>
      </c>
      <c r="D16" s="119">
        <f>140733/1000</f>
        <v>140.733</v>
      </c>
      <c r="E16" s="119">
        <v>188.286</v>
      </c>
      <c r="F16" s="119">
        <f t="shared" si="1"/>
        <v>47.553</v>
      </c>
      <c r="G16" s="119">
        <v>56.922</v>
      </c>
      <c r="H16" s="119">
        <v>78.42</v>
      </c>
      <c r="I16" s="119">
        <f t="shared" si="0"/>
        <v>21.498000000000005</v>
      </c>
    </row>
    <row r="17" spans="1:11" s="141" customFormat="1" ht="34.5" customHeight="1">
      <c r="A17" s="142"/>
      <c r="B17" s="127">
        <v>10</v>
      </c>
      <c r="C17" s="130" t="s">
        <v>361</v>
      </c>
      <c r="D17" s="119">
        <f>132465/1000</f>
        <v>132.465</v>
      </c>
      <c r="E17" s="119">
        <v>175.58</v>
      </c>
      <c r="F17" s="119">
        <f t="shared" si="1"/>
        <v>43.11500000000001</v>
      </c>
      <c r="G17" s="119">
        <v>53.871</v>
      </c>
      <c r="H17" s="119">
        <v>73.41</v>
      </c>
      <c r="I17" s="119">
        <f t="shared" si="0"/>
        <v>19.538999999999994</v>
      </c>
      <c r="K17" s="149"/>
    </row>
    <row r="18" spans="1:9" s="141" customFormat="1" ht="34.5" customHeight="1">
      <c r="A18" s="142"/>
      <c r="B18" s="127">
        <v>11</v>
      </c>
      <c r="C18" s="130" t="s">
        <v>498</v>
      </c>
      <c r="D18" s="119">
        <f>140757/1000</f>
        <v>140.757</v>
      </c>
      <c r="E18" s="119">
        <v>190.077</v>
      </c>
      <c r="F18" s="119">
        <f t="shared" si="1"/>
        <v>49.31999999999999</v>
      </c>
      <c r="G18" s="119">
        <v>56.959</v>
      </c>
      <c r="H18" s="119">
        <v>78.15</v>
      </c>
      <c r="I18" s="119">
        <f t="shared" si="0"/>
        <v>21.191000000000003</v>
      </c>
    </row>
    <row r="19" spans="1:9" s="141" customFormat="1" ht="34.5" customHeight="1">
      <c r="A19" s="142"/>
      <c r="B19" s="127">
        <v>12</v>
      </c>
      <c r="C19" s="130" t="s">
        <v>600</v>
      </c>
      <c r="D19" s="119">
        <f>141167/1000</f>
        <v>141.167</v>
      </c>
      <c r="E19" s="119">
        <v>191.545</v>
      </c>
      <c r="F19" s="119">
        <f t="shared" si="1"/>
        <v>50.377999999999986</v>
      </c>
      <c r="G19" s="119">
        <v>59.206</v>
      </c>
      <c r="H19" s="119">
        <v>81.18</v>
      </c>
      <c r="I19" s="119">
        <f t="shared" si="0"/>
        <v>21.974000000000004</v>
      </c>
    </row>
    <row r="20" spans="1:9" s="141" customFormat="1" ht="34.5" customHeight="1">
      <c r="A20" s="142"/>
      <c r="B20" s="127">
        <v>13</v>
      </c>
      <c r="C20" s="130" t="s">
        <v>500</v>
      </c>
      <c r="D20" s="119">
        <f>141490/1000</f>
        <v>141.49</v>
      </c>
      <c r="E20" s="119">
        <v>193.049</v>
      </c>
      <c r="F20" s="119">
        <f t="shared" si="1"/>
        <v>51.559</v>
      </c>
      <c r="G20" s="119">
        <v>60.411</v>
      </c>
      <c r="H20" s="119">
        <v>83.94</v>
      </c>
      <c r="I20" s="119">
        <f t="shared" si="0"/>
        <v>23.528999999999996</v>
      </c>
    </row>
    <row r="21" spans="1:9" s="141" customFormat="1" ht="34.5" customHeight="1">
      <c r="A21" s="142"/>
      <c r="B21" s="127">
        <v>14</v>
      </c>
      <c r="C21" s="130" t="s">
        <v>501</v>
      </c>
      <c r="D21" s="119">
        <f>139946/1000</f>
        <v>139.946</v>
      </c>
      <c r="E21" s="119">
        <v>193.228</v>
      </c>
      <c r="F21" s="119">
        <f t="shared" si="1"/>
        <v>53.28200000000001</v>
      </c>
      <c r="G21" s="119">
        <v>61.707</v>
      </c>
      <c r="H21" s="119">
        <v>86.5</v>
      </c>
      <c r="I21" s="119">
        <f t="shared" si="0"/>
        <v>24.793</v>
      </c>
    </row>
    <row r="22" spans="1:11" s="141" customFormat="1" ht="34.5" customHeight="1">
      <c r="A22" s="142"/>
      <c r="B22" s="127">
        <v>15</v>
      </c>
      <c r="C22" s="130" t="s">
        <v>502</v>
      </c>
      <c r="D22" s="119">
        <f>140861/1000</f>
        <v>140.861</v>
      </c>
      <c r="E22" s="119">
        <v>195.84</v>
      </c>
      <c r="F22" s="119">
        <f t="shared" si="1"/>
        <v>54.97900000000001</v>
      </c>
      <c r="G22" s="119">
        <v>62.286</v>
      </c>
      <c r="H22" s="119">
        <v>87.259</v>
      </c>
      <c r="I22" s="119">
        <f t="shared" si="0"/>
        <v>24.973</v>
      </c>
      <c r="K22" s="200"/>
    </row>
    <row r="23" spans="1:11" s="141" customFormat="1" ht="34.5" customHeight="1">
      <c r="A23" s="142"/>
      <c r="B23" s="190">
        <v>16</v>
      </c>
      <c r="C23" s="131" t="s">
        <v>1331</v>
      </c>
      <c r="D23" s="132">
        <v>141.36</v>
      </c>
      <c r="E23" s="132">
        <v>195.1</v>
      </c>
      <c r="F23" s="132">
        <v>53.74</v>
      </c>
      <c r="G23" s="132">
        <v>63.2</v>
      </c>
      <c r="H23" s="132">
        <v>85.42</v>
      </c>
      <c r="I23" s="132">
        <f t="shared" si="0"/>
        <v>22.22</v>
      </c>
      <c r="K23" s="200"/>
    </row>
    <row r="24" spans="2:9" ht="26.25" customHeight="1">
      <c r="B24" s="14" t="s">
        <v>358</v>
      </c>
      <c r="C24" s="72"/>
      <c r="D24" s="118"/>
      <c r="E24" s="74"/>
      <c r="F24" s="74"/>
      <c r="G24" s="74"/>
      <c r="H24" s="74"/>
      <c r="I24" s="143"/>
    </row>
    <row r="25" spans="2:8" ht="23.25" customHeight="1">
      <c r="B25" s="14" t="s">
        <v>183</v>
      </c>
      <c r="C25" s="72"/>
      <c r="D25" s="118"/>
      <c r="E25" s="74"/>
      <c r="F25" s="74"/>
      <c r="G25" s="74"/>
      <c r="H25" s="74"/>
    </row>
    <row r="26" spans="3:8" ht="15">
      <c r="C26" s="72"/>
      <c r="D26" s="118"/>
      <c r="E26" s="74"/>
      <c r="F26" s="74"/>
      <c r="G26" s="74"/>
      <c r="H26" s="74"/>
    </row>
    <row r="27" spans="3:9" ht="15">
      <c r="C27" s="72"/>
      <c r="D27" s="118"/>
      <c r="E27" s="74"/>
      <c r="F27" s="74"/>
      <c r="G27" s="74"/>
      <c r="H27" s="74"/>
      <c r="I27" s="143"/>
    </row>
    <row r="29" ht="15">
      <c r="J29" s="143"/>
    </row>
    <row r="30" ht="15">
      <c r="I30" s="143"/>
    </row>
    <row r="32" spans="4:8" ht="15">
      <c r="D32" s="143"/>
      <c r="E32" s="143"/>
      <c r="F32" s="143"/>
      <c r="G32" s="143"/>
      <c r="H32" s="143"/>
    </row>
    <row r="33" spans="4:8" ht="15">
      <c r="D33" s="143"/>
      <c r="E33" s="143"/>
      <c r="F33" s="143"/>
      <c r="G33" s="143"/>
      <c r="H33" s="143"/>
    </row>
    <row r="34" spans="4:8" ht="15">
      <c r="D34" s="143"/>
      <c r="E34" s="143"/>
      <c r="F34" s="143"/>
      <c r="G34" s="143"/>
      <c r="H34" s="143"/>
    </row>
    <row r="35" spans="4:8" ht="15">
      <c r="D35" s="143"/>
      <c r="E35" s="143"/>
      <c r="F35" s="143"/>
      <c r="G35" s="143"/>
      <c r="H35" s="143"/>
    </row>
    <row r="36" spans="4:9" ht="15">
      <c r="D36" s="143"/>
      <c r="E36" s="143"/>
      <c r="F36" s="143"/>
      <c r="G36" s="143"/>
      <c r="H36" s="143"/>
      <c r="I36" s="143"/>
    </row>
    <row r="37" spans="4:8" ht="15">
      <c r="D37" s="143"/>
      <c r="E37" s="143"/>
      <c r="F37" s="143"/>
      <c r="G37" s="143"/>
      <c r="H37" s="143"/>
    </row>
    <row r="38" spans="4:12" ht="15">
      <c r="D38" s="143"/>
      <c r="E38" s="143"/>
      <c r="F38" s="143"/>
      <c r="G38" s="143"/>
      <c r="H38" s="143"/>
      <c r="I38" s="144"/>
      <c r="L38" s="143"/>
    </row>
    <row r="39" spans="4:10" ht="15">
      <c r="D39" s="143"/>
      <c r="E39" s="143"/>
      <c r="F39" s="143"/>
      <c r="G39" s="143"/>
      <c r="H39" s="143"/>
      <c r="I39" s="145"/>
      <c r="J39" s="143"/>
    </row>
    <row r="40" spans="4:8" ht="15">
      <c r="D40" s="143"/>
      <c r="E40" s="143"/>
      <c r="F40" s="143"/>
      <c r="G40" s="143"/>
      <c r="H40" s="143"/>
    </row>
    <row r="41" spans="4:9" ht="15">
      <c r="D41" s="143"/>
      <c r="E41" s="143"/>
      <c r="F41" s="143"/>
      <c r="G41" s="143"/>
      <c r="H41" s="143"/>
      <c r="I41" s="146"/>
    </row>
    <row r="42" spans="4:8" ht="15">
      <c r="D42" s="143"/>
      <c r="E42" s="143"/>
      <c r="F42" s="143"/>
      <c r="G42" s="143"/>
      <c r="H42" s="143"/>
    </row>
    <row r="43" spans="4:8" ht="15">
      <c r="D43" s="143"/>
      <c r="E43" s="143"/>
      <c r="F43" s="143"/>
      <c r="G43" s="143"/>
      <c r="H43" s="143"/>
    </row>
    <row r="44" spans="4:8" ht="15">
      <c r="D44" s="143"/>
      <c r="E44" s="143"/>
      <c r="F44" s="143"/>
      <c r="G44" s="143"/>
      <c r="H44" s="143"/>
    </row>
    <row r="45" spans="4:8" ht="15">
      <c r="D45" s="143"/>
      <c r="E45" s="143"/>
      <c r="F45" s="143"/>
      <c r="G45" s="143"/>
      <c r="H45" s="143"/>
    </row>
    <row r="46" spans="4:8" ht="15">
      <c r="D46" s="143"/>
      <c r="E46" s="143"/>
      <c r="F46" s="143"/>
      <c r="G46" s="143"/>
      <c r="H46" s="147"/>
    </row>
    <row r="47" spans="4:8" ht="15">
      <c r="D47" s="148"/>
      <c r="E47" s="148"/>
      <c r="F47" s="148"/>
      <c r="G47" s="148"/>
      <c r="H47" s="148"/>
    </row>
    <row r="48" spans="4:8" ht="15">
      <c r="D48" s="148"/>
      <c r="E48" s="148"/>
      <c r="F48" s="148"/>
      <c r="G48" s="148"/>
      <c r="H48" s="148"/>
    </row>
    <row r="49" spans="4:8" ht="15">
      <c r="D49" s="148"/>
      <c r="E49" s="148"/>
      <c r="F49" s="148"/>
      <c r="G49" s="148"/>
      <c r="H49" s="148"/>
    </row>
    <row r="50" spans="4:8" ht="15">
      <c r="D50" s="148"/>
      <c r="E50" s="148"/>
      <c r="F50" s="148"/>
      <c r="G50" s="148"/>
      <c r="H50" s="148"/>
    </row>
    <row r="51" spans="4:8" ht="15">
      <c r="D51" s="148"/>
      <c r="E51" s="148"/>
      <c r="F51" s="148"/>
      <c r="G51" s="148"/>
      <c r="H51" s="148"/>
    </row>
    <row r="52" spans="4:8" ht="15">
      <c r="D52" s="148"/>
      <c r="E52" s="148"/>
      <c r="F52" s="148"/>
      <c r="G52" s="148"/>
      <c r="H52" s="148"/>
    </row>
    <row r="53" spans="4:8" ht="15">
      <c r="D53" s="148"/>
      <c r="E53" s="148"/>
      <c r="F53" s="148"/>
      <c r="G53" s="148"/>
      <c r="H53" s="148"/>
    </row>
    <row r="54" spans="4:8" ht="15">
      <c r="D54" s="148"/>
      <c r="E54" s="148"/>
      <c r="F54" s="148"/>
      <c r="G54" s="148"/>
      <c r="H54" s="148"/>
    </row>
    <row r="55" spans="4:8" ht="15">
      <c r="D55" s="148"/>
      <c r="E55" s="148"/>
      <c r="F55" s="148"/>
      <c r="G55" s="148"/>
      <c r="H55" s="148"/>
    </row>
    <row r="56" spans="4:8" ht="15">
      <c r="D56" s="148"/>
      <c r="E56" s="148"/>
      <c r="F56" s="148"/>
      <c r="G56" s="148"/>
      <c r="H56" s="148"/>
    </row>
  </sheetData>
  <sheetProtection/>
  <mergeCells count="11">
    <mergeCell ref="E3:E5"/>
    <mergeCell ref="H2:I2"/>
    <mergeCell ref="J1:J6"/>
    <mergeCell ref="B3:B5"/>
    <mergeCell ref="B1:I1"/>
    <mergeCell ref="G3:G5"/>
    <mergeCell ref="H3:H5"/>
    <mergeCell ref="I3:I5"/>
    <mergeCell ref="F3:F5"/>
    <mergeCell ref="D3:D5"/>
    <mergeCell ref="C3:C5"/>
  </mergeCells>
  <printOptions horizontalCentered="1"/>
  <pageMargins left="0.75" right="0.75" top="1" bottom="0.75" header="0.5" footer="0.51"/>
  <pageSetup horizontalDpi="600" verticalDpi="600" orientation="portrait" paperSize="9" scale="66" r:id="rId1"/>
  <headerFooter alignWithMargins="0">
    <oddHeader>&amp;RLAND USES</oddHeader>
    <oddFooter>&amp;C146</oddFooter>
  </headerFooter>
</worksheet>
</file>

<file path=xl/worksheets/sheet37.xml><?xml version="1.0" encoding="utf-8"?>
<worksheet xmlns="http://schemas.openxmlformats.org/spreadsheetml/2006/main" xmlns:r="http://schemas.openxmlformats.org/officeDocument/2006/relationships">
  <dimension ref="A1:CQ81"/>
  <sheetViews>
    <sheetView view="pageBreakPreview" zoomScale="85" zoomScaleNormal="85" zoomScaleSheetLayoutView="85" zoomScalePageLayoutView="0" workbookViewId="0" topLeftCell="E1">
      <selection activeCell="S6" sqref="S6"/>
    </sheetView>
  </sheetViews>
  <sheetFormatPr defaultColWidth="9.140625" defaultRowHeight="12.75"/>
  <cols>
    <col min="1" max="1" width="7.00390625" style="0" customWidth="1"/>
    <col min="2" max="2" width="51.8515625" style="0" customWidth="1"/>
    <col min="3" max="3" width="9.7109375" style="0" customWidth="1"/>
    <col min="4" max="4" width="9.8515625" style="0" bestFit="1" customWidth="1"/>
    <col min="5" max="5" width="9.7109375" style="0" bestFit="1" customWidth="1"/>
    <col min="6" max="6" width="8.140625" style="0" customWidth="1"/>
    <col min="7" max="7" width="11.421875" style="0" customWidth="1"/>
    <col min="8" max="8" width="23.57421875" style="12" hidden="1" customWidth="1"/>
    <col min="9" max="9" width="51.8515625" style="0" customWidth="1"/>
    <col min="10" max="10" width="7.421875" style="0" customWidth="1"/>
    <col min="11" max="11" width="9.28125" style="0" customWidth="1"/>
    <col min="13" max="13" width="9.7109375" style="0" customWidth="1"/>
    <col min="15" max="15" width="8.57421875" style="0" customWidth="1"/>
    <col min="16" max="16" width="7.7109375" style="0" customWidth="1"/>
    <col min="17" max="20" width="8.57421875" style="0" customWidth="1"/>
    <col min="21" max="21" width="9.7109375" style="0" customWidth="1"/>
    <col min="85" max="85" width="31.140625" style="0" customWidth="1"/>
    <col min="88" max="88" width="7.57421875" style="0" bestFit="1" customWidth="1"/>
    <col min="90" max="93" width="9.140625" style="15" customWidth="1"/>
  </cols>
  <sheetData>
    <row r="1" spans="1:93" s="1" customFormat="1" ht="23.25" customHeight="1">
      <c r="A1" s="921" t="s">
        <v>299</v>
      </c>
      <c r="B1" s="921"/>
      <c r="C1" s="921"/>
      <c r="D1" s="921"/>
      <c r="E1" s="921"/>
      <c r="F1" s="921"/>
      <c r="G1" s="921"/>
      <c r="H1" s="921"/>
      <c r="I1" s="1051" t="s">
        <v>300</v>
      </c>
      <c r="J1" s="1051"/>
      <c r="K1" s="1051"/>
      <c r="L1" s="1051"/>
      <c r="M1" s="1051"/>
      <c r="N1" s="1051"/>
      <c r="O1" s="187"/>
      <c r="P1" s="110"/>
      <c r="Q1" s="110"/>
      <c r="R1" s="110"/>
      <c r="S1" s="110"/>
      <c r="T1" s="110"/>
      <c r="U1" s="110"/>
      <c r="V1" s="110"/>
      <c r="W1" s="110"/>
      <c r="X1" s="110"/>
      <c r="Y1" s="110"/>
      <c r="Z1" s="110"/>
      <c r="AA1" s="110"/>
      <c r="AB1" s="110"/>
      <c r="AC1" s="110"/>
      <c r="AD1" s="110"/>
      <c r="AE1" s="110"/>
      <c r="AF1" s="110"/>
      <c r="AG1" s="110"/>
      <c r="AH1" s="110"/>
      <c r="AI1" s="110"/>
      <c r="AJ1" s="1049" t="s">
        <v>201</v>
      </c>
      <c r="AK1" s="815"/>
      <c r="AL1" s="815"/>
      <c r="AM1" s="815"/>
      <c r="AN1" s="815"/>
      <c r="AO1" s="815"/>
      <c r="AP1" s="815"/>
      <c r="AQ1" s="815"/>
      <c r="AR1" s="815"/>
      <c r="AS1" s="815"/>
      <c r="AT1" s="815"/>
      <c r="AU1" s="815"/>
      <c r="AV1" s="815"/>
      <c r="AW1" s="815"/>
      <c r="AX1" s="815"/>
      <c r="AY1" s="815"/>
      <c r="AZ1" s="815"/>
      <c r="BA1" s="815"/>
      <c r="BB1" s="815"/>
      <c r="BC1" s="815"/>
      <c r="BD1" s="815"/>
      <c r="BE1" s="815"/>
      <c r="BF1" s="815"/>
      <c r="BG1" s="815"/>
      <c r="BH1" s="815"/>
      <c r="BI1" s="815"/>
      <c r="BJ1" s="815"/>
      <c r="BK1" s="815"/>
      <c r="BL1" s="815"/>
      <c r="BM1" s="815"/>
      <c r="BN1" s="815"/>
      <c r="BO1" s="815"/>
      <c r="BP1" s="815"/>
      <c r="BQ1" s="815"/>
      <c r="BR1" s="815"/>
      <c r="BS1" s="815"/>
      <c r="BT1" s="815"/>
      <c r="BU1" s="815"/>
      <c r="BV1" s="815"/>
      <c r="BW1" s="815"/>
      <c r="BX1" s="815"/>
      <c r="BY1" s="815"/>
      <c r="BZ1" s="815"/>
      <c r="CA1" s="815"/>
      <c r="CB1" s="815"/>
      <c r="CC1" s="815"/>
      <c r="CD1" s="815"/>
      <c r="CE1" s="815"/>
      <c r="CF1" s="815"/>
      <c r="CL1" s="244"/>
      <c r="CM1" s="244"/>
      <c r="CN1" s="244"/>
      <c r="CO1" s="244"/>
    </row>
    <row r="2" spans="5:93" s="2" customFormat="1" ht="15">
      <c r="E2" s="1052" t="s">
        <v>351</v>
      </c>
      <c r="F2" s="1052"/>
      <c r="G2" s="1052"/>
      <c r="H2" s="1052"/>
      <c r="I2" s="47"/>
      <c r="J2" s="47"/>
      <c r="AJ2" s="1049"/>
      <c r="AK2" s="815"/>
      <c r="AL2" s="815"/>
      <c r="AM2" s="815"/>
      <c r="AN2" s="815"/>
      <c r="AO2" s="815"/>
      <c r="AP2" s="815"/>
      <c r="AQ2" s="815"/>
      <c r="AR2" s="815"/>
      <c r="AS2" s="815"/>
      <c r="AT2" s="815"/>
      <c r="AU2" s="815"/>
      <c r="AV2" s="815"/>
      <c r="AW2" s="815"/>
      <c r="AX2" s="815"/>
      <c r="AY2" s="815"/>
      <c r="AZ2" s="815"/>
      <c r="BA2" s="815"/>
      <c r="BB2" s="815"/>
      <c r="BC2" s="815"/>
      <c r="BD2" s="815"/>
      <c r="BE2" s="815"/>
      <c r="BF2" s="815"/>
      <c r="BG2" s="815"/>
      <c r="BH2" s="815"/>
      <c r="BI2" s="815"/>
      <c r="BJ2" s="815"/>
      <c r="BK2" s="815"/>
      <c r="BL2" s="815"/>
      <c r="BM2" s="815"/>
      <c r="BN2" s="815"/>
      <c r="BO2" s="815"/>
      <c r="BP2" s="815"/>
      <c r="BQ2" s="815"/>
      <c r="BR2" s="815"/>
      <c r="BS2" s="815"/>
      <c r="BT2" s="815"/>
      <c r="BU2" s="815"/>
      <c r="BV2" s="815"/>
      <c r="BW2" s="815"/>
      <c r="BX2" s="815"/>
      <c r="BY2" s="815"/>
      <c r="BZ2" s="815"/>
      <c r="CA2" s="815"/>
      <c r="CB2" s="815"/>
      <c r="CC2" s="815"/>
      <c r="CD2" s="815"/>
      <c r="CE2" s="815"/>
      <c r="CF2" s="815"/>
      <c r="CL2" s="245"/>
      <c r="CM2" s="245"/>
      <c r="CN2" s="245"/>
      <c r="CO2" s="245"/>
    </row>
    <row r="3" spans="2:93" s="4" customFormat="1" ht="45.75" customHeight="1">
      <c r="B3" s="27" t="s">
        <v>111</v>
      </c>
      <c r="C3" s="27" t="s">
        <v>112</v>
      </c>
      <c r="D3" s="109" t="s">
        <v>113</v>
      </c>
      <c r="E3" s="109" t="s">
        <v>114</v>
      </c>
      <c r="F3" s="109" t="s">
        <v>115</v>
      </c>
      <c r="G3" s="109" t="s">
        <v>162</v>
      </c>
      <c r="H3" s="114" t="s">
        <v>116</v>
      </c>
      <c r="I3" s="27" t="s">
        <v>111</v>
      </c>
      <c r="J3" s="197" t="s">
        <v>290</v>
      </c>
      <c r="K3" s="197" t="s">
        <v>360</v>
      </c>
      <c r="L3" s="197" t="s">
        <v>361</v>
      </c>
      <c r="M3" s="197" t="s">
        <v>362</v>
      </c>
      <c r="N3" s="197" t="s">
        <v>600</v>
      </c>
      <c r="O3" s="197" t="s">
        <v>500</v>
      </c>
      <c r="P3" s="197" t="s">
        <v>563</v>
      </c>
      <c r="Q3" s="198" t="s">
        <v>502</v>
      </c>
      <c r="R3" s="235" t="s">
        <v>1331</v>
      </c>
      <c r="S3" s="234"/>
      <c r="T3" s="234"/>
      <c r="U3" s="6"/>
      <c r="V3" s="6"/>
      <c r="W3" s="6"/>
      <c r="X3" s="6"/>
      <c r="Y3" s="6"/>
      <c r="Z3" s="6"/>
      <c r="AJ3" s="1049"/>
      <c r="AK3" s="815"/>
      <c r="AL3" s="815"/>
      <c r="AM3" s="815"/>
      <c r="AN3" s="815"/>
      <c r="AO3" s="815"/>
      <c r="AP3" s="815"/>
      <c r="AQ3" s="815"/>
      <c r="AR3" s="815"/>
      <c r="AS3" s="815"/>
      <c r="AT3" s="815"/>
      <c r="AU3" s="815"/>
      <c r="AV3" s="815"/>
      <c r="AW3" s="815"/>
      <c r="AX3" s="815"/>
      <c r="AY3" s="815"/>
      <c r="AZ3" s="815"/>
      <c r="BA3" s="815"/>
      <c r="BB3" s="815"/>
      <c r="BC3" s="815"/>
      <c r="BD3" s="815"/>
      <c r="BE3" s="815"/>
      <c r="BF3" s="815"/>
      <c r="BG3" s="815"/>
      <c r="BH3" s="815"/>
      <c r="BI3" s="815"/>
      <c r="BJ3" s="815"/>
      <c r="BK3" s="815"/>
      <c r="BL3" s="815"/>
      <c r="BM3" s="815"/>
      <c r="BN3" s="815"/>
      <c r="BO3" s="815"/>
      <c r="BP3" s="815"/>
      <c r="BQ3" s="815"/>
      <c r="BR3" s="815"/>
      <c r="BS3" s="815"/>
      <c r="BT3" s="815"/>
      <c r="BU3" s="815"/>
      <c r="BV3" s="815"/>
      <c r="BW3" s="815"/>
      <c r="BX3" s="815"/>
      <c r="BY3" s="815"/>
      <c r="BZ3" s="815"/>
      <c r="CA3" s="815"/>
      <c r="CB3" s="815"/>
      <c r="CC3" s="815"/>
      <c r="CD3" s="815"/>
      <c r="CE3" s="815"/>
      <c r="CF3" s="815"/>
      <c r="CG3" s="3" t="s">
        <v>111</v>
      </c>
      <c r="CH3" s="109" t="s">
        <v>115</v>
      </c>
      <c r="CI3" s="109" t="s">
        <v>162</v>
      </c>
      <c r="CJ3" s="109" t="s">
        <v>290</v>
      </c>
      <c r="CK3" s="198" t="s">
        <v>462</v>
      </c>
      <c r="CL3" s="236"/>
      <c r="CM3" s="236"/>
      <c r="CN3" s="6"/>
      <c r="CO3" s="6"/>
    </row>
    <row r="4" spans="2:93" s="29" customFormat="1" ht="24" customHeight="1">
      <c r="B4" s="27">
        <v>1</v>
      </c>
      <c r="C4" s="27">
        <v>2</v>
      </c>
      <c r="D4" s="109">
        <v>3</v>
      </c>
      <c r="E4" s="109">
        <v>4</v>
      </c>
      <c r="F4" s="109">
        <v>5</v>
      </c>
      <c r="G4" s="109">
        <v>6</v>
      </c>
      <c r="H4" s="109">
        <v>7</v>
      </c>
      <c r="I4" s="27">
        <v>1</v>
      </c>
      <c r="J4" s="109">
        <v>7</v>
      </c>
      <c r="K4" s="109">
        <v>8</v>
      </c>
      <c r="L4" s="109">
        <v>9</v>
      </c>
      <c r="M4" s="109">
        <v>10</v>
      </c>
      <c r="N4" s="109">
        <v>11</v>
      </c>
      <c r="O4" s="27">
        <v>12</v>
      </c>
      <c r="P4" s="27">
        <v>13</v>
      </c>
      <c r="Q4" s="27">
        <v>14</v>
      </c>
      <c r="R4" s="27"/>
      <c r="S4" s="236"/>
      <c r="T4" s="236"/>
      <c r="U4" s="28"/>
      <c r="V4" s="28"/>
      <c r="W4" s="28"/>
      <c r="X4" s="28"/>
      <c r="Y4" s="28"/>
      <c r="Z4" s="28"/>
      <c r="AJ4" s="1049"/>
      <c r="AK4" s="815"/>
      <c r="AL4" s="815"/>
      <c r="AM4" s="815"/>
      <c r="AN4" s="815"/>
      <c r="AO4" s="815"/>
      <c r="AP4" s="815"/>
      <c r="AQ4" s="815"/>
      <c r="AR4" s="815"/>
      <c r="AS4" s="815"/>
      <c r="AT4" s="815"/>
      <c r="AU4" s="815"/>
      <c r="AV4" s="815"/>
      <c r="AW4" s="815"/>
      <c r="AX4" s="815"/>
      <c r="AY4" s="815"/>
      <c r="AZ4" s="815"/>
      <c r="BA4" s="815"/>
      <c r="BB4" s="815"/>
      <c r="BC4" s="815"/>
      <c r="BD4" s="815"/>
      <c r="BE4" s="815"/>
      <c r="BF4" s="815"/>
      <c r="BG4" s="815"/>
      <c r="BH4" s="815"/>
      <c r="BI4" s="815"/>
      <c r="BJ4" s="815"/>
      <c r="BK4" s="815"/>
      <c r="BL4" s="815"/>
      <c r="BM4" s="815"/>
      <c r="BN4" s="815"/>
      <c r="BO4" s="815"/>
      <c r="BP4" s="815"/>
      <c r="BQ4" s="815"/>
      <c r="BR4" s="815"/>
      <c r="BS4" s="815"/>
      <c r="BT4" s="815"/>
      <c r="BU4" s="815"/>
      <c r="BV4" s="815"/>
      <c r="BW4" s="815"/>
      <c r="BX4" s="815"/>
      <c r="BY4" s="815"/>
      <c r="BZ4" s="815"/>
      <c r="CA4" s="815"/>
      <c r="CB4" s="815"/>
      <c r="CC4" s="815"/>
      <c r="CD4" s="815"/>
      <c r="CE4" s="815"/>
      <c r="CF4" s="815"/>
      <c r="CG4" s="8" t="s">
        <v>117</v>
      </c>
      <c r="CH4" s="68">
        <v>67.47</v>
      </c>
      <c r="CI4" s="68">
        <v>67.81</v>
      </c>
      <c r="CJ4" s="107">
        <v>69.53</v>
      </c>
      <c r="CK4" s="188">
        <v>69.63</v>
      </c>
      <c r="CL4" s="73"/>
      <c r="CM4" s="39"/>
      <c r="CN4" s="39"/>
      <c r="CO4" s="28"/>
    </row>
    <row r="5" spans="2:93" s="4" customFormat="1" ht="12.75">
      <c r="B5" s="5"/>
      <c r="C5" s="5"/>
      <c r="D5" s="106"/>
      <c r="E5" s="106"/>
      <c r="F5" s="106"/>
      <c r="G5" s="106"/>
      <c r="H5" s="7"/>
      <c r="I5" s="5"/>
      <c r="J5" s="106"/>
      <c r="K5" s="106"/>
      <c r="L5" s="106"/>
      <c r="M5" s="106"/>
      <c r="N5" s="106"/>
      <c r="O5" s="5"/>
      <c r="P5" s="5"/>
      <c r="Q5" s="5"/>
      <c r="R5" s="5"/>
      <c r="S5" s="6"/>
      <c r="T5" s="6"/>
      <c r="U5" s="6"/>
      <c r="V5" s="6"/>
      <c r="W5" s="6"/>
      <c r="X5" s="6"/>
      <c r="Y5" s="6"/>
      <c r="Z5" s="6"/>
      <c r="AJ5" s="1049"/>
      <c r="AK5" s="815"/>
      <c r="AL5" s="815"/>
      <c r="AM5" s="815"/>
      <c r="AN5" s="815"/>
      <c r="AO5" s="815"/>
      <c r="AP5" s="815"/>
      <c r="AQ5" s="815"/>
      <c r="AR5" s="815"/>
      <c r="AS5" s="815"/>
      <c r="AT5" s="815"/>
      <c r="AU5" s="815"/>
      <c r="AV5" s="815"/>
      <c r="AW5" s="815"/>
      <c r="AX5" s="815"/>
      <c r="AY5" s="815"/>
      <c r="AZ5" s="815"/>
      <c r="BA5" s="815"/>
      <c r="BB5" s="815"/>
      <c r="BC5" s="815"/>
      <c r="BD5" s="815"/>
      <c r="BE5" s="815"/>
      <c r="BF5" s="815"/>
      <c r="BG5" s="815"/>
      <c r="BH5" s="815"/>
      <c r="BI5" s="815"/>
      <c r="BJ5" s="815"/>
      <c r="BK5" s="815"/>
      <c r="BL5" s="815"/>
      <c r="BM5" s="815"/>
      <c r="BN5" s="815"/>
      <c r="BO5" s="815"/>
      <c r="BP5" s="815"/>
      <c r="BQ5" s="815"/>
      <c r="BR5" s="815"/>
      <c r="BS5" s="815"/>
      <c r="BT5" s="815"/>
      <c r="BU5" s="815"/>
      <c r="BV5" s="815"/>
      <c r="BW5" s="815"/>
      <c r="BX5" s="815"/>
      <c r="BY5" s="815"/>
      <c r="BZ5" s="815"/>
      <c r="CA5" s="815"/>
      <c r="CB5" s="815"/>
      <c r="CC5" s="815"/>
      <c r="CD5" s="815"/>
      <c r="CE5" s="815"/>
      <c r="CF5" s="815"/>
      <c r="CG5" s="5" t="s">
        <v>119</v>
      </c>
      <c r="CH5" s="68">
        <v>19.66</v>
      </c>
      <c r="CI5" s="68">
        <v>21.09</v>
      </c>
      <c r="CJ5" s="107">
        <v>23.81</v>
      </c>
      <c r="CK5" s="188">
        <v>26.31</v>
      </c>
      <c r="CL5" s="73"/>
      <c r="CM5" s="6"/>
      <c r="CN5" s="6"/>
      <c r="CO5" s="6"/>
    </row>
    <row r="6" spans="2:93" s="41" customFormat="1" ht="12.75">
      <c r="B6" s="38" t="s">
        <v>187</v>
      </c>
      <c r="C6" s="111">
        <v>328.73</v>
      </c>
      <c r="D6" s="113">
        <v>328.73</v>
      </c>
      <c r="E6" s="113">
        <v>328.73</v>
      </c>
      <c r="F6" s="113">
        <v>328.73</v>
      </c>
      <c r="G6" s="113">
        <v>328.73</v>
      </c>
      <c r="H6" s="39">
        <v>328.73</v>
      </c>
      <c r="I6" s="38" t="s">
        <v>187</v>
      </c>
      <c r="J6" s="113">
        <v>328.73</v>
      </c>
      <c r="K6" s="113">
        <v>328.73</v>
      </c>
      <c r="L6" s="113">
        <v>328.73</v>
      </c>
      <c r="M6" s="113">
        <v>328.73</v>
      </c>
      <c r="N6" s="113">
        <v>328.73</v>
      </c>
      <c r="O6" s="111">
        <v>328.73</v>
      </c>
      <c r="P6" s="111">
        <v>328.73</v>
      </c>
      <c r="Q6" s="111">
        <v>328.73</v>
      </c>
      <c r="R6" s="111">
        <v>328.73</v>
      </c>
      <c r="S6" s="39">
        <v>1086</v>
      </c>
      <c r="T6" s="39"/>
      <c r="U6" s="39"/>
      <c r="V6" s="39"/>
      <c r="W6" s="39"/>
      <c r="X6" s="39"/>
      <c r="Y6" s="39"/>
      <c r="Z6" s="39"/>
      <c r="AA6" s="40"/>
      <c r="AB6" s="40"/>
      <c r="AC6" s="40"/>
      <c r="AD6" s="40"/>
      <c r="AE6" s="40"/>
      <c r="AF6" s="40"/>
      <c r="AG6" s="40"/>
      <c r="AH6" s="40"/>
      <c r="AJ6" s="1049"/>
      <c r="AK6" s="815"/>
      <c r="AL6" s="815"/>
      <c r="AM6" s="815"/>
      <c r="AN6" s="815"/>
      <c r="AO6" s="815"/>
      <c r="AP6" s="815"/>
      <c r="AQ6" s="815"/>
      <c r="AR6" s="815"/>
      <c r="AS6" s="815"/>
      <c r="AT6" s="815"/>
      <c r="AU6" s="815"/>
      <c r="AV6" s="815"/>
      <c r="AW6" s="815"/>
      <c r="AX6" s="815"/>
      <c r="AY6" s="815"/>
      <c r="AZ6" s="815"/>
      <c r="BA6" s="815"/>
      <c r="BB6" s="815"/>
      <c r="BC6" s="815"/>
      <c r="BD6" s="815"/>
      <c r="BE6" s="815"/>
      <c r="BF6" s="815"/>
      <c r="BG6" s="815"/>
      <c r="BH6" s="815"/>
      <c r="BI6" s="815"/>
      <c r="BJ6" s="815"/>
      <c r="BK6" s="815"/>
      <c r="BL6" s="815"/>
      <c r="BM6" s="815"/>
      <c r="BN6" s="815"/>
      <c r="BO6" s="815"/>
      <c r="BP6" s="815"/>
      <c r="BQ6" s="815"/>
      <c r="BR6" s="815"/>
      <c r="BS6" s="815"/>
      <c r="BT6" s="815"/>
      <c r="BU6" s="815"/>
      <c r="BV6" s="815"/>
      <c r="BW6" s="815"/>
      <c r="BX6" s="815"/>
      <c r="BY6" s="815"/>
      <c r="BZ6" s="815"/>
      <c r="CA6" s="815"/>
      <c r="CB6" s="815"/>
      <c r="CC6" s="815"/>
      <c r="CD6" s="815"/>
      <c r="CE6" s="815"/>
      <c r="CF6" s="815"/>
      <c r="CG6" s="5" t="s">
        <v>120</v>
      </c>
      <c r="CH6" s="68">
        <v>19.96</v>
      </c>
      <c r="CI6" s="68">
        <v>19.39</v>
      </c>
      <c r="CJ6" s="107">
        <v>17.74</v>
      </c>
      <c r="CK6" s="188">
        <v>17.02</v>
      </c>
      <c r="CL6" s="73"/>
      <c r="CM6" s="73"/>
      <c r="CN6" s="73"/>
      <c r="CO6" s="238"/>
    </row>
    <row r="7" spans="2:93" s="4" customFormat="1" ht="12.75">
      <c r="B7" s="5" t="s">
        <v>199</v>
      </c>
      <c r="C7" s="33">
        <v>284.32</v>
      </c>
      <c r="D7" s="69">
        <v>298.46</v>
      </c>
      <c r="E7" s="69">
        <v>303.76</v>
      </c>
      <c r="F7" s="69">
        <v>304.16</v>
      </c>
      <c r="G7" s="69">
        <v>304.86</v>
      </c>
      <c r="H7" s="69"/>
      <c r="I7" s="5" t="s">
        <v>199</v>
      </c>
      <c r="J7" s="106">
        <v>305.18</v>
      </c>
      <c r="K7" s="106">
        <v>305.12</v>
      </c>
      <c r="L7" s="106">
        <v>305.34</v>
      </c>
      <c r="M7" s="106">
        <v>305.56</v>
      </c>
      <c r="N7" s="106">
        <v>305.58</v>
      </c>
      <c r="O7" s="5">
        <v>305.43</v>
      </c>
      <c r="P7" s="5">
        <v>305.64</v>
      </c>
      <c r="Q7" s="5">
        <v>305.67</v>
      </c>
      <c r="R7" s="5">
        <v>305.69</v>
      </c>
      <c r="S7" s="6"/>
      <c r="T7" s="6"/>
      <c r="U7" s="6"/>
      <c r="V7" s="6"/>
      <c r="W7" s="6"/>
      <c r="X7" s="6"/>
      <c r="Y7" s="6"/>
      <c r="Z7" s="6"/>
      <c r="AJ7" s="1049"/>
      <c r="AK7" s="815"/>
      <c r="AL7" s="815"/>
      <c r="AM7" s="815"/>
      <c r="AN7" s="815"/>
      <c r="AO7" s="815"/>
      <c r="AP7" s="815"/>
      <c r="AQ7" s="815"/>
      <c r="AR7" s="815"/>
      <c r="AS7" s="815"/>
      <c r="AT7" s="815"/>
      <c r="AU7" s="815"/>
      <c r="AV7" s="815"/>
      <c r="AW7" s="815"/>
      <c r="AX7" s="815"/>
      <c r="AY7" s="815"/>
      <c r="AZ7" s="815"/>
      <c r="BA7" s="815"/>
      <c r="BB7" s="815"/>
      <c r="BC7" s="815"/>
      <c r="BD7" s="815"/>
      <c r="BE7" s="815"/>
      <c r="BF7" s="815"/>
      <c r="BG7" s="815"/>
      <c r="BH7" s="815"/>
      <c r="BI7" s="815"/>
      <c r="BJ7" s="815"/>
      <c r="BK7" s="815"/>
      <c r="BL7" s="815"/>
      <c r="BM7" s="815"/>
      <c r="BN7" s="815"/>
      <c r="BO7" s="815"/>
      <c r="BP7" s="815"/>
      <c r="BQ7" s="815"/>
      <c r="BR7" s="815"/>
      <c r="BS7" s="815"/>
      <c r="BT7" s="815"/>
      <c r="BU7" s="815"/>
      <c r="BV7" s="815"/>
      <c r="BW7" s="815"/>
      <c r="BX7" s="815"/>
      <c r="BY7" s="815"/>
      <c r="BZ7" s="815"/>
      <c r="CA7" s="815"/>
      <c r="CB7" s="815"/>
      <c r="CC7" s="815"/>
      <c r="CD7" s="815"/>
      <c r="CE7" s="815"/>
      <c r="CF7" s="815"/>
      <c r="CG7" s="8" t="s">
        <v>122</v>
      </c>
      <c r="CH7" s="68">
        <v>11.97</v>
      </c>
      <c r="CI7" s="68">
        <v>11.4</v>
      </c>
      <c r="CJ7" s="107">
        <v>10.83</v>
      </c>
      <c r="CK7" s="188">
        <v>10.34</v>
      </c>
      <c r="CL7" s="73"/>
      <c r="CM7" s="73"/>
      <c r="CN7" s="73"/>
      <c r="CO7" s="6"/>
    </row>
    <row r="8" spans="2:92" ht="12.75">
      <c r="B8" s="8" t="s">
        <v>121</v>
      </c>
      <c r="C8" s="10">
        <v>40.48</v>
      </c>
      <c r="D8" s="68">
        <v>54.05</v>
      </c>
      <c r="E8" s="68">
        <v>63.92</v>
      </c>
      <c r="F8" s="68">
        <v>67.47</v>
      </c>
      <c r="G8" s="68">
        <v>67.81</v>
      </c>
      <c r="H8" s="68"/>
      <c r="I8" s="8" t="s">
        <v>121</v>
      </c>
      <c r="J8" s="107">
        <v>69.53</v>
      </c>
      <c r="K8" s="107">
        <v>69.57</v>
      </c>
      <c r="L8" s="107">
        <v>69.7</v>
      </c>
      <c r="M8" s="107">
        <v>69.73</v>
      </c>
      <c r="N8" s="107">
        <v>69.72</v>
      </c>
      <c r="O8" s="188">
        <v>69.79</v>
      </c>
      <c r="P8" s="188">
        <v>69.81</v>
      </c>
      <c r="Q8" s="188">
        <v>69.63</v>
      </c>
      <c r="R8" s="188">
        <v>69.63</v>
      </c>
      <c r="S8" s="73"/>
      <c r="T8" s="73"/>
      <c r="U8" s="15"/>
      <c r="V8" s="15"/>
      <c r="W8" s="15"/>
      <c r="X8" s="15"/>
      <c r="Y8" s="15"/>
      <c r="Z8" s="15"/>
      <c r="CG8" s="8" t="s">
        <v>123</v>
      </c>
      <c r="CH8" s="70">
        <v>3.61</v>
      </c>
      <c r="CI8" s="70">
        <v>3.82</v>
      </c>
      <c r="CJ8" s="115">
        <v>3.32</v>
      </c>
      <c r="CK8" s="18">
        <v>3.4</v>
      </c>
      <c r="CL8" s="20"/>
      <c r="CM8" s="20"/>
      <c r="CN8" s="17"/>
    </row>
    <row r="9" spans="2:92" ht="12.75">
      <c r="B9" s="8" t="s">
        <v>198</v>
      </c>
      <c r="C9" s="33">
        <f>C10+C11</f>
        <v>47.519999999999996</v>
      </c>
      <c r="D9" s="69">
        <f aca="true" t="shared" si="0" ref="D9:N9">D10+D11</f>
        <v>50.75</v>
      </c>
      <c r="E9" s="69">
        <f t="shared" si="0"/>
        <v>44.64</v>
      </c>
      <c r="F9" s="69">
        <f t="shared" si="0"/>
        <v>39.620000000000005</v>
      </c>
      <c r="G9" s="69">
        <f t="shared" si="0"/>
        <v>40.480000000000004</v>
      </c>
      <c r="H9" s="32">
        <f t="shared" si="0"/>
        <v>0</v>
      </c>
      <c r="I9" s="8" t="s">
        <v>198</v>
      </c>
      <c r="J9" s="69">
        <f t="shared" si="0"/>
        <v>41.620000000000005</v>
      </c>
      <c r="K9" s="69">
        <f t="shared" si="0"/>
        <v>41.78</v>
      </c>
      <c r="L9" s="69">
        <f t="shared" si="0"/>
        <v>42.08</v>
      </c>
      <c r="M9" s="69">
        <f t="shared" si="0"/>
        <v>42.239999999999995</v>
      </c>
      <c r="N9" s="69">
        <f t="shared" si="0"/>
        <v>42.34</v>
      </c>
      <c r="O9" s="33">
        <v>42.51</v>
      </c>
      <c r="P9" s="5">
        <v>42.63</v>
      </c>
      <c r="Q9" s="5">
        <v>43.19</v>
      </c>
      <c r="R9" s="5">
        <v>43.32</v>
      </c>
      <c r="S9" s="6"/>
      <c r="T9" s="6"/>
      <c r="U9" s="15"/>
      <c r="V9" s="15"/>
      <c r="W9" s="15"/>
      <c r="X9" s="15"/>
      <c r="Y9" s="15"/>
      <c r="Z9" s="15"/>
      <c r="CG9" s="8" t="s">
        <v>125</v>
      </c>
      <c r="CH9" s="68">
        <v>16.74</v>
      </c>
      <c r="CI9" s="68">
        <v>15</v>
      </c>
      <c r="CJ9" s="68">
        <v>13.61</v>
      </c>
      <c r="CK9" s="10">
        <v>12.76</v>
      </c>
      <c r="CL9" s="9"/>
      <c r="CM9" s="9"/>
      <c r="CN9" s="9"/>
    </row>
    <row r="10" spans="2:92" ht="12.75">
      <c r="B10" s="8" t="s">
        <v>124</v>
      </c>
      <c r="C10" s="10">
        <v>9.36</v>
      </c>
      <c r="D10" s="68">
        <v>14.84</v>
      </c>
      <c r="E10" s="68">
        <v>16.48</v>
      </c>
      <c r="F10" s="68">
        <v>19.66</v>
      </c>
      <c r="G10" s="68">
        <v>21.09</v>
      </c>
      <c r="H10" s="68"/>
      <c r="I10" s="8" t="s">
        <v>124</v>
      </c>
      <c r="J10" s="107">
        <v>23.86</v>
      </c>
      <c r="K10" s="107">
        <v>24.06</v>
      </c>
      <c r="L10" s="107">
        <v>24.27</v>
      </c>
      <c r="M10" s="107">
        <v>24.66</v>
      </c>
      <c r="N10" s="107">
        <v>24.76</v>
      </c>
      <c r="O10" s="188">
        <v>25.03</v>
      </c>
      <c r="P10" s="188">
        <v>25.19</v>
      </c>
      <c r="Q10" s="188">
        <v>26.01</v>
      </c>
      <c r="R10" s="188">
        <v>26.31</v>
      </c>
      <c r="S10" s="73"/>
      <c r="T10" s="73"/>
      <c r="U10" s="15"/>
      <c r="V10" s="15"/>
      <c r="W10" s="15"/>
      <c r="X10" s="15"/>
      <c r="Y10" s="15"/>
      <c r="Z10" s="15"/>
      <c r="CG10" s="8" t="s">
        <v>126</v>
      </c>
      <c r="CH10" s="69">
        <v>24.75</v>
      </c>
      <c r="CI10" s="69">
        <v>23.36</v>
      </c>
      <c r="CJ10" s="69">
        <v>25.03</v>
      </c>
      <c r="CK10" s="189">
        <f>10.32+14.54</f>
        <v>24.86</v>
      </c>
      <c r="CL10" s="32"/>
      <c r="CM10" s="237"/>
      <c r="CN10" s="32"/>
    </row>
    <row r="11" spans="2:92" ht="12.75">
      <c r="B11" s="8" t="s">
        <v>188</v>
      </c>
      <c r="C11" s="10">
        <v>38.16</v>
      </c>
      <c r="D11" s="68">
        <v>35.91</v>
      </c>
      <c r="E11" s="68">
        <v>28.16</v>
      </c>
      <c r="F11" s="68">
        <v>19.96</v>
      </c>
      <c r="G11" s="68">
        <v>19.39</v>
      </c>
      <c r="H11" s="68"/>
      <c r="I11" s="8" t="s">
        <v>188</v>
      </c>
      <c r="J11" s="107">
        <v>17.76</v>
      </c>
      <c r="K11" s="107">
        <v>17.72</v>
      </c>
      <c r="L11" s="107">
        <v>17.81</v>
      </c>
      <c r="M11" s="107">
        <v>17.58</v>
      </c>
      <c r="N11" s="107">
        <v>17.58</v>
      </c>
      <c r="O11" s="188">
        <v>17.48</v>
      </c>
      <c r="P11" s="188">
        <v>17.44</v>
      </c>
      <c r="Q11" s="188">
        <v>17.18</v>
      </c>
      <c r="R11" s="188">
        <v>17.02</v>
      </c>
      <c r="S11" s="73"/>
      <c r="T11" s="73"/>
      <c r="U11" s="15"/>
      <c r="V11" s="15"/>
      <c r="W11" s="15"/>
      <c r="X11" s="15"/>
      <c r="Y11" s="15"/>
      <c r="Z11" s="15"/>
      <c r="CG11" s="247" t="s">
        <v>127</v>
      </c>
      <c r="CH11" s="248">
        <v>140</v>
      </c>
      <c r="CI11" s="248">
        <v>143</v>
      </c>
      <c r="CJ11" s="249">
        <v>141.16</v>
      </c>
      <c r="CK11" s="246">
        <v>141.36</v>
      </c>
      <c r="CL11" s="73"/>
      <c r="CM11" s="73"/>
      <c r="CN11" s="73"/>
    </row>
    <row r="12" spans="2:26" ht="21">
      <c r="B12" s="8" t="s">
        <v>276</v>
      </c>
      <c r="C12" s="33">
        <f>C13+C14+C16</f>
        <v>49.45</v>
      </c>
      <c r="D12" s="69">
        <f aca="true" t="shared" si="1" ref="D12:N12">D13+D14+D16</f>
        <v>37.64</v>
      </c>
      <c r="E12" s="69">
        <f t="shared" si="1"/>
        <v>35.06</v>
      </c>
      <c r="F12" s="69">
        <f t="shared" si="1"/>
        <v>32.32</v>
      </c>
      <c r="G12" s="69">
        <f t="shared" si="1"/>
        <v>30.22</v>
      </c>
      <c r="H12" s="32">
        <f t="shared" si="1"/>
        <v>0</v>
      </c>
      <c r="I12" s="8" t="s">
        <v>276</v>
      </c>
      <c r="J12" s="69">
        <f t="shared" si="1"/>
        <v>27.7</v>
      </c>
      <c r="K12" s="69">
        <f t="shared" si="1"/>
        <v>27.36</v>
      </c>
      <c r="L12" s="69">
        <f t="shared" si="1"/>
        <v>27.4</v>
      </c>
      <c r="M12" s="69">
        <f t="shared" si="1"/>
        <v>26.97</v>
      </c>
      <c r="N12" s="69">
        <f t="shared" si="1"/>
        <v>26.96</v>
      </c>
      <c r="O12" s="33">
        <v>26.92</v>
      </c>
      <c r="P12" s="33">
        <v>27.05</v>
      </c>
      <c r="Q12" s="33">
        <v>26.85</v>
      </c>
      <c r="R12" s="33">
        <v>26.51</v>
      </c>
      <c r="S12" s="32"/>
      <c r="T12" s="32"/>
      <c r="U12" s="195">
        <v>145</v>
      </c>
      <c r="V12" s="9"/>
      <c r="W12" s="9"/>
      <c r="X12" s="9"/>
      <c r="Y12" s="9"/>
      <c r="Z12" s="9"/>
    </row>
    <row r="13" spans="2:93" ht="12.75">
      <c r="B13" s="8" t="s">
        <v>189</v>
      </c>
      <c r="C13" s="10">
        <v>6.68</v>
      </c>
      <c r="D13" s="68">
        <v>13.97</v>
      </c>
      <c r="E13" s="68">
        <v>13.26</v>
      </c>
      <c r="F13" s="68">
        <v>11.97</v>
      </c>
      <c r="G13" s="68">
        <v>11.4</v>
      </c>
      <c r="H13" s="68"/>
      <c r="I13" s="8" t="s">
        <v>189</v>
      </c>
      <c r="J13" s="107">
        <v>10.66</v>
      </c>
      <c r="K13" s="107">
        <v>10.58</v>
      </c>
      <c r="L13" s="107">
        <v>10.5</v>
      </c>
      <c r="M13" s="107">
        <v>10.44</v>
      </c>
      <c r="N13" s="107">
        <v>10.42</v>
      </c>
      <c r="O13" s="188">
        <v>10.42</v>
      </c>
      <c r="P13" s="188">
        <v>10.36</v>
      </c>
      <c r="Q13" s="188">
        <v>10.36</v>
      </c>
      <c r="R13" s="188">
        <v>10.34</v>
      </c>
      <c r="S13" s="73"/>
      <c r="T13" s="73"/>
      <c r="U13" s="15"/>
      <c r="V13" s="15"/>
      <c r="W13" s="15"/>
      <c r="X13" s="15"/>
      <c r="Y13" s="15"/>
      <c r="Z13" s="15"/>
      <c r="CN13" s="20"/>
      <c r="CO13" s="20"/>
    </row>
    <row r="14" spans="2:95" s="19" customFormat="1" ht="12.75" customHeight="1">
      <c r="B14" s="16" t="s">
        <v>190</v>
      </c>
      <c r="C14" s="18">
        <v>19.83</v>
      </c>
      <c r="D14" s="70">
        <v>4.46</v>
      </c>
      <c r="E14" s="70">
        <v>4.3</v>
      </c>
      <c r="F14" s="70">
        <v>3.61</v>
      </c>
      <c r="G14" s="70">
        <v>3.82</v>
      </c>
      <c r="H14" s="70"/>
      <c r="I14" s="16" t="s">
        <v>190</v>
      </c>
      <c r="J14" s="115">
        <v>3.43</v>
      </c>
      <c r="K14" s="115">
        <v>3.38</v>
      </c>
      <c r="L14" s="115">
        <v>3.37</v>
      </c>
      <c r="M14" s="115">
        <v>3.4</v>
      </c>
      <c r="N14" s="115">
        <v>3.38</v>
      </c>
      <c r="O14" s="16">
        <v>3.38</v>
      </c>
      <c r="P14" s="16">
        <v>3.45</v>
      </c>
      <c r="Q14" s="16">
        <v>3.12</v>
      </c>
      <c r="R14" s="18">
        <v>3.4</v>
      </c>
      <c r="S14" s="17"/>
      <c r="T14" s="17"/>
      <c r="U14" s="20"/>
      <c r="V14" s="20"/>
      <c r="W14" s="20"/>
      <c r="X14" s="20"/>
      <c r="Y14" s="20"/>
      <c r="Z14" s="20"/>
      <c r="CG14" s="236"/>
      <c r="CH14" s="234"/>
      <c r="CI14" s="234"/>
      <c r="CJ14" s="234"/>
      <c r="CK14" s="234"/>
      <c r="CL14" s="234"/>
      <c r="CM14" s="234"/>
      <c r="CN14" s="234"/>
      <c r="CO14" s="234"/>
      <c r="CP14" s="234"/>
      <c r="CQ14" s="20"/>
    </row>
    <row r="15" spans="2:95" s="19" customFormat="1" ht="12.75" customHeight="1">
      <c r="B15" s="16" t="s">
        <v>191</v>
      </c>
      <c r="C15" s="18"/>
      <c r="D15" s="70"/>
      <c r="E15" s="70"/>
      <c r="F15" s="70"/>
      <c r="G15" s="70"/>
      <c r="H15" s="70"/>
      <c r="I15" s="16" t="s">
        <v>191</v>
      </c>
      <c r="J15" s="115"/>
      <c r="K15" s="115"/>
      <c r="L15" s="115"/>
      <c r="M15" s="115"/>
      <c r="N15" s="115"/>
      <c r="O15" s="16"/>
      <c r="P15" s="16"/>
      <c r="Q15" s="16"/>
      <c r="R15" s="16"/>
      <c r="S15" s="20"/>
      <c r="T15" s="20"/>
      <c r="U15" s="20">
        <v>145</v>
      </c>
      <c r="V15" s="20"/>
      <c r="W15" s="20"/>
      <c r="X15" s="20"/>
      <c r="Y15" s="20"/>
      <c r="Z15" s="20"/>
      <c r="CG15" s="20"/>
      <c r="CH15" s="17"/>
      <c r="CI15" s="17"/>
      <c r="CJ15" s="20"/>
      <c r="CK15" s="20"/>
      <c r="CL15" s="20"/>
      <c r="CM15" s="20"/>
      <c r="CN15" s="237"/>
      <c r="CO15" s="20"/>
      <c r="CP15" s="20"/>
      <c r="CQ15" s="20"/>
    </row>
    <row r="16" spans="2:95" ht="12.75">
      <c r="B16" s="8" t="s">
        <v>128</v>
      </c>
      <c r="C16" s="10">
        <v>22.94</v>
      </c>
      <c r="D16" s="68">
        <v>19.21</v>
      </c>
      <c r="E16" s="68">
        <v>17.5</v>
      </c>
      <c r="F16" s="68">
        <v>16.74</v>
      </c>
      <c r="G16" s="68">
        <v>15</v>
      </c>
      <c r="H16" s="68"/>
      <c r="I16" s="8" t="s">
        <v>128</v>
      </c>
      <c r="J16" s="68">
        <v>13.61</v>
      </c>
      <c r="K16" s="68">
        <v>13.4</v>
      </c>
      <c r="L16" s="68">
        <v>13.53</v>
      </c>
      <c r="M16" s="68">
        <v>13.13</v>
      </c>
      <c r="N16" s="68">
        <v>13.16</v>
      </c>
      <c r="O16" s="10">
        <v>13.12</v>
      </c>
      <c r="P16" s="10">
        <v>13.24</v>
      </c>
      <c r="Q16" s="10">
        <v>13.07</v>
      </c>
      <c r="R16" s="10">
        <v>12.76</v>
      </c>
      <c r="S16" s="9"/>
      <c r="T16" s="9"/>
      <c r="U16" s="9"/>
      <c r="V16" s="9"/>
      <c r="W16" s="9"/>
      <c r="X16" s="9"/>
      <c r="Y16" s="9"/>
      <c r="Z16" s="9"/>
      <c r="CG16" s="238"/>
      <c r="CH16" s="39"/>
      <c r="CI16" s="39"/>
      <c r="CJ16" s="39"/>
      <c r="CK16" s="39"/>
      <c r="CL16" s="39"/>
      <c r="CM16" s="39"/>
      <c r="CN16" s="39"/>
      <c r="CO16" s="39"/>
      <c r="CP16" s="39"/>
      <c r="CQ16" s="15"/>
    </row>
    <row r="17" spans="2:95" ht="12.75">
      <c r="B17" s="8" t="s">
        <v>129</v>
      </c>
      <c r="C17" s="33">
        <f>C18+C19</f>
        <v>28.13</v>
      </c>
      <c r="D17" s="69">
        <f aca="true" t="shared" si="2" ref="D17:N17">D18+D19</f>
        <v>22.82</v>
      </c>
      <c r="E17" s="69">
        <f t="shared" si="2"/>
        <v>19.88</v>
      </c>
      <c r="F17" s="69">
        <f t="shared" si="2"/>
        <v>24.75</v>
      </c>
      <c r="G17" s="69">
        <f t="shared" si="2"/>
        <v>23.36</v>
      </c>
      <c r="H17" s="32">
        <f t="shared" si="2"/>
        <v>0</v>
      </c>
      <c r="I17" s="8" t="s">
        <v>129</v>
      </c>
      <c r="J17" s="69">
        <f t="shared" si="2"/>
        <v>25.08</v>
      </c>
      <c r="K17" s="69">
        <f t="shared" si="2"/>
        <v>24.96</v>
      </c>
      <c r="L17" s="69">
        <f t="shared" si="2"/>
        <v>33.47</v>
      </c>
      <c r="M17" s="69">
        <f t="shared" si="2"/>
        <v>25.490000000000002</v>
      </c>
      <c r="N17" s="69">
        <f t="shared" si="2"/>
        <v>25.14</v>
      </c>
      <c r="O17" s="33">
        <v>24.17</v>
      </c>
      <c r="P17" s="189">
        <v>25.72</v>
      </c>
      <c r="Q17" s="189">
        <v>25.11</v>
      </c>
      <c r="R17" s="189">
        <v>24.857</v>
      </c>
      <c r="S17" s="237"/>
      <c r="T17" s="237"/>
      <c r="U17" s="15"/>
      <c r="V17" s="15"/>
      <c r="W17" s="15"/>
      <c r="X17" s="15"/>
      <c r="Y17" s="15"/>
      <c r="Z17" s="15"/>
      <c r="CG17" s="6"/>
      <c r="CH17" s="6"/>
      <c r="CI17" s="6"/>
      <c r="CJ17" s="6"/>
      <c r="CK17" s="6"/>
      <c r="CL17" s="6"/>
      <c r="CM17" s="6"/>
      <c r="CN17" s="6"/>
      <c r="CO17" s="6"/>
      <c r="CP17" s="6"/>
      <c r="CQ17" s="15"/>
    </row>
    <row r="18" spans="2:95" ht="12.75">
      <c r="B18" s="8" t="s">
        <v>352</v>
      </c>
      <c r="C18" s="10">
        <v>17.45</v>
      </c>
      <c r="D18" s="68">
        <v>11.18</v>
      </c>
      <c r="E18" s="68">
        <v>8.76</v>
      </c>
      <c r="F18" s="68">
        <v>9.92</v>
      </c>
      <c r="G18" s="68">
        <v>9.66</v>
      </c>
      <c r="H18" s="68"/>
      <c r="I18" s="8" t="s">
        <v>192</v>
      </c>
      <c r="J18" s="107">
        <v>10.31</v>
      </c>
      <c r="K18" s="107">
        <v>10.32</v>
      </c>
      <c r="L18" s="107">
        <v>11.78</v>
      </c>
      <c r="M18" s="107">
        <v>11.21</v>
      </c>
      <c r="N18" s="107">
        <v>10.71</v>
      </c>
      <c r="O18" s="188">
        <v>10.5</v>
      </c>
      <c r="P18" s="188">
        <v>10.48</v>
      </c>
      <c r="Q18" s="188">
        <v>10.35</v>
      </c>
      <c r="R18" s="188">
        <v>10.32</v>
      </c>
      <c r="S18" s="73"/>
      <c r="T18" s="73"/>
      <c r="U18" s="15"/>
      <c r="V18" s="15"/>
      <c r="W18" s="15"/>
      <c r="X18" s="15"/>
      <c r="Y18" s="15"/>
      <c r="Z18" s="15"/>
      <c r="CG18" s="239"/>
      <c r="CH18" s="73"/>
      <c r="CI18" s="73"/>
      <c r="CJ18" s="73"/>
      <c r="CK18" s="73"/>
      <c r="CL18" s="73"/>
      <c r="CM18" s="73"/>
      <c r="CN18" s="73"/>
      <c r="CO18" s="73"/>
      <c r="CP18" s="15"/>
      <c r="CQ18" s="15"/>
    </row>
    <row r="19" spans="1:95" ht="12.75" customHeight="1">
      <c r="A19" s="1004">
        <v>143</v>
      </c>
      <c r="B19" s="8" t="s">
        <v>130</v>
      </c>
      <c r="C19" s="10">
        <v>10.68</v>
      </c>
      <c r="D19" s="68">
        <v>11.64</v>
      </c>
      <c r="E19" s="68">
        <v>11.12</v>
      </c>
      <c r="F19" s="68">
        <v>14.83</v>
      </c>
      <c r="G19" s="68">
        <v>13.7</v>
      </c>
      <c r="H19" s="68"/>
      <c r="I19" s="8" t="s">
        <v>130</v>
      </c>
      <c r="J19" s="107">
        <v>14.77</v>
      </c>
      <c r="K19" s="107">
        <v>14.64</v>
      </c>
      <c r="L19" s="107">
        <v>21.69</v>
      </c>
      <c r="M19" s="107">
        <v>14.28</v>
      </c>
      <c r="N19" s="107">
        <v>14.43</v>
      </c>
      <c r="O19" s="188">
        <v>13.67</v>
      </c>
      <c r="P19" s="188">
        <v>15.24</v>
      </c>
      <c r="Q19" s="188">
        <v>14.76</v>
      </c>
      <c r="R19" s="188">
        <v>14.54</v>
      </c>
      <c r="S19" s="73"/>
      <c r="T19" s="73"/>
      <c r="U19" s="15"/>
      <c r="V19" s="15"/>
      <c r="W19" s="15"/>
      <c r="X19" s="15"/>
      <c r="Y19" s="15"/>
      <c r="Z19" s="15"/>
      <c r="CG19" s="15"/>
      <c r="CH19" s="32"/>
      <c r="CI19" s="32"/>
      <c r="CJ19" s="32"/>
      <c r="CK19" s="32"/>
      <c r="CL19" s="32"/>
      <c r="CM19" s="32"/>
      <c r="CN19" s="6"/>
      <c r="CO19" s="6"/>
      <c r="CP19" s="6"/>
      <c r="CQ19" s="15"/>
    </row>
    <row r="20" spans="1:95" ht="12.75" customHeight="1">
      <c r="A20" s="1004"/>
      <c r="B20" s="42" t="s">
        <v>200</v>
      </c>
      <c r="C20" s="22">
        <v>118.75</v>
      </c>
      <c r="D20" s="67">
        <v>133.2</v>
      </c>
      <c r="E20" s="67">
        <v>140.27</v>
      </c>
      <c r="F20" s="67">
        <v>140</v>
      </c>
      <c r="G20" s="67">
        <v>143</v>
      </c>
      <c r="H20" s="67"/>
      <c r="I20" s="42" t="s">
        <v>200</v>
      </c>
      <c r="J20" s="108">
        <v>141.4</v>
      </c>
      <c r="K20" s="107">
        <v>141.45</v>
      </c>
      <c r="L20" s="107">
        <v>132.69</v>
      </c>
      <c r="M20" s="107">
        <v>140.97</v>
      </c>
      <c r="N20" s="107">
        <v>141.14</v>
      </c>
      <c r="O20" s="188">
        <v>141.89</v>
      </c>
      <c r="P20" s="188">
        <v>140.3</v>
      </c>
      <c r="Q20" s="188">
        <v>140.9</v>
      </c>
      <c r="R20" s="188">
        <v>141.36</v>
      </c>
      <c r="S20" s="73"/>
      <c r="T20" s="73"/>
      <c r="U20" s="15"/>
      <c r="V20" s="15"/>
      <c r="W20" s="15"/>
      <c r="X20" s="15"/>
      <c r="Y20" s="15"/>
      <c r="Z20" s="15"/>
      <c r="CG20" s="240"/>
      <c r="CH20" s="73"/>
      <c r="CI20" s="73"/>
      <c r="CJ20" s="73"/>
      <c r="CK20" s="73"/>
      <c r="CL20" s="73"/>
      <c r="CM20" s="73"/>
      <c r="CN20" s="73"/>
      <c r="CO20" s="73"/>
      <c r="CP20" s="15"/>
      <c r="CQ20" s="15"/>
    </row>
    <row r="21" spans="1:95" ht="12.75">
      <c r="A21" s="1004"/>
      <c r="B21" s="8" t="s">
        <v>193</v>
      </c>
      <c r="C21" s="10">
        <v>131.89</v>
      </c>
      <c r="D21" s="68">
        <v>152.77</v>
      </c>
      <c r="E21" s="68">
        <v>165.79</v>
      </c>
      <c r="F21" s="68">
        <v>172.63</v>
      </c>
      <c r="G21" s="68">
        <v>185.74</v>
      </c>
      <c r="H21" s="68"/>
      <c r="I21" s="8" t="s">
        <v>193</v>
      </c>
      <c r="J21" s="107">
        <v>185.37</v>
      </c>
      <c r="K21" s="107">
        <v>189.71</v>
      </c>
      <c r="L21" s="107">
        <v>175.62</v>
      </c>
      <c r="M21" s="107">
        <v>190.2</v>
      </c>
      <c r="N21" s="107">
        <v>190.42</v>
      </c>
      <c r="O21" s="188">
        <v>192.8</v>
      </c>
      <c r="P21" s="188">
        <v>193.72</v>
      </c>
      <c r="Q21" s="188">
        <v>195.16</v>
      </c>
      <c r="R21" s="188">
        <v>195.1</v>
      </c>
      <c r="S21" s="73"/>
      <c r="T21" s="73"/>
      <c r="U21" s="15"/>
      <c r="V21" s="15"/>
      <c r="W21" s="15"/>
      <c r="X21" s="15"/>
      <c r="Y21" s="15"/>
      <c r="Z21" s="15"/>
      <c r="CG21" s="240"/>
      <c r="CH21" s="73"/>
      <c r="CI21" s="73"/>
      <c r="CJ21" s="73"/>
      <c r="CK21" s="73"/>
      <c r="CL21" s="73"/>
      <c r="CM21" s="73"/>
      <c r="CN21" s="73"/>
      <c r="CO21" s="73"/>
      <c r="CP21" s="15"/>
      <c r="CQ21" s="15"/>
    </row>
    <row r="22" spans="2:95" ht="12.75">
      <c r="B22" s="8" t="s">
        <v>194</v>
      </c>
      <c r="C22" s="10">
        <v>13.15</v>
      </c>
      <c r="D22" s="68">
        <v>19.57</v>
      </c>
      <c r="E22" s="68">
        <v>25.52</v>
      </c>
      <c r="F22" s="68">
        <v>32.63</v>
      </c>
      <c r="G22" s="68">
        <v>42.74</v>
      </c>
      <c r="H22" s="68"/>
      <c r="I22" s="8" t="s">
        <v>194</v>
      </c>
      <c r="J22" s="107">
        <v>43.97</v>
      </c>
      <c r="K22" s="107">
        <v>48.26</v>
      </c>
      <c r="L22" s="107">
        <v>42.93</v>
      </c>
      <c r="M22" s="107">
        <v>49.23</v>
      </c>
      <c r="N22" s="107">
        <v>49.28</v>
      </c>
      <c r="O22" s="188">
        <v>50.9</v>
      </c>
      <c r="P22" s="188">
        <v>53.72</v>
      </c>
      <c r="Q22" s="188">
        <v>54.25</v>
      </c>
      <c r="R22" s="188">
        <v>53.739</v>
      </c>
      <c r="S22" s="73"/>
      <c r="T22" s="73"/>
      <c r="U22" s="15"/>
      <c r="V22" s="15"/>
      <c r="W22" s="15"/>
      <c r="X22" s="15"/>
      <c r="Y22" s="15"/>
      <c r="Z22" s="15"/>
      <c r="CG22" s="15"/>
      <c r="CH22" s="32"/>
      <c r="CI22" s="32"/>
      <c r="CJ22" s="32"/>
      <c r="CK22" s="32"/>
      <c r="CL22" s="32"/>
      <c r="CM22" s="32"/>
      <c r="CN22" s="32"/>
      <c r="CO22" s="32"/>
      <c r="CP22" s="32"/>
      <c r="CQ22" s="15"/>
    </row>
    <row r="23" spans="2:95" ht="12.75">
      <c r="B23" s="8" t="s">
        <v>195</v>
      </c>
      <c r="C23" s="112">
        <v>111.1</v>
      </c>
      <c r="D23" s="68">
        <v>114.7</v>
      </c>
      <c r="E23" s="68">
        <v>118.2</v>
      </c>
      <c r="F23" s="68">
        <v>123.3</v>
      </c>
      <c r="G23" s="68">
        <v>129.9</v>
      </c>
      <c r="H23" s="68"/>
      <c r="I23" s="8" t="s">
        <v>195</v>
      </c>
      <c r="J23" s="68">
        <v>131.1</v>
      </c>
      <c r="K23" s="68">
        <v>134.1</v>
      </c>
      <c r="L23" s="68">
        <v>132.4</v>
      </c>
      <c r="M23" s="68">
        <v>134.9</v>
      </c>
      <c r="N23" s="68">
        <v>134.9</v>
      </c>
      <c r="O23" s="10">
        <v>135.9</v>
      </c>
      <c r="P23" s="10">
        <v>138.1</v>
      </c>
      <c r="Q23" s="10">
        <v>138.5</v>
      </c>
      <c r="R23" s="10">
        <v>138</v>
      </c>
      <c r="S23" s="9"/>
      <c r="T23" s="9"/>
      <c r="U23" s="9"/>
      <c r="V23" s="9"/>
      <c r="W23" s="9"/>
      <c r="X23" s="9"/>
      <c r="Y23" s="9"/>
      <c r="Z23" s="9"/>
      <c r="CG23" s="240"/>
      <c r="CH23" s="73"/>
      <c r="CI23" s="73"/>
      <c r="CJ23" s="73"/>
      <c r="CK23" s="73"/>
      <c r="CL23" s="73"/>
      <c r="CM23" s="73"/>
      <c r="CN23" s="73"/>
      <c r="CO23" s="73"/>
      <c r="CP23" s="15"/>
      <c r="CQ23" s="15"/>
    </row>
    <row r="24" spans="2:95" s="4" customFormat="1" ht="12.75">
      <c r="B24" s="5" t="s">
        <v>196</v>
      </c>
      <c r="C24" s="33">
        <v>20.85</v>
      </c>
      <c r="D24" s="69">
        <v>24.66</v>
      </c>
      <c r="E24" s="69">
        <v>31.1</v>
      </c>
      <c r="F24" s="69">
        <v>38.72</v>
      </c>
      <c r="G24" s="69">
        <v>48.02</v>
      </c>
      <c r="H24" s="69"/>
      <c r="I24" s="5" t="s">
        <v>196</v>
      </c>
      <c r="J24" s="106">
        <v>55.08</v>
      </c>
      <c r="K24" s="106">
        <v>56.67</v>
      </c>
      <c r="L24" s="106">
        <v>53.78</v>
      </c>
      <c r="M24" s="69">
        <v>56.62</v>
      </c>
      <c r="N24" s="69">
        <v>58.87</v>
      </c>
      <c r="O24" s="33">
        <v>60.2</v>
      </c>
      <c r="P24" s="5">
        <v>60.86</v>
      </c>
      <c r="Q24" s="33">
        <v>63.1</v>
      </c>
      <c r="R24" s="33">
        <v>63.196</v>
      </c>
      <c r="S24" s="32"/>
      <c r="T24" s="32"/>
      <c r="U24" s="6"/>
      <c r="V24" s="6"/>
      <c r="W24" s="6"/>
      <c r="X24" s="6"/>
      <c r="Y24" s="6"/>
      <c r="Z24" s="6"/>
      <c r="CG24" s="241"/>
      <c r="CH24" s="20"/>
      <c r="CI24" s="20"/>
      <c r="CJ24" s="20"/>
      <c r="CK24" s="20"/>
      <c r="CL24" s="20"/>
      <c r="CM24" s="20"/>
      <c r="CN24" s="20"/>
      <c r="CO24" s="20"/>
      <c r="CP24" s="6"/>
      <c r="CQ24" s="6"/>
    </row>
    <row r="25" spans="2:95" s="37" customFormat="1" ht="25.5" customHeight="1">
      <c r="B25" s="34" t="s">
        <v>197</v>
      </c>
      <c r="C25" s="35">
        <v>22.56</v>
      </c>
      <c r="D25" s="71">
        <v>27.98</v>
      </c>
      <c r="E25" s="71">
        <v>38.2</v>
      </c>
      <c r="F25" s="71">
        <v>49.78</v>
      </c>
      <c r="G25" s="71">
        <v>63.2</v>
      </c>
      <c r="H25" s="71"/>
      <c r="I25" s="34" t="s">
        <v>197</v>
      </c>
      <c r="J25" s="116">
        <v>75.97</v>
      </c>
      <c r="K25" s="116">
        <v>78.73</v>
      </c>
      <c r="L25" s="116">
        <v>72.55</v>
      </c>
      <c r="M25" s="116">
        <v>78</v>
      </c>
      <c r="N25" s="116">
        <v>80</v>
      </c>
      <c r="O25" s="34">
        <v>82.63</v>
      </c>
      <c r="P25" s="34">
        <v>85.78</v>
      </c>
      <c r="Q25" s="34">
        <v>87.92</v>
      </c>
      <c r="R25" s="35">
        <v>88.419</v>
      </c>
      <c r="S25" s="105"/>
      <c r="T25" s="105"/>
      <c r="U25" s="36"/>
      <c r="V25" s="36"/>
      <c r="W25" s="36"/>
      <c r="X25" s="36"/>
      <c r="Y25" s="36"/>
      <c r="Z25" s="36"/>
      <c r="CG25" s="20"/>
      <c r="CH25" s="20"/>
      <c r="CI25" s="20"/>
      <c r="CJ25" s="20"/>
      <c r="CK25" s="20"/>
      <c r="CL25" s="20"/>
      <c r="CM25" s="20"/>
      <c r="CN25" s="20"/>
      <c r="CO25" s="20"/>
      <c r="CP25" s="20"/>
      <c r="CQ25" s="36"/>
    </row>
    <row r="26" spans="3:95" ht="12.75">
      <c r="C26" s="11"/>
      <c r="D26" s="11"/>
      <c r="E26" s="11"/>
      <c r="F26" s="11"/>
      <c r="G26" s="11"/>
      <c r="CG26" s="240"/>
      <c r="CH26" s="9"/>
      <c r="CI26" s="9"/>
      <c r="CJ26" s="9"/>
      <c r="CK26" s="9"/>
      <c r="CL26" s="9"/>
      <c r="CM26" s="9"/>
      <c r="CN26" s="9"/>
      <c r="CO26" s="9"/>
      <c r="CP26" s="15"/>
      <c r="CQ26" s="15"/>
    </row>
    <row r="27" spans="3:95" ht="12.75">
      <c r="C27" s="11"/>
      <c r="D27" s="11"/>
      <c r="E27" s="11"/>
      <c r="F27" s="11"/>
      <c r="G27" s="11"/>
      <c r="I27" t="s">
        <v>353</v>
      </c>
      <c r="CG27" s="15"/>
      <c r="CH27" s="32"/>
      <c r="CI27" s="32"/>
      <c r="CJ27" s="32"/>
      <c r="CK27" s="32"/>
      <c r="CL27" s="32"/>
      <c r="CM27" s="32"/>
      <c r="CN27" s="237"/>
      <c r="CO27" s="237"/>
      <c r="CP27" s="237"/>
      <c r="CQ27" s="15"/>
    </row>
    <row r="28" spans="3:95" ht="12.75">
      <c r="C28" s="11"/>
      <c r="D28" s="11"/>
      <c r="E28" s="11"/>
      <c r="F28" s="11"/>
      <c r="G28" s="11"/>
      <c r="I28" t="s">
        <v>359</v>
      </c>
      <c r="CG28" s="240"/>
      <c r="CH28" s="73"/>
      <c r="CI28" s="73"/>
      <c r="CJ28" s="73"/>
      <c r="CK28" s="73"/>
      <c r="CL28" s="73"/>
      <c r="CM28" s="73"/>
      <c r="CN28" s="73"/>
      <c r="CO28" s="73"/>
      <c r="CP28" s="15"/>
      <c r="CQ28" s="15"/>
    </row>
    <row r="29" spans="3:95" ht="12.75">
      <c r="C29" s="11"/>
      <c r="D29" s="11"/>
      <c r="E29" s="11"/>
      <c r="F29" s="11"/>
      <c r="G29" s="11"/>
      <c r="I29" t="s">
        <v>356</v>
      </c>
      <c r="CG29" s="15"/>
      <c r="CH29" s="73"/>
      <c r="CI29" s="73"/>
      <c r="CJ29" s="73"/>
      <c r="CK29" s="73"/>
      <c r="CL29" s="73"/>
      <c r="CM29" s="73"/>
      <c r="CN29" s="73"/>
      <c r="CO29" s="73"/>
      <c r="CP29" s="73"/>
      <c r="CQ29" s="15"/>
    </row>
    <row r="30" spans="3:95" ht="12.75">
      <c r="C30" s="11"/>
      <c r="D30" s="11"/>
      <c r="E30" s="11"/>
      <c r="F30" s="11"/>
      <c r="G30" s="11"/>
      <c r="CG30" s="242"/>
      <c r="CH30" s="243"/>
      <c r="CI30" s="73"/>
      <c r="CJ30" s="73"/>
      <c r="CK30" s="73"/>
      <c r="CL30" s="73"/>
      <c r="CM30" s="73"/>
      <c r="CN30" s="73"/>
      <c r="CO30" s="73"/>
      <c r="CP30" s="15"/>
      <c r="CQ30" s="15"/>
    </row>
    <row r="31" spans="3:95" ht="12.75">
      <c r="C31" s="11"/>
      <c r="D31" s="11"/>
      <c r="E31" s="11"/>
      <c r="F31" s="11"/>
      <c r="G31" s="11"/>
      <c r="CG31" s="15"/>
      <c r="CH31" s="73"/>
      <c r="CI31" s="73"/>
      <c r="CJ31" s="73"/>
      <c r="CK31" s="73"/>
      <c r="CL31" s="73"/>
      <c r="CM31" s="73"/>
      <c r="CN31" s="73"/>
      <c r="CO31" s="73"/>
      <c r="CP31" s="73"/>
      <c r="CQ31" s="15"/>
    </row>
    <row r="32" spans="3:95" ht="12.75">
      <c r="C32" s="11"/>
      <c r="D32" s="11"/>
      <c r="E32" s="11"/>
      <c r="F32" s="11"/>
      <c r="G32" s="11"/>
      <c r="CG32" s="15"/>
      <c r="CH32" s="73"/>
      <c r="CI32" s="73"/>
      <c r="CJ32" s="73"/>
      <c r="CK32" s="73"/>
      <c r="CL32" s="73"/>
      <c r="CM32" s="73"/>
      <c r="CN32" s="73"/>
      <c r="CO32" s="73"/>
      <c r="CP32" s="73"/>
      <c r="CQ32" s="15"/>
    </row>
    <row r="33" spans="3:95" ht="12.75">
      <c r="C33" s="11"/>
      <c r="D33" s="11"/>
      <c r="E33" s="11"/>
      <c r="F33" s="11"/>
      <c r="G33" s="11"/>
      <c r="AB33">
        <v>180</v>
      </c>
      <c r="CG33" s="15"/>
      <c r="CH33" s="9"/>
      <c r="CI33" s="9"/>
      <c r="CJ33" s="9"/>
      <c r="CK33" s="9"/>
      <c r="CL33" s="9"/>
      <c r="CM33" s="9"/>
      <c r="CN33" s="9"/>
      <c r="CO33" s="9"/>
      <c r="CP33" s="9"/>
      <c r="CQ33" s="15"/>
    </row>
    <row r="34" spans="3:95" ht="12.75">
      <c r="C34" s="11"/>
      <c r="D34" s="13"/>
      <c r="E34" s="11"/>
      <c r="F34" s="11"/>
      <c r="G34" s="11"/>
      <c r="CG34" s="6"/>
      <c r="CH34" s="6"/>
      <c r="CI34" s="6"/>
      <c r="CJ34" s="6"/>
      <c r="CK34" s="32"/>
      <c r="CL34" s="32"/>
      <c r="CM34" s="32"/>
      <c r="CN34" s="6"/>
      <c r="CO34" s="32"/>
      <c r="CP34" s="32"/>
      <c r="CQ34" s="15"/>
    </row>
    <row r="35" spans="3:95" ht="12.75">
      <c r="C35" s="11"/>
      <c r="D35" s="11"/>
      <c r="E35" s="11"/>
      <c r="F35" s="11"/>
      <c r="G35" s="11"/>
      <c r="CG35" s="36"/>
      <c r="CH35" s="36"/>
      <c r="CI35" s="36"/>
      <c r="CJ35" s="36"/>
      <c r="CK35" s="36"/>
      <c r="CL35" s="36"/>
      <c r="CM35" s="36"/>
      <c r="CN35" s="36"/>
      <c r="CO35" s="36"/>
      <c r="CP35" s="105"/>
      <c r="CQ35" s="15"/>
    </row>
    <row r="36" spans="10:95" ht="12.75">
      <c r="J36" s="1050"/>
      <c r="CG36" s="15"/>
      <c r="CH36" s="15"/>
      <c r="CI36" s="15"/>
      <c r="CJ36" s="15"/>
      <c r="CK36" s="15"/>
      <c r="CP36" s="15"/>
      <c r="CQ36" s="15"/>
    </row>
    <row r="37" ht="13.5" customHeight="1">
      <c r="J37" s="1050"/>
    </row>
    <row r="38" ht="12.75">
      <c r="J38" s="1050"/>
    </row>
    <row r="39" ht="12.75">
      <c r="J39" s="1050"/>
    </row>
    <row r="40" ht="12.75">
      <c r="J40" s="1050"/>
    </row>
    <row r="41" ht="12.75">
      <c r="J41" s="1050"/>
    </row>
    <row r="42" ht="12.75">
      <c r="J42" s="1050"/>
    </row>
    <row r="47" ht="13.5" customHeight="1"/>
    <row r="49" spans="2:8" ht="15.75">
      <c r="B49" s="1"/>
      <c r="H49"/>
    </row>
    <row r="50" ht="12.75">
      <c r="H50"/>
    </row>
    <row r="51" ht="12.75">
      <c r="H51"/>
    </row>
    <row r="52" ht="12.75">
      <c r="H52"/>
    </row>
    <row r="53" ht="12.75">
      <c r="H53"/>
    </row>
    <row r="54" ht="12.75">
      <c r="H54"/>
    </row>
    <row r="55" ht="12.75">
      <c r="H55"/>
    </row>
    <row r="56" ht="12.75">
      <c r="H56"/>
    </row>
    <row r="57" ht="12.75">
      <c r="H57"/>
    </row>
    <row r="58" ht="12.75">
      <c r="H58"/>
    </row>
    <row r="59" ht="12.75">
      <c r="H59"/>
    </row>
    <row r="60" ht="12.75">
      <c r="H60"/>
    </row>
    <row r="61" ht="12.75">
      <c r="H61"/>
    </row>
    <row r="62" ht="12.75">
      <c r="H62"/>
    </row>
    <row r="63" ht="12.75">
      <c r="H63"/>
    </row>
    <row r="64" ht="12.75">
      <c r="H64"/>
    </row>
    <row r="65" ht="12.75">
      <c r="H65"/>
    </row>
    <row r="66" ht="12.75">
      <c r="H66"/>
    </row>
    <row r="67" ht="12.75">
      <c r="H67"/>
    </row>
    <row r="68" ht="12.75">
      <c r="H68"/>
    </row>
    <row r="69" ht="12.75">
      <c r="H69"/>
    </row>
    <row r="70" ht="12.75">
      <c r="H70"/>
    </row>
    <row r="71" ht="12.75">
      <c r="H71"/>
    </row>
    <row r="72" ht="12.75">
      <c r="H72"/>
    </row>
    <row r="73" ht="12.75">
      <c r="H73"/>
    </row>
    <row r="74" ht="12.75">
      <c r="H74"/>
    </row>
    <row r="75" ht="12.75">
      <c r="H75"/>
    </row>
    <row r="76" ht="12.75">
      <c r="H76"/>
    </row>
    <row r="77" ht="12.75">
      <c r="H77"/>
    </row>
    <row r="78" ht="12.75">
      <c r="H78"/>
    </row>
    <row r="79" ht="12.75">
      <c r="H79"/>
    </row>
    <row r="80" ht="12.75">
      <c r="H80"/>
    </row>
    <row r="81" ht="12.75">
      <c r="H81"/>
    </row>
  </sheetData>
  <sheetProtection/>
  <mergeCells count="6">
    <mergeCell ref="AJ1:AJ7"/>
    <mergeCell ref="A19:A21"/>
    <mergeCell ref="J36:J42"/>
    <mergeCell ref="A1:H1"/>
    <mergeCell ref="I1:N1"/>
    <mergeCell ref="E2:H2"/>
  </mergeCells>
  <printOptions/>
  <pageMargins left="0.25" right="0.5" top="1" bottom="1" header="0.5" footer="0.5"/>
  <pageSetup horizontalDpi="600" verticalDpi="600" orientation="landscape" scale="96" r:id="rId2"/>
  <headerFooter alignWithMargins="0">
    <oddHeader>&amp;RLAND USES</oddHeader>
  </headerFooter>
  <colBreaks count="2" manualBreakCount="2">
    <brk id="8" max="32" man="1"/>
    <brk id="20" max="32" man="1"/>
  </colBreaks>
  <drawing r:id="rId1"/>
</worksheet>
</file>

<file path=xl/worksheets/sheet38.xml><?xml version="1.0" encoding="utf-8"?>
<worksheet xmlns="http://schemas.openxmlformats.org/spreadsheetml/2006/main" xmlns:r="http://schemas.openxmlformats.org/officeDocument/2006/relationships">
  <dimension ref="A1:H20"/>
  <sheetViews>
    <sheetView view="pageBreakPreview" zoomScale="60" zoomScalePageLayoutView="0" workbookViewId="0" topLeftCell="A1">
      <selection activeCell="R11" sqref="R11"/>
    </sheetView>
  </sheetViews>
  <sheetFormatPr defaultColWidth="9.140625" defaultRowHeight="12.75"/>
  <cols>
    <col min="5" max="5" width="14.57421875" style="0" customWidth="1"/>
    <col min="6" max="6" width="17.421875" style="0" customWidth="1"/>
  </cols>
  <sheetData>
    <row r="1" spans="1:8" ht="15.75">
      <c r="A1" s="1053" t="s">
        <v>57</v>
      </c>
      <c r="B1" s="1053"/>
      <c r="C1" s="1053"/>
      <c r="D1" s="1053"/>
      <c r="E1" s="1053"/>
      <c r="F1" s="1053"/>
      <c r="G1" s="1053"/>
      <c r="H1" s="1053"/>
    </row>
    <row r="2" spans="1:2" ht="15.75">
      <c r="A2" s="755"/>
      <c r="B2" s="229"/>
    </row>
    <row r="3" spans="1:8" ht="15.75">
      <c r="A3" s="1054" t="s">
        <v>58</v>
      </c>
      <c r="B3" s="1054"/>
      <c r="C3" s="1054"/>
      <c r="D3" s="1054"/>
      <c r="E3" s="1054"/>
      <c r="F3" s="1054"/>
      <c r="G3" s="1054"/>
      <c r="H3" s="1054"/>
    </row>
    <row r="4" spans="1:2" ht="15.75">
      <c r="A4" s="755"/>
      <c r="B4" s="229"/>
    </row>
    <row r="5" spans="1:8" ht="22.5" customHeight="1">
      <c r="A5" s="718">
        <v>5.1</v>
      </c>
      <c r="B5" s="929" t="s">
        <v>59</v>
      </c>
      <c r="C5" s="929"/>
      <c r="D5" s="929"/>
      <c r="E5" s="929"/>
      <c r="F5" s="929"/>
      <c r="G5" s="929"/>
      <c r="H5" s="929"/>
    </row>
    <row r="6" spans="1:2" ht="4.5" customHeight="1">
      <c r="A6" s="718" t="s">
        <v>118</v>
      </c>
      <c r="B6" s="229"/>
    </row>
    <row r="7" spans="1:8" ht="105.75" customHeight="1">
      <c r="A7" s="926" t="s">
        <v>478</v>
      </c>
      <c r="B7" s="926"/>
      <c r="C7" s="926"/>
      <c r="D7" s="926"/>
      <c r="E7" s="926"/>
      <c r="F7" s="926"/>
      <c r="G7" s="926"/>
      <c r="H7" s="926"/>
    </row>
    <row r="8" spans="1:2" ht="15.75">
      <c r="A8" s="756"/>
      <c r="B8" s="229"/>
    </row>
    <row r="9" spans="1:8" ht="115.5" customHeight="1">
      <c r="A9" s="926" t="s">
        <v>60</v>
      </c>
      <c r="B9" s="926"/>
      <c r="C9" s="926"/>
      <c r="D9" s="926"/>
      <c r="E9" s="926"/>
      <c r="F9" s="926"/>
      <c r="G9" s="926"/>
      <c r="H9" s="926"/>
    </row>
    <row r="10" spans="1:2" ht="15.75">
      <c r="A10" s="719"/>
      <c r="B10" s="229"/>
    </row>
    <row r="11" spans="1:8" ht="226.5" customHeight="1">
      <c r="A11" s="1001" t="s">
        <v>66</v>
      </c>
      <c r="B11" s="1001"/>
      <c r="C11" s="1001"/>
      <c r="D11" s="1001"/>
      <c r="E11" s="1001"/>
      <c r="F11" s="1001"/>
      <c r="G11" s="1001"/>
      <c r="H11" s="1001"/>
    </row>
    <row r="12" spans="1:8" ht="34.5" customHeight="1">
      <c r="A12" s="927" t="s">
        <v>65</v>
      </c>
      <c r="B12" s="927"/>
      <c r="C12" s="927"/>
      <c r="D12" s="927"/>
      <c r="E12" s="927"/>
      <c r="F12" s="927"/>
      <c r="G12" s="927"/>
      <c r="H12" s="927"/>
    </row>
    <row r="13" spans="1:8" ht="57" customHeight="1">
      <c r="A13" s="926" t="s">
        <v>61</v>
      </c>
      <c r="B13" s="926"/>
      <c r="C13" s="926"/>
      <c r="D13" s="926"/>
      <c r="E13" s="926"/>
      <c r="F13" s="926"/>
      <c r="G13" s="926"/>
      <c r="H13" s="926"/>
    </row>
    <row r="14" spans="1:2" ht="15.75">
      <c r="A14" s="719"/>
      <c r="B14" s="229"/>
    </row>
    <row r="15" spans="1:8" ht="31.5" customHeight="1">
      <c r="A15" s="929" t="s">
        <v>62</v>
      </c>
      <c r="B15" s="929"/>
      <c r="C15" s="929"/>
      <c r="D15" s="929"/>
      <c r="E15" s="929"/>
      <c r="F15" s="929"/>
      <c r="G15" s="929"/>
      <c r="H15" s="929"/>
    </row>
    <row r="16" spans="1:2" ht="15.75">
      <c r="A16" s="275"/>
      <c r="B16" s="229"/>
    </row>
    <row r="17" spans="1:8" ht="143.25" customHeight="1">
      <c r="A17" s="926" t="s">
        <v>479</v>
      </c>
      <c r="B17" s="926"/>
      <c r="C17" s="926"/>
      <c r="D17" s="926"/>
      <c r="E17" s="926"/>
      <c r="F17" s="926"/>
      <c r="G17" s="926"/>
      <c r="H17" s="926"/>
    </row>
    <row r="18" spans="1:2" ht="15.75">
      <c r="A18" s="275"/>
      <c r="B18" s="229"/>
    </row>
    <row r="19" spans="1:8" ht="123.75" customHeight="1">
      <c r="A19" s="926" t="s">
        <v>63</v>
      </c>
      <c r="B19" s="926"/>
      <c r="C19" s="926"/>
      <c r="D19" s="926"/>
      <c r="E19" s="926"/>
      <c r="F19" s="926"/>
      <c r="G19" s="926"/>
      <c r="H19" s="926"/>
    </row>
    <row r="20" spans="1:2" ht="15.75">
      <c r="A20" s="757"/>
      <c r="B20" s="229"/>
    </row>
    <row r="21" ht="36" customHeight="1"/>
  </sheetData>
  <sheetProtection/>
  <mergeCells count="11">
    <mergeCell ref="A1:H1"/>
    <mergeCell ref="A3:H3"/>
    <mergeCell ref="B5:H5"/>
    <mergeCell ref="A7:H7"/>
    <mergeCell ref="A17:H17"/>
    <mergeCell ref="A19:H19"/>
    <mergeCell ref="A12:H12"/>
    <mergeCell ref="A9:H9"/>
    <mergeCell ref="A11:H11"/>
    <mergeCell ref="A13:H13"/>
    <mergeCell ref="A15:H15"/>
  </mergeCells>
  <printOptions/>
  <pageMargins left="0.86" right="0.75" top="0.42" bottom="0.38" header="0.5" footer="0.42"/>
  <pageSetup horizontalDpi="600" verticalDpi="600" orientation="portrait" r:id="rId1"/>
  <rowBreaks count="1" manualBreakCount="1">
    <brk id="13" max="255" man="1"/>
  </rowBreaks>
</worksheet>
</file>

<file path=xl/worksheets/sheet4.xml><?xml version="1.0" encoding="utf-8"?>
<worksheet xmlns="http://schemas.openxmlformats.org/spreadsheetml/2006/main" xmlns:r="http://schemas.openxmlformats.org/officeDocument/2006/relationships">
  <dimension ref="A1:K45"/>
  <sheetViews>
    <sheetView zoomScale="70" zoomScaleNormal="70" zoomScalePageLayoutView="0" workbookViewId="0" topLeftCell="A1">
      <selection activeCell="M16" sqref="M16"/>
    </sheetView>
  </sheetViews>
  <sheetFormatPr defaultColWidth="9.140625" defaultRowHeight="12.75"/>
  <cols>
    <col min="1" max="1" width="25.57421875" style="0" customWidth="1"/>
    <col min="2" max="2" width="11.140625" style="0" customWidth="1"/>
    <col min="3" max="3" width="12.28125" style="0" customWidth="1"/>
    <col min="4" max="4" width="10.8515625" style="0" customWidth="1"/>
    <col min="5" max="5" width="10.57421875" style="0" customWidth="1"/>
    <col min="6" max="6" width="12.421875" style="0" customWidth="1"/>
    <col min="7" max="7" width="11.8515625" style="0" customWidth="1"/>
    <col min="8" max="8" width="14.28125" style="0" customWidth="1"/>
    <col min="9" max="9" width="14.57421875" style="0" customWidth="1"/>
    <col min="10" max="10" width="15.140625" style="0" customWidth="1"/>
    <col min="11" max="11" width="17.8515625" style="0" customWidth="1"/>
  </cols>
  <sheetData>
    <row r="1" spans="1:11" s="141" customFormat="1" ht="21.75" customHeight="1">
      <c r="A1" s="909" t="s">
        <v>1350</v>
      </c>
      <c r="B1" s="909"/>
      <c r="C1" s="909"/>
      <c r="D1" s="909"/>
      <c r="E1" s="909"/>
      <c r="F1" s="909"/>
      <c r="G1" s="909"/>
      <c r="H1" s="909"/>
      <c r="I1" s="909"/>
      <c r="J1" s="909"/>
      <c r="K1" s="909"/>
    </row>
    <row r="2" spans="1:11" s="14" customFormat="1" ht="12.75" customHeight="1">
      <c r="A2" s="555"/>
      <c r="B2" s="555"/>
      <c r="C2" s="555"/>
      <c r="D2" s="555"/>
      <c r="E2" s="555"/>
      <c r="F2" s="555"/>
      <c r="G2" s="555"/>
      <c r="H2" s="910"/>
      <c r="I2" s="910"/>
      <c r="J2" s="910"/>
      <c r="K2" s="910"/>
    </row>
    <row r="3" spans="1:11" s="4" customFormat="1" ht="12.75" customHeight="1">
      <c r="A3" s="911" t="s">
        <v>925</v>
      </c>
      <c r="B3" s="855" t="s">
        <v>894</v>
      </c>
      <c r="C3" s="855" t="s">
        <v>895</v>
      </c>
      <c r="D3" s="914" t="s">
        <v>896</v>
      </c>
      <c r="E3" s="915"/>
      <c r="F3" s="916" t="s">
        <v>897</v>
      </c>
      <c r="G3" s="917"/>
      <c r="H3" s="558" t="s">
        <v>926</v>
      </c>
      <c r="I3" s="855" t="s">
        <v>899</v>
      </c>
      <c r="J3" s="855" t="s">
        <v>900</v>
      </c>
      <c r="K3" s="918" t="s">
        <v>927</v>
      </c>
    </row>
    <row r="4" spans="1:11" s="4" customFormat="1" ht="66.75" customHeight="1">
      <c r="A4" s="912"/>
      <c r="B4" s="913"/>
      <c r="C4" s="913"/>
      <c r="D4" s="251" t="s">
        <v>902</v>
      </c>
      <c r="E4" s="264" t="s">
        <v>903</v>
      </c>
      <c r="F4" s="251" t="s">
        <v>904</v>
      </c>
      <c r="G4" s="546" t="s">
        <v>903</v>
      </c>
      <c r="H4" s="546" t="s">
        <v>928</v>
      </c>
      <c r="I4" s="913"/>
      <c r="J4" s="913"/>
      <c r="K4" s="918"/>
    </row>
    <row r="5" spans="1:11" s="4" customFormat="1" ht="12.75" customHeight="1">
      <c r="A5" s="261"/>
      <c r="B5" s="559" t="s">
        <v>905</v>
      </c>
      <c r="C5" s="251" t="s">
        <v>906</v>
      </c>
      <c r="D5" s="264" t="s">
        <v>905</v>
      </c>
      <c r="E5" s="251" t="s">
        <v>907</v>
      </c>
      <c r="F5" s="251" t="s">
        <v>908</v>
      </c>
      <c r="G5" s="546" t="s">
        <v>907</v>
      </c>
      <c r="H5" s="556" t="s">
        <v>908</v>
      </c>
      <c r="I5" s="556" t="s">
        <v>909</v>
      </c>
      <c r="J5" s="556" t="s">
        <v>907</v>
      </c>
      <c r="K5" s="556" t="s">
        <v>907</v>
      </c>
    </row>
    <row r="6" spans="1:11" s="14" customFormat="1" ht="12.75" customHeight="1">
      <c r="A6" s="560"/>
      <c r="B6" s="561"/>
      <c r="C6" s="561"/>
      <c r="D6" s="560"/>
      <c r="E6" s="561"/>
      <c r="F6" s="562"/>
      <c r="G6" s="563"/>
      <c r="H6" s="561"/>
      <c r="I6" s="561"/>
      <c r="J6" s="561"/>
      <c r="K6" s="561"/>
    </row>
    <row r="7" spans="1:11" s="14" customFormat="1" ht="12.75" customHeight="1">
      <c r="A7" s="564" t="s">
        <v>134</v>
      </c>
      <c r="B7" s="561">
        <v>0</v>
      </c>
      <c r="C7" s="561">
        <v>0</v>
      </c>
      <c r="D7" s="560">
        <v>0</v>
      </c>
      <c r="E7" s="561">
        <v>0</v>
      </c>
      <c r="F7" s="562">
        <v>0</v>
      </c>
      <c r="G7" s="560">
        <v>0</v>
      </c>
      <c r="H7" s="561">
        <v>0</v>
      </c>
      <c r="I7" s="561">
        <v>0</v>
      </c>
      <c r="J7" s="561">
        <v>0</v>
      </c>
      <c r="K7" s="561">
        <v>0</v>
      </c>
    </row>
    <row r="8" spans="1:11" s="14" customFormat="1" ht="15">
      <c r="A8" s="564" t="s">
        <v>135</v>
      </c>
      <c r="B8" s="561">
        <v>0</v>
      </c>
      <c r="C8" s="561">
        <v>0.12</v>
      </c>
      <c r="D8" s="560">
        <v>0</v>
      </c>
      <c r="E8" s="561">
        <v>0.5</v>
      </c>
      <c r="F8" s="562">
        <v>0</v>
      </c>
      <c r="G8" s="560">
        <v>0</v>
      </c>
      <c r="H8" s="561">
        <v>3</v>
      </c>
      <c r="I8" s="561">
        <v>20</v>
      </c>
      <c r="J8" s="561">
        <v>1203.3</v>
      </c>
      <c r="K8" s="561">
        <v>1203.8</v>
      </c>
    </row>
    <row r="9" spans="1:11" s="14" customFormat="1" ht="15">
      <c r="A9" s="564" t="s">
        <v>136</v>
      </c>
      <c r="B9" s="561">
        <v>0</v>
      </c>
      <c r="C9" s="561">
        <v>0</v>
      </c>
      <c r="D9" s="560">
        <v>0</v>
      </c>
      <c r="E9" s="561">
        <v>0</v>
      </c>
      <c r="F9" s="562">
        <v>0</v>
      </c>
      <c r="G9" s="560">
        <v>0</v>
      </c>
      <c r="H9" s="561">
        <v>0</v>
      </c>
      <c r="I9" s="561">
        <v>0</v>
      </c>
      <c r="J9" s="561">
        <v>0</v>
      </c>
      <c r="K9" s="561">
        <v>0</v>
      </c>
    </row>
    <row r="10" spans="1:11" s="14" customFormat="1" ht="15">
      <c r="A10" s="564" t="s">
        <v>137</v>
      </c>
      <c r="B10" s="561">
        <v>0</v>
      </c>
      <c r="C10" s="561">
        <v>0.58</v>
      </c>
      <c r="D10" s="560">
        <v>0.16</v>
      </c>
      <c r="E10" s="561">
        <v>59.87</v>
      </c>
      <c r="F10" s="562">
        <v>34906</v>
      </c>
      <c r="G10" s="560">
        <v>17.79</v>
      </c>
      <c r="H10" s="561">
        <v>39</v>
      </c>
      <c r="I10" s="561">
        <v>143</v>
      </c>
      <c r="J10" s="561">
        <v>25.79</v>
      </c>
      <c r="K10" s="561">
        <v>103.45</v>
      </c>
    </row>
    <row r="11" spans="1:11" s="14" customFormat="1" ht="15">
      <c r="A11" s="565" t="s">
        <v>207</v>
      </c>
      <c r="B11" s="561">
        <v>0.02</v>
      </c>
      <c r="C11" s="561">
        <v>0.17</v>
      </c>
      <c r="D11" s="560">
        <v>0.01</v>
      </c>
      <c r="E11" s="561">
        <v>3.79</v>
      </c>
      <c r="F11" s="562">
        <v>39126</v>
      </c>
      <c r="G11" s="560">
        <v>4.49</v>
      </c>
      <c r="H11" s="561">
        <v>318</v>
      </c>
      <c r="I11" s="561">
        <v>21</v>
      </c>
      <c r="J11" s="561">
        <v>53.78</v>
      </c>
      <c r="K11" s="561">
        <v>62.06</v>
      </c>
    </row>
    <row r="12" spans="1:11" s="14" customFormat="1" ht="15">
      <c r="A12" s="565" t="s">
        <v>163</v>
      </c>
      <c r="B12" s="561">
        <v>0</v>
      </c>
      <c r="C12" s="561">
        <v>0</v>
      </c>
      <c r="D12" s="560" t="s">
        <v>173</v>
      </c>
      <c r="E12" s="561">
        <v>1</v>
      </c>
      <c r="F12" s="562">
        <v>185</v>
      </c>
      <c r="G12" s="560">
        <v>1</v>
      </c>
      <c r="H12" s="561">
        <v>13</v>
      </c>
      <c r="I12" s="561">
        <v>1</v>
      </c>
      <c r="J12" s="561">
        <v>0</v>
      </c>
      <c r="K12" s="561">
        <v>1.15</v>
      </c>
    </row>
    <row r="13" spans="1:11" s="14" customFormat="1" ht="15">
      <c r="A13" s="565" t="s">
        <v>139</v>
      </c>
      <c r="B13" s="561">
        <v>0</v>
      </c>
      <c r="C13" s="561">
        <v>0.018</v>
      </c>
      <c r="D13" s="560">
        <v>0</v>
      </c>
      <c r="E13" s="561">
        <v>3.06</v>
      </c>
      <c r="F13" s="562">
        <v>5007</v>
      </c>
      <c r="G13" s="560">
        <v>3.35</v>
      </c>
      <c r="H13" s="561">
        <v>212</v>
      </c>
      <c r="I13" s="561">
        <v>110</v>
      </c>
      <c r="J13" s="561">
        <v>5.83</v>
      </c>
      <c r="K13" s="561">
        <v>12.24</v>
      </c>
    </row>
    <row r="14" spans="1:11" s="14" customFormat="1" ht="15">
      <c r="A14" s="565" t="s">
        <v>140</v>
      </c>
      <c r="B14" s="561">
        <v>0</v>
      </c>
      <c r="C14" s="561">
        <v>0</v>
      </c>
      <c r="D14" s="560">
        <v>0</v>
      </c>
      <c r="E14" s="561">
        <v>0</v>
      </c>
      <c r="F14" s="562">
        <v>0</v>
      </c>
      <c r="G14" s="560">
        <v>0</v>
      </c>
      <c r="H14" s="561">
        <v>0</v>
      </c>
      <c r="I14" s="561">
        <v>0</v>
      </c>
      <c r="J14" s="561">
        <v>0</v>
      </c>
      <c r="K14" s="561">
        <v>0</v>
      </c>
    </row>
    <row r="15" spans="1:11" s="14" customFormat="1" ht="15">
      <c r="A15" s="565" t="s">
        <v>141</v>
      </c>
      <c r="B15" s="561">
        <v>0.03</v>
      </c>
      <c r="C15" s="561">
        <v>0.61</v>
      </c>
      <c r="D15" s="560">
        <v>0.02</v>
      </c>
      <c r="E15" s="561">
        <v>417.39</v>
      </c>
      <c r="F15" s="562">
        <v>8467</v>
      </c>
      <c r="G15" s="560">
        <v>0.48</v>
      </c>
      <c r="H15" s="561">
        <v>2372</v>
      </c>
      <c r="I15" s="561">
        <v>51</v>
      </c>
      <c r="J15" s="561">
        <v>608.6</v>
      </c>
      <c r="K15" s="561">
        <v>1036.47</v>
      </c>
    </row>
    <row r="16" spans="1:11" s="14" customFormat="1" ht="15">
      <c r="A16" s="565" t="s">
        <v>929</v>
      </c>
      <c r="B16" s="561">
        <v>0</v>
      </c>
      <c r="C16" s="561">
        <v>0</v>
      </c>
      <c r="D16" s="560">
        <v>0</v>
      </c>
      <c r="E16" s="561">
        <v>0</v>
      </c>
      <c r="F16" s="562">
        <v>0</v>
      </c>
      <c r="G16" s="560">
        <v>0</v>
      </c>
      <c r="H16" s="561">
        <v>0</v>
      </c>
      <c r="I16" s="561">
        <v>0</v>
      </c>
      <c r="J16" s="561">
        <v>0</v>
      </c>
      <c r="K16" s="561">
        <v>0</v>
      </c>
    </row>
    <row r="17" spans="1:11" s="14" customFormat="1" ht="15">
      <c r="A17" s="565" t="s">
        <v>206</v>
      </c>
      <c r="B17" s="561">
        <v>0</v>
      </c>
      <c r="C17" s="561">
        <v>0</v>
      </c>
      <c r="D17" s="560">
        <v>0</v>
      </c>
      <c r="E17" s="561">
        <v>0</v>
      </c>
      <c r="F17" s="562">
        <v>0</v>
      </c>
      <c r="G17" s="560">
        <v>0</v>
      </c>
      <c r="H17" s="561">
        <v>0</v>
      </c>
      <c r="I17" s="561">
        <v>0</v>
      </c>
      <c r="J17" s="561">
        <v>0</v>
      </c>
      <c r="K17" s="561">
        <v>0</v>
      </c>
    </row>
    <row r="18" spans="1:11" s="14" customFormat="1" ht="15">
      <c r="A18" s="565" t="s">
        <v>143</v>
      </c>
      <c r="B18" s="561">
        <v>0</v>
      </c>
      <c r="C18" s="561">
        <v>0</v>
      </c>
      <c r="D18" s="560">
        <v>0</v>
      </c>
      <c r="E18" s="561">
        <v>0</v>
      </c>
      <c r="F18" s="562">
        <v>0</v>
      </c>
      <c r="G18" s="560">
        <v>0</v>
      </c>
      <c r="H18" s="561">
        <v>0</v>
      </c>
      <c r="I18" s="561">
        <v>0</v>
      </c>
      <c r="J18" s="561">
        <v>0</v>
      </c>
      <c r="K18" s="561">
        <v>0</v>
      </c>
    </row>
    <row r="19" spans="1:11" s="14" customFormat="1" ht="15">
      <c r="A19" s="565" t="s">
        <v>144</v>
      </c>
      <c r="B19" s="561">
        <v>0</v>
      </c>
      <c r="C19" s="561">
        <v>0.37</v>
      </c>
      <c r="D19" s="560">
        <v>0.01</v>
      </c>
      <c r="E19" s="561">
        <v>60.21</v>
      </c>
      <c r="F19" s="562">
        <v>8436</v>
      </c>
      <c r="G19" s="560">
        <v>9.32</v>
      </c>
      <c r="H19" s="561">
        <v>466</v>
      </c>
      <c r="I19" s="561">
        <v>119</v>
      </c>
      <c r="J19" s="561">
        <v>71.53</v>
      </c>
      <c r="K19" s="561">
        <v>141.07</v>
      </c>
    </row>
    <row r="20" spans="1:11" s="14" customFormat="1" ht="15">
      <c r="A20" s="565" t="s">
        <v>145</v>
      </c>
      <c r="B20" s="561">
        <v>0</v>
      </c>
      <c r="C20" s="561">
        <v>0</v>
      </c>
      <c r="D20" s="560">
        <v>0.008</v>
      </c>
      <c r="E20" s="561">
        <v>0.004</v>
      </c>
      <c r="F20" s="562">
        <v>15431</v>
      </c>
      <c r="G20" s="560">
        <v>6.51</v>
      </c>
      <c r="H20" s="561">
        <v>203</v>
      </c>
      <c r="I20" s="561">
        <v>82</v>
      </c>
      <c r="J20" s="561">
        <v>2.45</v>
      </c>
      <c r="K20" s="561">
        <v>8.97</v>
      </c>
    </row>
    <row r="21" spans="1:11" s="14" customFormat="1" ht="15">
      <c r="A21" s="565" t="s">
        <v>930</v>
      </c>
      <c r="B21" s="561">
        <v>0</v>
      </c>
      <c r="C21" s="561">
        <v>0</v>
      </c>
      <c r="D21" s="560">
        <v>0</v>
      </c>
      <c r="E21" s="561">
        <v>0</v>
      </c>
      <c r="F21" s="562">
        <v>0</v>
      </c>
      <c r="G21" s="560">
        <v>0</v>
      </c>
      <c r="H21" s="561">
        <v>0</v>
      </c>
      <c r="I21" s="561">
        <v>106</v>
      </c>
      <c r="J21" s="561">
        <v>0</v>
      </c>
      <c r="K21" s="561">
        <v>0</v>
      </c>
    </row>
    <row r="22" spans="1:11" s="14" customFormat="1" ht="15">
      <c r="A22" s="565" t="s">
        <v>147</v>
      </c>
      <c r="B22" s="561">
        <v>0</v>
      </c>
      <c r="C22" s="561">
        <v>0</v>
      </c>
      <c r="D22" s="560">
        <v>0</v>
      </c>
      <c r="E22" s="561">
        <v>0</v>
      </c>
      <c r="F22" s="562">
        <v>0</v>
      </c>
      <c r="G22" s="560">
        <v>0</v>
      </c>
      <c r="H22" s="561">
        <v>0</v>
      </c>
      <c r="I22" s="561">
        <v>0</v>
      </c>
      <c r="J22" s="561">
        <v>0</v>
      </c>
      <c r="K22" s="561">
        <v>0</v>
      </c>
    </row>
    <row r="23" spans="1:11" s="14" customFormat="1" ht="15">
      <c r="A23" s="565" t="s">
        <v>174</v>
      </c>
      <c r="B23" s="561">
        <v>0</v>
      </c>
      <c r="C23" s="561">
        <v>0</v>
      </c>
      <c r="D23" s="560">
        <v>0</v>
      </c>
      <c r="E23" s="561">
        <v>0</v>
      </c>
      <c r="F23" s="562">
        <v>0</v>
      </c>
      <c r="G23" s="560">
        <v>0</v>
      </c>
      <c r="H23" s="561">
        <v>0</v>
      </c>
      <c r="I23" s="561">
        <v>0</v>
      </c>
      <c r="J23" s="561">
        <v>0</v>
      </c>
      <c r="K23" s="561">
        <v>0</v>
      </c>
    </row>
    <row r="24" spans="1:11" s="14" customFormat="1" ht="15">
      <c r="A24" s="565" t="s">
        <v>175</v>
      </c>
      <c r="B24" s="561">
        <v>0</v>
      </c>
      <c r="C24" s="561">
        <v>0</v>
      </c>
      <c r="D24" s="560">
        <v>0</v>
      </c>
      <c r="E24" s="561">
        <v>0</v>
      </c>
      <c r="F24" s="562">
        <v>0</v>
      </c>
      <c r="G24" s="560">
        <v>0</v>
      </c>
      <c r="H24" s="561">
        <v>0</v>
      </c>
      <c r="I24" s="561">
        <v>0</v>
      </c>
      <c r="J24" s="561">
        <v>0</v>
      </c>
      <c r="K24" s="561">
        <v>0</v>
      </c>
    </row>
    <row r="25" spans="1:11" s="14" customFormat="1" ht="15">
      <c r="A25" s="565" t="s">
        <v>148</v>
      </c>
      <c r="B25" s="561">
        <v>0</v>
      </c>
      <c r="C25" s="561">
        <v>0</v>
      </c>
      <c r="D25" s="560">
        <v>0</v>
      </c>
      <c r="E25" s="561">
        <v>0</v>
      </c>
      <c r="F25" s="562">
        <v>0</v>
      </c>
      <c r="G25" s="560">
        <v>0</v>
      </c>
      <c r="H25" s="561">
        <v>0</v>
      </c>
      <c r="I25" s="561">
        <v>0</v>
      </c>
      <c r="J25" s="561">
        <v>0</v>
      </c>
      <c r="K25" s="561">
        <v>0</v>
      </c>
    </row>
    <row r="26" spans="1:11" s="14" customFormat="1" ht="15">
      <c r="A26" s="565" t="s">
        <v>149</v>
      </c>
      <c r="B26" s="561">
        <v>0</v>
      </c>
      <c r="C26" s="561">
        <v>5.98</v>
      </c>
      <c r="D26" s="560">
        <v>0.52</v>
      </c>
      <c r="E26" s="561">
        <v>0</v>
      </c>
      <c r="F26" s="562">
        <v>178481</v>
      </c>
      <c r="G26" s="560">
        <v>0</v>
      </c>
      <c r="H26" s="561">
        <v>1487</v>
      </c>
      <c r="I26" s="561">
        <v>87</v>
      </c>
      <c r="J26" s="561">
        <v>2874.41</v>
      </c>
      <c r="K26" s="561">
        <v>2841.41</v>
      </c>
    </row>
    <row r="27" spans="1:11" s="14" customFormat="1" ht="15">
      <c r="A27" s="565" t="s">
        <v>150</v>
      </c>
      <c r="B27" s="561">
        <v>0</v>
      </c>
      <c r="C27" s="561">
        <v>0</v>
      </c>
      <c r="D27" s="560">
        <v>0.2</v>
      </c>
      <c r="E27" s="561">
        <v>59.56</v>
      </c>
      <c r="F27" s="562">
        <v>2538</v>
      </c>
      <c r="G27" s="560">
        <v>6.47</v>
      </c>
      <c r="H27" s="561">
        <v>28901</v>
      </c>
      <c r="I27" s="561">
        <v>38</v>
      </c>
      <c r="J27" s="561">
        <v>31.19</v>
      </c>
      <c r="K27" s="561">
        <v>97.22</v>
      </c>
    </row>
    <row r="28" spans="1:11" s="14" customFormat="1" ht="15">
      <c r="A28" s="565" t="s">
        <v>151</v>
      </c>
      <c r="B28" s="561">
        <v>0</v>
      </c>
      <c r="C28" s="561">
        <v>0</v>
      </c>
      <c r="D28" s="560">
        <v>0</v>
      </c>
      <c r="E28" s="561">
        <v>0</v>
      </c>
      <c r="F28" s="562">
        <v>0</v>
      </c>
      <c r="G28" s="560">
        <v>0</v>
      </c>
      <c r="H28" s="561">
        <v>0</v>
      </c>
      <c r="I28" s="561">
        <v>0</v>
      </c>
      <c r="J28" s="561">
        <v>0</v>
      </c>
      <c r="K28" s="561">
        <v>0</v>
      </c>
    </row>
    <row r="29" spans="1:11" s="14" customFormat="1" ht="15">
      <c r="A29" s="565" t="s">
        <v>152</v>
      </c>
      <c r="B29" s="561">
        <v>0</v>
      </c>
      <c r="C29" s="561">
        <v>0</v>
      </c>
      <c r="D29" s="560">
        <v>0</v>
      </c>
      <c r="E29" s="561">
        <v>0</v>
      </c>
      <c r="F29" s="562">
        <v>0</v>
      </c>
      <c r="G29" s="560">
        <v>0</v>
      </c>
      <c r="H29" s="561">
        <v>0</v>
      </c>
      <c r="I29" s="561">
        <v>0</v>
      </c>
      <c r="J29" s="561">
        <v>0</v>
      </c>
      <c r="K29" s="561">
        <v>0</v>
      </c>
    </row>
    <row r="30" spans="1:11" s="14" customFormat="1" ht="15">
      <c r="A30" s="565" t="s">
        <v>153</v>
      </c>
      <c r="B30" s="561">
        <v>0</v>
      </c>
      <c r="C30" s="561">
        <v>0</v>
      </c>
      <c r="D30" s="560">
        <v>0</v>
      </c>
      <c r="E30" s="561">
        <v>0</v>
      </c>
      <c r="F30" s="562">
        <v>0</v>
      </c>
      <c r="G30" s="560">
        <v>0</v>
      </c>
      <c r="H30" s="561">
        <v>0</v>
      </c>
      <c r="I30" s="561">
        <v>0</v>
      </c>
      <c r="J30" s="561">
        <v>0</v>
      </c>
      <c r="K30" s="561">
        <v>0</v>
      </c>
    </row>
    <row r="31" spans="1:11" s="14" customFormat="1" ht="15">
      <c r="A31" s="565" t="s">
        <v>154</v>
      </c>
      <c r="B31" s="561">
        <v>0.002</v>
      </c>
      <c r="C31" s="561">
        <v>0.08</v>
      </c>
      <c r="D31" s="560">
        <v>0</v>
      </c>
      <c r="E31" s="561">
        <v>5.86</v>
      </c>
      <c r="F31" s="562">
        <v>653</v>
      </c>
      <c r="G31" s="560">
        <v>0.6</v>
      </c>
      <c r="H31" s="561">
        <v>29</v>
      </c>
      <c r="I31" s="561">
        <v>14</v>
      </c>
      <c r="J31" s="561">
        <v>1.05</v>
      </c>
      <c r="K31" s="561">
        <v>7.5</v>
      </c>
    </row>
    <row r="32" spans="1:11" s="14" customFormat="1" ht="15">
      <c r="A32" s="8" t="s">
        <v>155</v>
      </c>
      <c r="B32" s="561">
        <v>0.53</v>
      </c>
      <c r="C32" s="561">
        <v>2.31</v>
      </c>
      <c r="D32" s="560">
        <v>0.4</v>
      </c>
      <c r="E32" s="561">
        <v>199.94</v>
      </c>
      <c r="F32" s="562">
        <v>313436</v>
      </c>
      <c r="G32" s="560">
        <v>79.37</v>
      </c>
      <c r="H32" s="561">
        <v>239</v>
      </c>
      <c r="I32" s="561">
        <v>729</v>
      </c>
      <c r="J32" s="561">
        <v>1159.13</v>
      </c>
      <c r="K32" s="561">
        <v>1438.44</v>
      </c>
    </row>
    <row r="33" spans="1:11" s="14" customFormat="1" ht="15">
      <c r="A33" s="565" t="s">
        <v>324</v>
      </c>
      <c r="B33" s="561">
        <v>0</v>
      </c>
      <c r="C33" s="561">
        <v>0</v>
      </c>
      <c r="D33" s="560">
        <v>0</v>
      </c>
      <c r="E33" s="561">
        <v>0</v>
      </c>
      <c r="F33" s="562">
        <v>0</v>
      </c>
      <c r="G33" s="560">
        <v>0</v>
      </c>
      <c r="H33" s="561">
        <v>0</v>
      </c>
      <c r="I33" s="561">
        <v>0</v>
      </c>
      <c r="J33" s="561">
        <v>0</v>
      </c>
      <c r="K33" s="561">
        <v>0</v>
      </c>
    </row>
    <row r="34" spans="1:11" s="14" customFormat="1" ht="15">
      <c r="A34" s="565" t="s">
        <v>156</v>
      </c>
      <c r="B34" s="561">
        <v>1.23</v>
      </c>
      <c r="C34" s="561">
        <v>5.68</v>
      </c>
      <c r="D34" s="560">
        <v>1.23</v>
      </c>
      <c r="E34" s="561">
        <v>575.3</v>
      </c>
      <c r="F34" s="562">
        <v>542519</v>
      </c>
      <c r="G34" s="560">
        <v>281.56</v>
      </c>
      <c r="H34" s="561">
        <v>293</v>
      </c>
      <c r="I34" s="561">
        <v>186</v>
      </c>
      <c r="J34" s="561">
        <v>0.6</v>
      </c>
      <c r="K34" s="561">
        <v>857.46</v>
      </c>
    </row>
    <row r="35" spans="1:11" s="14" customFormat="1" ht="15">
      <c r="A35" s="565" t="s">
        <v>931</v>
      </c>
      <c r="B35" s="561">
        <v>0</v>
      </c>
      <c r="C35" s="561">
        <v>0</v>
      </c>
      <c r="D35" s="560">
        <v>0</v>
      </c>
      <c r="E35" s="561">
        <v>0</v>
      </c>
      <c r="F35" s="562">
        <v>0</v>
      </c>
      <c r="G35" s="560">
        <v>0</v>
      </c>
      <c r="H35" s="561">
        <v>0</v>
      </c>
      <c r="I35" s="561">
        <v>0</v>
      </c>
      <c r="J35" s="561">
        <v>0</v>
      </c>
      <c r="K35" s="561">
        <v>0</v>
      </c>
    </row>
    <row r="36" spans="1:11" s="14" customFormat="1" ht="15">
      <c r="A36" s="565" t="s">
        <v>158</v>
      </c>
      <c r="B36" s="561">
        <v>0</v>
      </c>
      <c r="C36" s="561">
        <v>0</v>
      </c>
      <c r="D36" s="560">
        <v>0</v>
      </c>
      <c r="E36" s="561">
        <v>0</v>
      </c>
      <c r="F36" s="562">
        <v>0</v>
      </c>
      <c r="G36" s="560">
        <v>0</v>
      </c>
      <c r="H36" s="561">
        <v>0</v>
      </c>
      <c r="I36" s="561">
        <v>0</v>
      </c>
      <c r="J36" s="561">
        <v>0</v>
      </c>
      <c r="K36" s="561">
        <v>0</v>
      </c>
    </row>
    <row r="37" spans="1:11" s="14" customFormat="1" ht="15">
      <c r="A37" s="565" t="s">
        <v>157</v>
      </c>
      <c r="B37" s="561">
        <v>0</v>
      </c>
      <c r="C37" s="561">
        <v>0</v>
      </c>
      <c r="D37" s="560">
        <v>0</v>
      </c>
      <c r="E37" s="561">
        <v>0</v>
      </c>
      <c r="F37" s="562">
        <v>0</v>
      </c>
      <c r="G37" s="560">
        <v>0</v>
      </c>
      <c r="H37" s="561">
        <v>0</v>
      </c>
      <c r="I37" s="561">
        <v>0</v>
      </c>
      <c r="J37" s="561">
        <v>0</v>
      </c>
      <c r="K37" s="561">
        <v>0</v>
      </c>
    </row>
    <row r="38" spans="1:11" s="14" customFormat="1" ht="15">
      <c r="A38" s="565" t="s">
        <v>270</v>
      </c>
      <c r="B38" s="561">
        <v>0</v>
      </c>
      <c r="C38" s="561">
        <v>0</v>
      </c>
      <c r="D38" s="560">
        <v>0</v>
      </c>
      <c r="E38" s="561">
        <v>0</v>
      </c>
      <c r="F38" s="562">
        <v>0</v>
      </c>
      <c r="G38" s="560">
        <v>0</v>
      </c>
      <c r="H38" s="561">
        <v>0</v>
      </c>
      <c r="I38" s="561">
        <v>0</v>
      </c>
      <c r="J38" s="561">
        <v>0</v>
      </c>
      <c r="K38" s="561">
        <v>0</v>
      </c>
    </row>
    <row r="39" spans="1:11" s="14" customFormat="1" ht="15">
      <c r="A39" s="565" t="s">
        <v>138</v>
      </c>
      <c r="B39" s="561">
        <v>0</v>
      </c>
      <c r="C39" s="561">
        <v>0</v>
      </c>
      <c r="D39" s="560">
        <v>0</v>
      </c>
      <c r="E39" s="561">
        <v>0</v>
      </c>
      <c r="F39" s="562">
        <v>0</v>
      </c>
      <c r="G39" s="560">
        <v>0</v>
      </c>
      <c r="H39" s="561">
        <v>0</v>
      </c>
      <c r="I39" s="561">
        <v>0</v>
      </c>
      <c r="J39" s="561">
        <v>0</v>
      </c>
      <c r="K39" s="561">
        <v>0</v>
      </c>
    </row>
    <row r="40" spans="1:11" s="14" customFormat="1" ht="15">
      <c r="A40" s="565" t="s">
        <v>268</v>
      </c>
      <c r="B40" s="561">
        <v>0</v>
      </c>
      <c r="C40" s="561">
        <v>0</v>
      </c>
      <c r="D40" s="560">
        <v>0</v>
      </c>
      <c r="E40" s="561">
        <v>0</v>
      </c>
      <c r="F40" s="562">
        <v>0</v>
      </c>
      <c r="G40" s="560">
        <v>0</v>
      </c>
      <c r="H40" s="561">
        <v>0</v>
      </c>
      <c r="I40" s="561">
        <v>0</v>
      </c>
      <c r="J40" s="561">
        <v>0</v>
      </c>
      <c r="K40" s="561">
        <v>0</v>
      </c>
    </row>
    <row r="41" spans="1:11" s="14" customFormat="1" ht="15">
      <c r="A41" s="565" t="s">
        <v>461</v>
      </c>
      <c r="B41" s="561">
        <v>0</v>
      </c>
      <c r="C41" s="561">
        <v>0</v>
      </c>
      <c r="D41" s="560" t="s">
        <v>173</v>
      </c>
      <c r="E41" s="561">
        <v>0</v>
      </c>
      <c r="F41" s="562">
        <v>0</v>
      </c>
      <c r="G41" s="560">
        <v>0.025</v>
      </c>
      <c r="H41" s="561">
        <v>0</v>
      </c>
      <c r="I41" s="561">
        <v>0</v>
      </c>
      <c r="J41" s="561">
        <v>0</v>
      </c>
      <c r="K41" s="561">
        <v>0</v>
      </c>
    </row>
    <row r="42" spans="1:11" s="14" customFormat="1" ht="15">
      <c r="A42" s="566" t="s">
        <v>159</v>
      </c>
      <c r="B42" s="567">
        <v>1.81</v>
      </c>
      <c r="C42" s="567">
        <v>15.91</v>
      </c>
      <c r="D42" s="566">
        <v>2.69</v>
      </c>
      <c r="E42" s="567">
        <v>1386.1</v>
      </c>
      <c r="F42" s="568">
        <v>1149193</v>
      </c>
      <c r="G42" s="566">
        <v>410.48</v>
      </c>
      <c r="H42" s="567">
        <f>SUM(H7:H41)</f>
        <v>34575</v>
      </c>
      <c r="I42" s="567">
        <f>SUM(I7:I41)</f>
        <v>1707</v>
      </c>
      <c r="J42" s="567">
        <v>6047.67</v>
      </c>
      <c r="K42" s="567">
        <v>7844.24</v>
      </c>
    </row>
    <row r="43" s="14" customFormat="1" ht="15"/>
    <row r="44" s="14" customFormat="1" ht="15">
      <c r="A44" s="14" t="s">
        <v>932</v>
      </c>
    </row>
    <row r="45" spans="1:6" s="14" customFormat="1" ht="15">
      <c r="A45" s="14" t="s">
        <v>933</v>
      </c>
      <c r="C45" s="14" t="s">
        <v>934</v>
      </c>
      <c r="F45" s="14" t="s">
        <v>935</v>
      </c>
    </row>
    <row r="46" s="14" customFormat="1" ht="15"/>
    <row r="47" s="14" customFormat="1" ht="15"/>
    <row r="48" s="14" customFormat="1" ht="15"/>
    <row r="49" s="14" customFormat="1" ht="15"/>
    <row r="50" s="14" customFormat="1" ht="15"/>
    <row r="51" s="14" customFormat="1" ht="15"/>
    <row r="52" s="14" customFormat="1" ht="15"/>
    <row r="53" s="14" customFormat="1" ht="15"/>
    <row r="54" s="14" customFormat="1" ht="15"/>
    <row r="55" s="14" customFormat="1" ht="15"/>
    <row r="56" s="14" customFormat="1" ht="15"/>
  </sheetData>
  <sheetProtection/>
  <mergeCells count="10">
    <mergeCell ref="A1:K1"/>
    <mergeCell ref="H2:K2"/>
    <mergeCell ref="A3:A4"/>
    <mergeCell ref="B3:B4"/>
    <mergeCell ref="C3:C4"/>
    <mergeCell ref="D3:E3"/>
    <mergeCell ref="F3:G3"/>
    <mergeCell ref="I3:I4"/>
    <mergeCell ref="J3:J4"/>
    <mergeCell ref="K3:K4"/>
  </mergeCells>
  <printOptions/>
  <pageMargins left="0.75" right="0.75" top="1" bottom="1" header="0.5" footer="0.5"/>
  <pageSetup horizontalDpi="600" verticalDpi="600" orientation="landscape" scale="66" r:id="rId1"/>
</worksheet>
</file>

<file path=xl/worksheets/sheet5.xml><?xml version="1.0" encoding="utf-8"?>
<worksheet xmlns="http://schemas.openxmlformats.org/spreadsheetml/2006/main" xmlns:r="http://schemas.openxmlformats.org/officeDocument/2006/relationships">
  <dimension ref="A1:K39"/>
  <sheetViews>
    <sheetView zoomScalePageLayoutView="0" workbookViewId="0" topLeftCell="A1">
      <selection activeCell="A1" sqref="A1:F1"/>
    </sheetView>
  </sheetViews>
  <sheetFormatPr defaultColWidth="9.140625" defaultRowHeight="12.75"/>
  <cols>
    <col min="1" max="1" width="10.8515625" style="0" customWidth="1"/>
    <col min="2" max="2" width="12.28125" style="0" customWidth="1"/>
    <col min="3" max="3" width="13.00390625" style="0" customWidth="1"/>
    <col min="4" max="4" width="12.421875" style="0" customWidth="1"/>
    <col min="5" max="5" width="14.28125" style="0" customWidth="1"/>
    <col min="6" max="6" width="14.140625" style="0" customWidth="1"/>
    <col min="7" max="7" width="13.00390625" style="0" customWidth="1"/>
    <col min="8" max="8" width="12.7109375" style="0" customWidth="1"/>
    <col min="9" max="9" width="12.140625" style="0" customWidth="1"/>
    <col min="10" max="10" width="14.8515625" style="0" customWidth="1"/>
    <col min="11" max="11" width="14.57421875" style="0" customWidth="1"/>
  </cols>
  <sheetData>
    <row r="1" spans="1:6" ht="15">
      <c r="A1" s="921" t="s">
        <v>54</v>
      </c>
      <c r="B1" s="921"/>
      <c r="C1" s="921"/>
      <c r="D1" s="921"/>
      <c r="E1" s="921"/>
      <c r="F1" s="921"/>
    </row>
    <row r="3" spans="1:11" s="4" customFormat="1" ht="12.75" customHeight="1">
      <c r="A3" s="911" t="s">
        <v>893</v>
      </c>
      <c r="B3" s="855" t="s">
        <v>894</v>
      </c>
      <c r="C3" s="911" t="s">
        <v>895</v>
      </c>
      <c r="D3" s="915" t="s">
        <v>896</v>
      </c>
      <c r="E3" s="915"/>
      <c r="F3" s="917" t="s">
        <v>897</v>
      </c>
      <c r="G3" s="917"/>
      <c r="H3" s="911" t="s">
        <v>898</v>
      </c>
      <c r="I3" s="911" t="s">
        <v>899</v>
      </c>
      <c r="J3" s="911" t="s">
        <v>900</v>
      </c>
      <c r="K3" s="920" t="s">
        <v>901</v>
      </c>
    </row>
    <row r="4" spans="1:11" s="4" customFormat="1" ht="39.75" customHeight="1">
      <c r="A4" s="912"/>
      <c r="B4" s="913"/>
      <c r="C4" s="919"/>
      <c r="D4" s="264" t="s">
        <v>902</v>
      </c>
      <c r="E4" s="264" t="s">
        <v>903</v>
      </c>
      <c r="F4" s="264" t="s">
        <v>904</v>
      </c>
      <c r="G4" s="546" t="s">
        <v>903</v>
      </c>
      <c r="H4" s="919"/>
      <c r="I4" s="919"/>
      <c r="J4" s="919"/>
      <c r="K4" s="920"/>
    </row>
    <row r="5" spans="1:11" s="4" customFormat="1" ht="12.75" customHeight="1">
      <c r="A5" s="261"/>
      <c r="B5" s="29" t="s">
        <v>905</v>
      </c>
      <c r="C5" s="264" t="s">
        <v>906</v>
      </c>
      <c r="D5" s="264" t="s">
        <v>905</v>
      </c>
      <c r="E5" s="264" t="s">
        <v>907</v>
      </c>
      <c r="F5" s="264" t="s">
        <v>908</v>
      </c>
      <c r="G5" s="546" t="s">
        <v>907</v>
      </c>
      <c r="H5" s="546" t="s">
        <v>908</v>
      </c>
      <c r="I5" s="546" t="s">
        <v>909</v>
      </c>
      <c r="J5" s="546" t="s">
        <v>907</v>
      </c>
      <c r="K5" s="546" t="s">
        <v>907</v>
      </c>
    </row>
    <row r="6" spans="1:11" s="287" customFormat="1" ht="12.75" customHeight="1">
      <c r="A6" s="217">
        <v>1953</v>
      </c>
      <c r="B6" s="547">
        <v>2.29</v>
      </c>
      <c r="C6" s="548">
        <v>24.28</v>
      </c>
      <c r="D6" s="548">
        <v>0.93</v>
      </c>
      <c r="E6" s="548">
        <v>42.08</v>
      </c>
      <c r="F6" s="548">
        <v>265</v>
      </c>
      <c r="G6" s="549">
        <v>7.42</v>
      </c>
      <c r="H6" s="549">
        <v>47</v>
      </c>
      <c r="I6" s="549">
        <v>37</v>
      </c>
      <c r="J6" s="549">
        <v>2.9</v>
      </c>
      <c r="K6" s="549">
        <v>52.4</v>
      </c>
    </row>
    <row r="7" spans="1:11" s="287" customFormat="1" ht="12.75" customHeight="1">
      <c r="A7" s="264">
        <v>1960</v>
      </c>
      <c r="B7" s="547">
        <v>7.53</v>
      </c>
      <c r="C7" s="547">
        <v>8.35</v>
      </c>
      <c r="D7" s="547">
        <v>21.27</v>
      </c>
      <c r="E7" s="547">
        <v>42.55</v>
      </c>
      <c r="F7" s="547">
        <v>610</v>
      </c>
      <c r="G7" s="549">
        <v>14.31</v>
      </c>
      <c r="H7" s="549">
        <v>14</v>
      </c>
      <c r="I7" s="549">
        <v>510</v>
      </c>
      <c r="J7" s="549">
        <v>6.31</v>
      </c>
      <c r="K7" s="549">
        <v>63.17</v>
      </c>
    </row>
    <row r="8" spans="1:11" s="287" customFormat="1" ht="12.75" customHeight="1">
      <c r="A8" s="264">
        <v>1965</v>
      </c>
      <c r="B8" s="547">
        <v>1.46</v>
      </c>
      <c r="C8" s="547">
        <v>3.61</v>
      </c>
      <c r="D8" s="547">
        <v>0.27</v>
      </c>
      <c r="E8" s="547">
        <v>5.87</v>
      </c>
      <c r="F8" s="547">
        <v>113</v>
      </c>
      <c r="G8" s="550">
        <v>0.2</v>
      </c>
      <c r="H8" s="549">
        <v>7</v>
      </c>
      <c r="I8" s="549">
        <v>79</v>
      </c>
      <c r="J8" s="549">
        <v>1.07</v>
      </c>
      <c r="K8" s="549">
        <v>7.14</v>
      </c>
    </row>
    <row r="9" spans="1:11" s="287" customFormat="1" ht="12.75" customHeight="1">
      <c r="A9" s="264">
        <v>1970</v>
      </c>
      <c r="B9" s="547">
        <v>8.46</v>
      </c>
      <c r="C9" s="547">
        <v>31.83</v>
      </c>
      <c r="D9" s="547">
        <v>4.91</v>
      </c>
      <c r="E9" s="547">
        <v>162.78</v>
      </c>
      <c r="F9" s="547">
        <v>1434</v>
      </c>
      <c r="G9" s="549">
        <v>48.61</v>
      </c>
      <c r="H9" s="549">
        <v>19</v>
      </c>
      <c r="I9" s="549">
        <v>1076</v>
      </c>
      <c r="J9" s="549">
        <v>76.44</v>
      </c>
      <c r="K9" s="549">
        <v>287.83</v>
      </c>
    </row>
    <row r="10" spans="1:11" s="287" customFormat="1" ht="12.75" customHeight="1">
      <c r="A10" s="264">
        <v>1975</v>
      </c>
      <c r="B10" s="547">
        <v>6.17</v>
      </c>
      <c r="C10" s="547">
        <v>31.36</v>
      </c>
      <c r="D10" s="547">
        <v>3.85</v>
      </c>
      <c r="E10" s="547">
        <v>271.49</v>
      </c>
      <c r="F10" s="547">
        <v>804</v>
      </c>
      <c r="G10" s="550">
        <v>34.1</v>
      </c>
      <c r="H10" s="549">
        <v>17</v>
      </c>
      <c r="I10" s="549">
        <v>686</v>
      </c>
      <c r="J10" s="549">
        <v>166.05</v>
      </c>
      <c r="K10" s="549">
        <v>471.64</v>
      </c>
    </row>
    <row r="11" spans="1:11" s="287" customFormat="1" ht="12.75" customHeight="1">
      <c r="A11" s="264">
        <v>1980</v>
      </c>
      <c r="B11" s="547">
        <v>11.46</v>
      </c>
      <c r="C11" s="547">
        <v>54.12</v>
      </c>
      <c r="D11" s="547">
        <v>5.55</v>
      </c>
      <c r="E11" s="547">
        <v>366.37</v>
      </c>
      <c r="F11" s="547">
        <v>2533</v>
      </c>
      <c r="G11" s="549">
        <v>170.85</v>
      </c>
      <c r="H11" s="549">
        <v>59</v>
      </c>
      <c r="I11" s="549">
        <v>1913</v>
      </c>
      <c r="J11" s="549">
        <v>303.28</v>
      </c>
      <c r="K11" s="549">
        <v>840.5</v>
      </c>
    </row>
    <row r="12" spans="1:11" s="287" customFormat="1" ht="12.75" customHeight="1">
      <c r="A12" s="264">
        <v>1985</v>
      </c>
      <c r="B12" s="547">
        <v>8.38</v>
      </c>
      <c r="C12" s="547">
        <v>59.59</v>
      </c>
      <c r="D12" s="547">
        <v>4.65</v>
      </c>
      <c r="E12" s="547">
        <v>1425.37</v>
      </c>
      <c r="F12" s="547">
        <v>2450</v>
      </c>
      <c r="G12" s="549">
        <v>583.86</v>
      </c>
      <c r="H12" s="549">
        <v>43</v>
      </c>
      <c r="I12" s="549">
        <v>1804</v>
      </c>
      <c r="J12" s="549">
        <v>2050.04</v>
      </c>
      <c r="K12" s="549">
        <v>4059.27</v>
      </c>
    </row>
    <row r="13" spans="1:11" s="287" customFormat="1" ht="12.75" customHeight="1">
      <c r="A13" s="264">
        <v>1990</v>
      </c>
      <c r="B13" s="551">
        <v>9.3</v>
      </c>
      <c r="C13" s="547">
        <v>40.26</v>
      </c>
      <c r="D13" s="547">
        <v>3.18</v>
      </c>
      <c r="E13" s="547">
        <v>695.61</v>
      </c>
      <c r="F13" s="547">
        <v>1020</v>
      </c>
      <c r="G13" s="549">
        <v>213.73</v>
      </c>
      <c r="H13" s="549">
        <v>134</v>
      </c>
      <c r="I13" s="549">
        <v>1855</v>
      </c>
      <c r="J13" s="549">
        <v>455.27</v>
      </c>
      <c r="K13" s="549">
        <v>1708.92</v>
      </c>
    </row>
    <row r="14" spans="1:11" s="287" customFormat="1" ht="12.75" customHeight="1">
      <c r="A14" s="264">
        <v>1991</v>
      </c>
      <c r="B14" s="547">
        <v>6.36</v>
      </c>
      <c r="C14" s="547">
        <v>33.89</v>
      </c>
      <c r="D14" s="551">
        <v>2.7</v>
      </c>
      <c r="E14" s="547">
        <v>579.02</v>
      </c>
      <c r="F14" s="547">
        <v>1134</v>
      </c>
      <c r="G14" s="549">
        <v>180.42</v>
      </c>
      <c r="H14" s="549">
        <v>41</v>
      </c>
      <c r="I14" s="549">
        <v>1187</v>
      </c>
      <c r="J14" s="549">
        <v>728.89</v>
      </c>
      <c r="K14" s="549">
        <v>1488.33</v>
      </c>
    </row>
    <row r="15" spans="1:11" s="287" customFormat="1" ht="12.75" customHeight="1">
      <c r="A15" s="264">
        <v>1992</v>
      </c>
      <c r="B15" s="547">
        <v>2.64</v>
      </c>
      <c r="C15" s="547">
        <v>19.26</v>
      </c>
      <c r="D15" s="547">
        <v>1.75</v>
      </c>
      <c r="E15" s="547">
        <v>1027.58</v>
      </c>
      <c r="F15" s="547">
        <v>687</v>
      </c>
      <c r="G15" s="549">
        <v>308.28</v>
      </c>
      <c r="H15" s="549">
        <v>79</v>
      </c>
      <c r="I15" s="549">
        <v>1533</v>
      </c>
      <c r="J15" s="549">
        <v>2010.67</v>
      </c>
      <c r="K15" s="549">
        <v>3344.53</v>
      </c>
    </row>
    <row r="16" spans="1:11" s="287" customFormat="1" ht="12.75" customHeight="1">
      <c r="A16" s="264">
        <v>1993</v>
      </c>
      <c r="B16" s="547">
        <v>11.44</v>
      </c>
      <c r="C16" s="547">
        <v>30.41</v>
      </c>
      <c r="D16" s="547">
        <v>3.21</v>
      </c>
      <c r="E16" s="547">
        <v>1308.63</v>
      </c>
      <c r="F16" s="547">
        <v>1926</v>
      </c>
      <c r="G16" s="549">
        <v>528.32</v>
      </c>
      <c r="H16" s="549">
        <v>211</v>
      </c>
      <c r="I16" s="549">
        <v>2864</v>
      </c>
      <c r="J16" s="549">
        <v>1445.53</v>
      </c>
      <c r="K16" s="549">
        <v>3382.49</v>
      </c>
    </row>
    <row r="17" spans="1:11" s="287" customFormat="1" ht="12.75" customHeight="1">
      <c r="A17" s="264">
        <v>1994</v>
      </c>
      <c r="B17" s="547">
        <v>4.81</v>
      </c>
      <c r="C17" s="547">
        <v>27.55</v>
      </c>
      <c r="D17" s="547">
        <v>3.96</v>
      </c>
      <c r="E17" s="547">
        <v>888.62</v>
      </c>
      <c r="F17" s="547">
        <v>915</v>
      </c>
      <c r="G17" s="549">
        <v>165.21</v>
      </c>
      <c r="H17" s="549">
        <v>52</v>
      </c>
      <c r="I17" s="549">
        <v>2078</v>
      </c>
      <c r="J17" s="549">
        <v>740.76</v>
      </c>
      <c r="K17" s="549">
        <v>1794.59</v>
      </c>
    </row>
    <row r="18" spans="1:11" s="287" customFormat="1" ht="12.75" customHeight="1">
      <c r="A18" s="264">
        <v>1995</v>
      </c>
      <c r="B18" s="547">
        <v>5.24</v>
      </c>
      <c r="C18" s="547">
        <v>35.93</v>
      </c>
      <c r="D18" s="547">
        <v>3.24</v>
      </c>
      <c r="E18" s="547">
        <v>1714.79</v>
      </c>
      <c r="F18" s="547">
        <v>2002</v>
      </c>
      <c r="G18" s="549">
        <v>1307.89</v>
      </c>
      <c r="H18" s="549">
        <v>62</v>
      </c>
      <c r="I18" s="549">
        <v>1814</v>
      </c>
      <c r="J18" s="549">
        <v>679.63</v>
      </c>
      <c r="K18" s="549">
        <v>3702.31</v>
      </c>
    </row>
    <row r="19" spans="1:11" s="287" customFormat="1" ht="12.75" customHeight="1">
      <c r="A19" s="264">
        <v>1996</v>
      </c>
      <c r="B19" s="547">
        <v>8.05</v>
      </c>
      <c r="C19" s="547">
        <v>44.73</v>
      </c>
      <c r="D19" s="547">
        <v>3.83</v>
      </c>
      <c r="E19" s="547">
        <v>1124.49</v>
      </c>
      <c r="F19" s="547">
        <v>727</v>
      </c>
      <c r="G19" s="549">
        <v>176.59</v>
      </c>
      <c r="H19" s="549">
        <v>73</v>
      </c>
      <c r="I19" s="549">
        <v>1803</v>
      </c>
      <c r="J19" s="549">
        <v>861.39</v>
      </c>
      <c r="K19" s="549">
        <v>3005.74</v>
      </c>
    </row>
    <row r="20" spans="1:11" s="287" customFormat="1" ht="12.75" customHeight="1">
      <c r="A20" s="264">
        <v>1997</v>
      </c>
      <c r="B20" s="547">
        <v>4.57</v>
      </c>
      <c r="C20" s="547">
        <v>29.66</v>
      </c>
      <c r="D20" s="547">
        <v>2.26</v>
      </c>
      <c r="E20" s="547">
        <v>692.74</v>
      </c>
      <c r="F20" s="547">
        <v>505</v>
      </c>
      <c r="G20" s="549">
        <v>152.5</v>
      </c>
      <c r="H20" s="549">
        <v>28</v>
      </c>
      <c r="I20" s="549">
        <v>1402</v>
      </c>
      <c r="J20" s="549">
        <v>1985.93</v>
      </c>
      <c r="K20" s="549">
        <v>2831.18</v>
      </c>
    </row>
    <row r="21" spans="1:11" s="287" customFormat="1" ht="12.75" customHeight="1">
      <c r="A21" s="264">
        <v>1998</v>
      </c>
      <c r="B21" s="547">
        <v>10.85</v>
      </c>
      <c r="C21" s="547">
        <v>47.44</v>
      </c>
      <c r="D21" s="551">
        <v>7.5</v>
      </c>
      <c r="E21" s="547">
        <v>2594.17</v>
      </c>
      <c r="F21" s="547">
        <v>1933</v>
      </c>
      <c r="G21" s="549">
        <v>1108.78</v>
      </c>
      <c r="H21" s="549">
        <v>107</v>
      </c>
      <c r="I21" s="549">
        <v>2889</v>
      </c>
      <c r="J21" s="549">
        <v>5157.77</v>
      </c>
      <c r="K21" s="549">
        <v>8860.72</v>
      </c>
    </row>
    <row r="22" spans="1:11" s="287" customFormat="1" ht="12.75" customHeight="1">
      <c r="A22" s="264">
        <v>1999</v>
      </c>
      <c r="B22" s="547">
        <v>7.77</v>
      </c>
      <c r="C22" s="547">
        <v>27.99</v>
      </c>
      <c r="D22" s="547">
        <v>1.75</v>
      </c>
      <c r="E22" s="547">
        <v>1850.87</v>
      </c>
      <c r="F22" s="547">
        <v>1613</v>
      </c>
      <c r="G22" s="549">
        <v>1299.06</v>
      </c>
      <c r="H22" s="549">
        <v>91</v>
      </c>
      <c r="I22" s="549">
        <v>745</v>
      </c>
      <c r="J22" s="549">
        <v>462.83</v>
      </c>
      <c r="K22" s="549">
        <v>3612.76</v>
      </c>
    </row>
    <row r="23" spans="1:11" s="287" customFormat="1" ht="12.75" customHeight="1">
      <c r="A23" s="264">
        <v>2000</v>
      </c>
      <c r="B23" s="547">
        <v>5.38</v>
      </c>
      <c r="C23" s="547">
        <v>45.01</v>
      </c>
      <c r="D23" s="547">
        <v>3.58</v>
      </c>
      <c r="E23" s="547">
        <v>4246.62</v>
      </c>
      <c r="F23" s="547">
        <v>2629</v>
      </c>
      <c r="G23" s="549">
        <v>680.94</v>
      </c>
      <c r="H23" s="549">
        <v>123</v>
      </c>
      <c r="I23" s="549">
        <v>2606</v>
      </c>
      <c r="J23" s="549">
        <v>3936.98</v>
      </c>
      <c r="K23" s="549">
        <v>8864.54</v>
      </c>
    </row>
    <row r="24" spans="1:11" s="287" customFormat="1" ht="12.75" customHeight="1">
      <c r="A24" s="264">
        <v>2001</v>
      </c>
      <c r="B24" s="547">
        <v>6.18</v>
      </c>
      <c r="C24" s="547">
        <v>26.46</v>
      </c>
      <c r="D24" s="547">
        <v>3.96</v>
      </c>
      <c r="E24" s="547">
        <v>688.48</v>
      </c>
      <c r="F24" s="547">
        <v>716</v>
      </c>
      <c r="G24" s="549">
        <v>816.47</v>
      </c>
      <c r="H24" s="549">
        <v>33</v>
      </c>
      <c r="I24" s="549">
        <v>1444</v>
      </c>
      <c r="J24" s="549">
        <v>5604.46</v>
      </c>
      <c r="K24" s="549">
        <v>7109.42</v>
      </c>
    </row>
    <row r="25" spans="1:11" s="287" customFormat="1" ht="12.75" customHeight="1">
      <c r="A25" s="264">
        <v>2002</v>
      </c>
      <c r="B25" s="547">
        <v>7.09</v>
      </c>
      <c r="C25" s="547">
        <v>26.32</v>
      </c>
      <c r="D25" s="547">
        <v>2.19</v>
      </c>
      <c r="E25" s="547">
        <v>913.09</v>
      </c>
      <c r="F25" s="547">
        <v>762</v>
      </c>
      <c r="G25" s="549">
        <v>599.37</v>
      </c>
      <c r="H25" s="549">
        <v>22</v>
      </c>
      <c r="I25" s="549">
        <v>1001</v>
      </c>
      <c r="J25" s="549">
        <v>1062.08</v>
      </c>
      <c r="K25" s="549">
        <v>2574.54</v>
      </c>
    </row>
    <row r="26" spans="1:11" s="819" customFormat="1" ht="12.75" customHeight="1">
      <c r="A26" s="546" t="s">
        <v>910</v>
      </c>
      <c r="B26" s="550">
        <v>6.05</v>
      </c>
      <c r="C26" s="549">
        <v>43.14</v>
      </c>
      <c r="D26" s="549">
        <v>4.21</v>
      </c>
      <c r="E26" s="549">
        <v>7298.13</v>
      </c>
      <c r="F26" s="549">
        <v>775</v>
      </c>
      <c r="G26" s="549">
        <v>756.38</v>
      </c>
      <c r="H26" s="549">
        <v>15</v>
      </c>
      <c r="I26" s="549">
        <v>2166</v>
      </c>
      <c r="J26" s="549">
        <v>3259.92</v>
      </c>
      <c r="K26" s="549">
        <v>11314.44</v>
      </c>
    </row>
    <row r="27" spans="1:11" s="287" customFormat="1" ht="12.75" customHeight="1">
      <c r="A27" s="264" t="s">
        <v>911</v>
      </c>
      <c r="B27" s="547">
        <v>5.26</v>
      </c>
      <c r="C27" s="818">
        <v>43.69</v>
      </c>
      <c r="D27" s="547">
        <v>2.86</v>
      </c>
      <c r="E27" s="547">
        <v>772.04</v>
      </c>
      <c r="F27" s="547">
        <v>1664</v>
      </c>
      <c r="G27" s="549">
        <v>879.6</v>
      </c>
      <c r="H27" s="549">
        <v>134</v>
      </c>
      <c r="I27" s="549">
        <v>1813</v>
      </c>
      <c r="J27" s="549">
        <v>1652.84</v>
      </c>
      <c r="K27" s="549">
        <v>3519.81</v>
      </c>
    </row>
    <row r="28" spans="1:11" s="287" customFormat="1" ht="12.75" customHeight="1">
      <c r="A28" s="264" t="s">
        <v>912</v>
      </c>
      <c r="B28" s="547">
        <v>12.53</v>
      </c>
      <c r="C28" s="547">
        <v>22.89</v>
      </c>
      <c r="D28" s="551">
        <v>12.3</v>
      </c>
      <c r="E28" s="547">
        <v>2375.31</v>
      </c>
      <c r="F28" s="547">
        <v>721</v>
      </c>
      <c r="G28" s="818">
        <v>379.38</v>
      </c>
      <c r="H28" s="549">
        <v>120</v>
      </c>
      <c r="I28" s="549">
        <v>1455</v>
      </c>
      <c r="J28" s="549">
        <v>4684.47</v>
      </c>
      <c r="K28" s="549">
        <v>7659.98</v>
      </c>
    </row>
    <row r="29" spans="1:11" s="287" customFormat="1" ht="12.75" customHeight="1">
      <c r="A29" s="264" t="s">
        <v>913</v>
      </c>
      <c r="B29" s="551">
        <v>1.01</v>
      </c>
      <c r="C29" s="547">
        <v>25.15</v>
      </c>
      <c r="D29" s="547">
        <v>1.77</v>
      </c>
      <c r="E29" s="547">
        <v>2840.82</v>
      </c>
      <c r="F29" s="547">
        <v>1497</v>
      </c>
      <c r="G29" s="549">
        <v>3634.05</v>
      </c>
      <c r="H29" s="549">
        <v>267</v>
      </c>
      <c r="I29" s="549">
        <v>1431</v>
      </c>
      <c r="J29" s="549">
        <v>13301.4</v>
      </c>
      <c r="K29" s="549">
        <v>21531.11</v>
      </c>
    </row>
    <row r="30" spans="1:11" s="287" customFormat="1" ht="12.75" customHeight="1">
      <c r="A30" s="264" t="s">
        <v>914</v>
      </c>
      <c r="B30" s="547">
        <v>7.03</v>
      </c>
      <c r="C30" s="547">
        <v>41.34</v>
      </c>
      <c r="D30" s="547">
        <v>8.74</v>
      </c>
      <c r="E30" s="547">
        <v>3112.73</v>
      </c>
      <c r="F30" s="547">
        <v>3270</v>
      </c>
      <c r="G30" s="549">
        <v>2101.86</v>
      </c>
      <c r="H30" s="549">
        <v>89</v>
      </c>
      <c r="I30" s="549">
        <v>3389</v>
      </c>
      <c r="J30" s="549">
        <v>8036.74</v>
      </c>
      <c r="K30" s="549">
        <v>13392.99</v>
      </c>
    </row>
    <row r="31" spans="1:11" s="287" customFormat="1" ht="12.75" customHeight="1">
      <c r="A31" s="264" t="s">
        <v>915</v>
      </c>
      <c r="B31" s="551">
        <v>3.31</v>
      </c>
      <c r="C31" s="547">
        <v>29.85</v>
      </c>
      <c r="D31" s="551">
        <v>3.14</v>
      </c>
      <c r="E31" s="547">
        <v>3394.91</v>
      </c>
      <c r="F31" s="547">
        <v>1566</v>
      </c>
      <c r="G31" s="549">
        <v>1130.64</v>
      </c>
      <c r="H31" s="549">
        <v>102</v>
      </c>
      <c r="I31" s="549">
        <v>2876</v>
      </c>
      <c r="J31" s="549">
        <v>5035.38</v>
      </c>
      <c r="K31" s="549">
        <v>9566.34</v>
      </c>
    </row>
    <row r="32" spans="1:11" s="287" customFormat="1" ht="12.75" customHeight="1">
      <c r="A32" s="264" t="s">
        <v>916</v>
      </c>
      <c r="B32" s="551">
        <v>3.76</v>
      </c>
      <c r="C32" s="547">
        <v>29.47</v>
      </c>
      <c r="D32" s="547">
        <v>3.55</v>
      </c>
      <c r="E32" s="547">
        <v>4224.86</v>
      </c>
      <c r="F32" s="547">
        <v>1236</v>
      </c>
      <c r="G32" s="549">
        <v>10809.8</v>
      </c>
      <c r="H32" s="549">
        <v>63</v>
      </c>
      <c r="I32" s="549">
        <v>1513</v>
      </c>
      <c r="J32" s="549">
        <v>17503.7</v>
      </c>
      <c r="K32" s="549">
        <v>32541.38</v>
      </c>
    </row>
    <row r="33" spans="1:11" s="287" customFormat="1" ht="12.75" customHeight="1">
      <c r="A33" s="264" t="s">
        <v>164</v>
      </c>
      <c r="B33" s="551">
        <v>2.51</v>
      </c>
      <c r="C33" s="547">
        <v>18.24</v>
      </c>
      <c r="D33" s="547">
        <v>4.94</v>
      </c>
      <c r="E33" s="547">
        <v>5880.73</v>
      </c>
      <c r="F33" s="547">
        <v>292</v>
      </c>
      <c r="G33" s="549">
        <v>864.7</v>
      </c>
      <c r="H33" s="549">
        <v>40</v>
      </c>
      <c r="I33" s="549">
        <v>1582</v>
      </c>
      <c r="J33" s="549">
        <v>12744.95</v>
      </c>
      <c r="K33" s="549">
        <v>19490.39</v>
      </c>
    </row>
    <row r="34" spans="1:11" s="287" customFormat="1" ht="12.75" customHeight="1">
      <c r="A34" s="264" t="s">
        <v>165</v>
      </c>
      <c r="B34" s="551">
        <v>1.81</v>
      </c>
      <c r="C34" s="547">
        <v>15.91</v>
      </c>
      <c r="D34" s="547">
        <v>2.69</v>
      </c>
      <c r="E34" s="547">
        <v>1386.1</v>
      </c>
      <c r="F34" s="547">
        <v>1153</v>
      </c>
      <c r="G34" s="549">
        <v>410.48</v>
      </c>
      <c r="H34" s="549">
        <v>36</v>
      </c>
      <c r="I34" s="549">
        <v>1761</v>
      </c>
      <c r="J34" s="549">
        <v>6047.67</v>
      </c>
      <c r="K34" s="549">
        <v>7844.24</v>
      </c>
    </row>
    <row r="35" spans="1:11" s="287" customFormat="1" ht="12.75" customHeight="1">
      <c r="A35" s="3" t="s">
        <v>159</v>
      </c>
      <c r="B35" s="3">
        <v>425.5</v>
      </c>
      <c r="C35" s="3">
        <v>1912.86</v>
      </c>
      <c r="D35" s="3">
        <v>223.23</v>
      </c>
      <c r="E35" s="3">
        <v>65950.83</v>
      </c>
      <c r="F35" s="3">
        <v>74034</v>
      </c>
      <c r="G35" s="552">
        <v>33335.52</v>
      </c>
      <c r="H35" s="552">
        <v>5699</v>
      </c>
      <c r="I35" s="552">
        <v>97551</v>
      </c>
      <c r="J35" s="552">
        <v>110144.28</v>
      </c>
      <c r="K35" s="552">
        <v>212959.29</v>
      </c>
    </row>
    <row r="36" spans="1:11" s="287" customFormat="1" ht="12.75" customHeight="1">
      <c r="A36" s="3" t="s">
        <v>917</v>
      </c>
      <c r="B36" s="547">
        <v>7.21</v>
      </c>
      <c r="C36" s="547">
        <v>32.42</v>
      </c>
      <c r="D36" s="547">
        <v>3.68</v>
      </c>
      <c r="E36" s="547">
        <v>1117.81</v>
      </c>
      <c r="F36" s="547">
        <v>1255</v>
      </c>
      <c r="G36" s="549">
        <v>565.01</v>
      </c>
      <c r="H36" s="549">
        <v>97</v>
      </c>
      <c r="I36" s="549">
        <v>1653</v>
      </c>
      <c r="J36" s="549">
        <v>1866.85</v>
      </c>
      <c r="K36" s="549">
        <v>3609.48</v>
      </c>
    </row>
    <row r="37" spans="1:11" s="554" customFormat="1" ht="25.5">
      <c r="A37" s="365" t="s">
        <v>918</v>
      </c>
      <c r="B37" s="553" t="s">
        <v>919</v>
      </c>
      <c r="C37" s="553" t="s">
        <v>920</v>
      </c>
      <c r="D37" s="553" t="s">
        <v>166</v>
      </c>
      <c r="E37" s="553" t="s">
        <v>167</v>
      </c>
      <c r="F37" s="553" t="s">
        <v>168</v>
      </c>
      <c r="G37" s="553" t="s">
        <v>169</v>
      </c>
      <c r="H37" s="553" t="s">
        <v>170</v>
      </c>
      <c r="I37" s="553" t="s">
        <v>921</v>
      </c>
      <c r="J37" s="553" t="s">
        <v>171</v>
      </c>
      <c r="K37" s="553" t="s">
        <v>172</v>
      </c>
    </row>
    <row r="38" s="287" customFormat="1" ht="12.75" customHeight="1">
      <c r="A38" s="287" t="s">
        <v>922</v>
      </c>
    </row>
    <row r="39" spans="1:3" s="287" customFormat="1" ht="12.75" customHeight="1">
      <c r="A39" s="287" t="s">
        <v>923</v>
      </c>
      <c r="C39" s="287" t="s">
        <v>924</v>
      </c>
    </row>
    <row r="40" s="14" customFormat="1" ht="12.75" customHeight="1"/>
    <row r="97" s="14" customFormat="1" ht="15"/>
    <row r="98" s="14" customFormat="1" ht="15"/>
    <row r="99" s="14" customFormat="1" ht="15"/>
    <row r="100" s="14" customFormat="1" ht="15"/>
    <row r="101" s="14" customFormat="1" ht="15"/>
    <row r="102" s="14" customFormat="1" ht="15"/>
    <row r="103" s="14" customFormat="1" ht="15"/>
    <row r="104" s="14" customFormat="1" ht="15"/>
    <row r="105" s="14" customFormat="1" ht="15"/>
    <row r="106" s="14" customFormat="1" ht="15"/>
    <row r="107" s="14" customFormat="1" ht="15"/>
    <row r="108" s="14" customFormat="1" ht="15"/>
    <row r="109" s="14" customFormat="1" ht="15"/>
    <row r="110" s="14" customFormat="1" ht="15"/>
    <row r="111" s="14" customFormat="1" ht="15"/>
    <row r="112" s="14" customFormat="1" ht="15"/>
    <row r="113" s="14" customFormat="1" ht="15"/>
    <row r="114" s="14" customFormat="1" ht="15"/>
    <row r="115" s="14" customFormat="1" ht="15"/>
    <row r="116" s="14" customFormat="1" ht="15"/>
    <row r="117" s="14" customFormat="1" ht="15"/>
    <row r="118" s="14" customFormat="1" ht="15"/>
    <row r="119" s="14" customFormat="1" ht="15"/>
    <row r="120" s="14" customFormat="1" ht="15"/>
    <row r="121" s="14" customFormat="1" ht="15"/>
    <row r="122" s="14" customFormat="1" ht="15"/>
    <row r="123" s="14" customFormat="1" ht="15"/>
    <row r="124" s="14" customFormat="1" ht="15"/>
    <row r="125" s="14" customFormat="1" ht="15"/>
    <row r="126" s="14" customFormat="1" ht="15"/>
    <row r="127" s="14" customFormat="1" ht="15"/>
    <row r="128" s="14" customFormat="1" ht="15"/>
    <row r="129" s="14" customFormat="1" ht="15"/>
    <row r="130" s="14" customFormat="1" ht="15"/>
    <row r="131" s="14" customFormat="1" ht="15"/>
  </sheetData>
  <sheetProtection/>
  <mergeCells count="10">
    <mergeCell ref="H3:H4"/>
    <mergeCell ref="I3:I4"/>
    <mergeCell ref="J3:J4"/>
    <mergeCell ref="K3:K4"/>
    <mergeCell ref="A1:F1"/>
    <mergeCell ref="A3:A4"/>
    <mergeCell ref="B3:B4"/>
    <mergeCell ref="C3:C4"/>
    <mergeCell ref="D3:E3"/>
    <mergeCell ref="F3:G3"/>
  </mergeCells>
  <printOptions/>
  <pageMargins left="0.75" right="0.75" top="1" bottom="1" header="0.5" footer="0.5"/>
  <pageSetup horizontalDpi="600" verticalDpi="600" orientation="landscape" scale="85" r:id="rId1"/>
</worksheet>
</file>

<file path=xl/worksheets/sheet6.xml><?xml version="1.0" encoding="utf-8"?>
<worksheet xmlns="http://schemas.openxmlformats.org/spreadsheetml/2006/main" xmlns:r="http://schemas.openxmlformats.org/officeDocument/2006/relationships">
  <dimension ref="A1:I43"/>
  <sheetViews>
    <sheetView view="pageBreakPreview" zoomScale="60" zoomScalePageLayoutView="0" workbookViewId="0" topLeftCell="A1">
      <selection activeCell="G55" sqref="G55"/>
    </sheetView>
  </sheetViews>
  <sheetFormatPr defaultColWidth="9.140625" defaultRowHeight="12.75"/>
  <cols>
    <col min="1" max="1" width="6.8515625" style="0" customWidth="1"/>
    <col min="2" max="2" width="4.8515625" style="0" customWidth="1"/>
    <col min="3" max="3" width="11.140625" style="0" customWidth="1"/>
    <col min="4" max="4" width="9.7109375" style="0" customWidth="1"/>
    <col min="5" max="5" width="11.28125" style="0" customWidth="1"/>
    <col min="6" max="6" width="10.28125" style="12" customWidth="1"/>
    <col min="7" max="7" width="16.421875" style="0" customWidth="1"/>
    <col min="8" max="8" width="43.57421875" style="0" customWidth="1"/>
    <col min="9" max="9" width="8.00390625" style="0" customWidth="1"/>
  </cols>
  <sheetData>
    <row r="1" spans="2:8" s="1" customFormat="1" ht="15.75">
      <c r="B1" s="921" t="s">
        <v>52</v>
      </c>
      <c r="C1" s="921"/>
      <c r="D1" s="921"/>
      <c r="E1" s="921"/>
      <c r="F1" s="921"/>
      <c r="G1" s="921"/>
      <c r="H1" s="921"/>
    </row>
    <row r="2" s="1" customFormat="1" ht="12" customHeight="1">
      <c r="F2" s="447"/>
    </row>
    <row r="3" spans="2:8" ht="12.75">
      <c r="B3" s="911" t="s">
        <v>182</v>
      </c>
      <c r="C3" s="212" t="s">
        <v>673</v>
      </c>
      <c r="D3" s="215" t="s">
        <v>674</v>
      </c>
      <c r="E3" s="443" t="s">
        <v>675</v>
      </c>
      <c r="F3" s="448" t="s">
        <v>676</v>
      </c>
      <c r="G3" s="215" t="s">
        <v>677</v>
      </c>
      <c r="H3" s="449" t="s">
        <v>678</v>
      </c>
    </row>
    <row r="4" spans="2:8" ht="12.75">
      <c r="B4" s="919"/>
      <c r="C4" s="214"/>
      <c r="D4" s="216" t="s">
        <v>679</v>
      </c>
      <c r="E4" s="28" t="s">
        <v>680</v>
      </c>
      <c r="F4" s="450"/>
      <c r="G4" s="217"/>
      <c r="H4" s="451"/>
    </row>
    <row r="5" spans="2:8" ht="12.75">
      <c r="B5" s="215">
        <v>1</v>
      </c>
      <c r="C5" s="264">
        <v>2</v>
      </c>
      <c r="D5" s="264">
        <v>3</v>
      </c>
      <c r="E5" s="264">
        <v>4</v>
      </c>
      <c r="F5" s="264">
        <v>5</v>
      </c>
      <c r="G5" s="264">
        <v>6</v>
      </c>
      <c r="H5" s="264">
        <v>7</v>
      </c>
    </row>
    <row r="6" spans="2:8" s="15" customFormat="1" ht="12.75">
      <c r="B6" s="291"/>
      <c r="D6" s="427"/>
      <c r="E6" s="452"/>
      <c r="F6" s="453"/>
      <c r="G6" s="291"/>
      <c r="H6" s="154"/>
    </row>
    <row r="7" spans="2:8" ht="12.75">
      <c r="B7" s="156">
        <v>1</v>
      </c>
      <c r="C7" s="15" t="s">
        <v>681</v>
      </c>
      <c r="D7" s="282">
        <v>24</v>
      </c>
      <c r="E7" s="401">
        <v>70</v>
      </c>
      <c r="F7" s="453">
        <v>8</v>
      </c>
      <c r="G7" s="8" t="s">
        <v>682</v>
      </c>
      <c r="H7" s="97" t="s">
        <v>683</v>
      </c>
    </row>
    <row r="8" spans="2:8" ht="12.75">
      <c r="B8" s="156">
        <v>2</v>
      </c>
      <c r="C8" s="15" t="s">
        <v>684</v>
      </c>
      <c r="D8" s="282">
        <v>25</v>
      </c>
      <c r="E8" s="401">
        <v>92</v>
      </c>
      <c r="F8" s="453">
        <v>8.7</v>
      </c>
      <c r="G8" s="8" t="s">
        <v>136</v>
      </c>
      <c r="H8" s="97" t="s">
        <v>685</v>
      </c>
    </row>
    <row r="9" spans="2:8" ht="12.75">
      <c r="B9" s="156"/>
      <c r="C9" s="15"/>
      <c r="D9" s="282"/>
      <c r="E9" s="401"/>
      <c r="F9" s="453"/>
      <c r="G9" s="8"/>
      <c r="H9" s="97" t="s">
        <v>686</v>
      </c>
    </row>
    <row r="10" spans="2:8" ht="12.75">
      <c r="B10" s="156">
        <v>3</v>
      </c>
      <c r="C10" s="15" t="s">
        <v>687</v>
      </c>
      <c r="D10" s="282">
        <v>32.3</v>
      </c>
      <c r="E10" s="401">
        <v>76.25</v>
      </c>
      <c r="F10" s="453">
        <v>8</v>
      </c>
      <c r="G10" s="8" t="s">
        <v>378</v>
      </c>
      <c r="H10" s="97" t="s">
        <v>688</v>
      </c>
    </row>
    <row r="11" spans="2:8" ht="12.75">
      <c r="B11" s="156">
        <v>4</v>
      </c>
      <c r="C11" s="15" t="s">
        <v>689</v>
      </c>
      <c r="D11" s="282">
        <v>26.6</v>
      </c>
      <c r="E11" s="401">
        <v>86.8</v>
      </c>
      <c r="F11" s="453">
        <v>8.3</v>
      </c>
      <c r="G11" s="8" t="s">
        <v>690</v>
      </c>
      <c r="H11" s="97" t="s">
        <v>691</v>
      </c>
    </row>
    <row r="12" spans="2:8" ht="12.75">
      <c r="B12" s="156"/>
      <c r="C12" s="15"/>
      <c r="D12" s="282"/>
      <c r="E12" s="401"/>
      <c r="F12" s="453"/>
      <c r="G12" s="8"/>
      <c r="H12" s="97" t="s">
        <v>692</v>
      </c>
    </row>
    <row r="13" spans="2:9" ht="12.75">
      <c r="B13" s="156">
        <v>6</v>
      </c>
      <c r="C13" s="15" t="s">
        <v>693</v>
      </c>
      <c r="D13" s="282">
        <v>12.4</v>
      </c>
      <c r="E13" s="401">
        <v>92.5</v>
      </c>
      <c r="F13" s="453">
        <v>8.1</v>
      </c>
      <c r="G13" s="8" t="s">
        <v>694</v>
      </c>
      <c r="H13" s="97" t="s">
        <v>695</v>
      </c>
      <c r="I13" s="922" t="s">
        <v>723</v>
      </c>
    </row>
    <row r="14" spans="2:9" ht="12.75">
      <c r="B14" s="156">
        <v>7</v>
      </c>
      <c r="C14" s="15" t="s">
        <v>696</v>
      </c>
      <c r="D14" s="282">
        <v>28.46</v>
      </c>
      <c r="E14" s="401">
        <v>96.66</v>
      </c>
      <c r="F14" s="453">
        <v>8.5</v>
      </c>
      <c r="G14" s="8" t="s">
        <v>136</v>
      </c>
      <c r="H14" s="97" t="s">
        <v>697</v>
      </c>
      <c r="I14" s="922"/>
    </row>
    <row r="15" spans="2:9" ht="12.75">
      <c r="B15" s="156">
        <v>8</v>
      </c>
      <c r="C15" s="15" t="s">
        <v>698</v>
      </c>
      <c r="D15" s="282">
        <v>25.14</v>
      </c>
      <c r="E15" s="401">
        <v>95.12</v>
      </c>
      <c r="F15" s="453">
        <v>5.8</v>
      </c>
      <c r="G15" s="8" t="s">
        <v>699</v>
      </c>
      <c r="H15" s="97" t="s">
        <v>700</v>
      </c>
      <c r="I15" s="922"/>
    </row>
    <row r="16" spans="2:9" ht="12.75">
      <c r="B16" s="156">
        <v>9</v>
      </c>
      <c r="C16" s="15" t="s">
        <v>701</v>
      </c>
      <c r="D16" s="282">
        <v>26.78</v>
      </c>
      <c r="E16" s="401">
        <v>86.61</v>
      </c>
      <c r="F16" s="453">
        <v>6.5</v>
      </c>
      <c r="G16" s="8" t="s">
        <v>702</v>
      </c>
      <c r="H16" s="97" t="s">
        <v>703</v>
      </c>
      <c r="I16" s="922"/>
    </row>
    <row r="17" spans="2:9" ht="12.75">
      <c r="B17" s="156"/>
      <c r="C17" s="15"/>
      <c r="D17" s="282"/>
      <c r="E17" s="401"/>
      <c r="F17" s="453"/>
      <c r="G17" s="8"/>
      <c r="H17" s="8" t="s">
        <v>704</v>
      </c>
      <c r="I17" s="922"/>
    </row>
    <row r="18" spans="1:9" s="19" customFormat="1" ht="25.5">
      <c r="A18" s="454"/>
      <c r="B18" s="386">
        <v>10</v>
      </c>
      <c r="C18" s="20" t="s">
        <v>705</v>
      </c>
      <c r="D18" s="367">
        <v>30.75</v>
      </c>
      <c r="E18" s="367">
        <v>78.86</v>
      </c>
      <c r="F18" s="384">
        <v>6.6</v>
      </c>
      <c r="G18" s="16" t="s">
        <v>706</v>
      </c>
      <c r="H18" s="16" t="s">
        <v>707</v>
      </c>
      <c r="I18" s="922"/>
    </row>
    <row r="19" spans="2:9" ht="12.75">
      <c r="B19" s="156">
        <v>11</v>
      </c>
      <c r="C19" s="15" t="s">
        <v>708</v>
      </c>
      <c r="D19" s="282">
        <v>18.07</v>
      </c>
      <c r="E19" s="282">
        <v>76</v>
      </c>
      <c r="F19" s="370">
        <v>6.3</v>
      </c>
      <c r="G19" s="8" t="s">
        <v>709</v>
      </c>
      <c r="H19" s="8" t="s">
        <v>710</v>
      </c>
      <c r="I19" s="922"/>
    </row>
    <row r="20" spans="2:9" ht="12.75">
      <c r="B20" s="156">
        <v>12</v>
      </c>
      <c r="C20" s="15" t="s">
        <v>711</v>
      </c>
      <c r="D20" s="282">
        <v>23.08</v>
      </c>
      <c r="E20" s="282">
        <v>80.06</v>
      </c>
      <c r="F20" s="370">
        <v>6</v>
      </c>
      <c r="G20" s="8" t="s">
        <v>401</v>
      </c>
      <c r="H20" s="8" t="s">
        <v>712</v>
      </c>
      <c r="I20" s="922"/>
    </row>
    <row r="21" spans="2:9" s="375" customFormat="1" ht="12" customHeight="1">
      <c r="B21" s="444">
        <v>13</v>
      </c>
      <c r="C21" s="455" t="s">
        <v>713</v>
      </c>
      <c r="D21" s="456">
        <v>30.41</v>
      </c>
      <c r="E21" s="456">
        <v>79.42</v>
      </c>
      <c r="F21" s="457">
        <v>6.8</v>
      </c>
      <c r="G21" s="458" t="s">
        <v>155</v>
      </c>
      <c r="H21" s="458" t="s">
        <v>714</v>
      </c>
      <c r="I21" s="922"/>
    </row>
    <row r="22" spans="2:9" s="375" customFormat="1" ht="30.75" customHeight="1">
      <c r="B22" s="459">
        <v>14</v>
      </c>
      <c r="C22" s="460" t="s">
        <v>715</v>
      </c>
      <c r="D22" s="461">
        <v>23.4</v>
      </c>
      <c r="E22" s="456">
        <v>70.28</v>
      </c>
      <c r="F22" s="457">
        <v>7.9</v>
      </c>
      <c r="G22" s="458" t="s">
        <v>139</v>
      </c>
      <c r="H22" s="462" t="s">
        <v>716</v>
      </c>
      <c r="I22" s="922"/>
    </row>
    <row r="23" spans="2:9" ht="12.75">
      <c r="B23" s="222">
        <v>15</v>
      </c>
      <c r="C23" s="222" t="s">
        <v>717</v>
      </c>
      <c r="D23" s="374">
        <v>34.6</v>
      </c>
      <c r="E23" s="10">
        <v>37</v>
      </c>
      <c r="F23" s="305">
        <v>7.6</v>
      </c>
      <c r="G23" s="8" t="s">
        <v>718</v>
      </c>
      <c r="H23" s="8" t="s">
        <v>719</v>
      </c>
      <c r="I23" s="922"/>
    </row>
    <row r="24" spans="2:9" ht="12.75">
      <c r="B24" s="208">
        <v>16</v>
      </c>
      <c r="C24" s="208" t="s">
        <v>720</v>
      </c>
      <c r="D24" s="463"/>
      <c r="E24" s="285"/>
      <c r="F24" s="409">
        <v>6.8</v>
      </c>
      <c r="G24" s="247"/>
      <c r="H24" s="247" t="s">
        <v>721</v>
      </c>
      <c r="I24" s="922"/>
    </row>
    <row r="25" spans="4:5" ht="12.75">
      <c r="D25" s="11"/>
      <c r="E25" s="11"/>
    </row>
    <row r="26" spans="4:5" ht="12.75">
      <c r="D26" s="11"/>
      <c r="E26" s="11"/>
    </row>
    <row r="27" spans="2:5" ht="12.75">
      <c r="B27" t="s">
        <v>722</v>
      </c>
      <c r="D27" s="11"/>
      <c r="E27" s="11"/>
    </row>
    <row r="28" spans="4:5" ht="12.75">
      <c r="D28" s="11"/>
      <c r="E28" s="11"/>
    </row>
    <row r="29" spans="4:5" ht="13.5" customHeight="1">
      <c r="D29" s="11"/>
      <c r="E29" s="11"/>
    </row>
    <row r="30" spans="4:5" ht="13.5" customHeight="1">
      <c r="D30" s="11"/>
      <c r="E30" s="11"/>
    </row>
    <row r="31" spans="4:5" ht="13.5" customHeight="1">
      <c r="D31" s="11"/>
      <c r="E31" s="11"/>
    </row>
    <row r="32" spans="4:5" ht="13.5" customHeight="1">
      <c r="D32" s="11"/>
      <c r="E32" s="11"/>
    </row>
    <row r="33" spans="4:5" ht="12.75">
      <c r="D33" s="11"/>
      <c r="E33" s="11"/>
    </row>
    <row r="34" spans="4:5" ht="12.75">
      <c r="D34" s="11"/>
      <c r="E34" s="11"/>
    </row>
    <row r="35" spans="4:5" ht="12.75">
      <c r="D35" s="11"/>
      <c r="E35" s="11"/>
    </row>
    <row r="36" spans="4:5" ht="12.75">
      <c r="D36" s="11"/>
      <c r="E36" s="11"/>
    </row>
    <row r="37" spans="4:5" ht="12.75">
      <c r="D37" s="11"/>
      <c r="E37" s="11"/>
    </row>
    <row r="38" spans="4:5" ht="12.75">
      <c r="D38" s="11"/>
      <c r="E38" s="11"/>
    </row>
    <row r="39" spans="4:5" ht="12.75">
      <c r="D39" s="11"/>
      <c r="E39" s="11"/>
    </row>
    <row r="40" spans="4:5" ht="12.75">
      <c r="D40" s="11"/>
      <c r="E40" s="11"/>
    </row>
    <row r="41" spans="4:5" ht="12.75">
      <c r="D41" s="11"/>
      <c r="E41" s="11"/>
    </row>
    <row r="42" spans="4:5" ht="12.75">
      <c r="D42" s="11"/>
      <c r="E42" s="11"/>
    </row>
    <row r="43" spans="4:5" ht="12.75">
      <c r="D43" s="11"/>
      <c r="E43" s="11"/>
    </row>
  </sheetData>
  <sheetProtection/>
  <mergeCells count="3">
    <mergeCell ref="B1:H1"/>
    <mergeCell ref="B3:B4"/>
    <mergeCell ref="I13:I24"/>
  </mergeCells>
  <printOptions/>
  <pageMargins left="0.75" right="0.75" top="1" bottom="1"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F642"/>
  <sheetViews>
    <sheetView view="pageBreakPreview" zoomScale="115" zoomScaleSheetLayoutView="115" zoomScalePageLayoutView="0" workbookViewId="0" topLeftCell="A1">
      <selection activeCell="A1" sqref="A1:F2"/>
    </sheetView>
  </sheetViews>
  <sheetFormatPr defaultColWidth="9.140625" defaultRowHeight="12.75"/>
  <cols>
    <col min="1" max="1" width="5.421875" style="0" customWidth="1"/>
    <col min="2" max="2" width="22.421875" style="0" customWidth="1"/>
    <col min="3" max="3" width="11.00390625" style="0" customWidth="1"/>
    <col min="4" max="4" width="13.7109375" style="0" bestFit="1" customWidth="1"/>
    <col min="5" max="5" width="11.28125" style="0" customWidth="1"/>
    <col min="6" max="6" width="22.00390625" style="0" customWidth="1"/>
  </cols>
  <sheetData>
    <row r="1" spans="1:6" s="1" customFormat="1" ht="15.75">
      <c r="A1" s="921" t="s">
        <v>275</v>
      </c>
      <c r="B1" s="921"/>
      <c r="C1" s="921"/>
      <c r="D1" s="921"/>
      <c r="E1" s="921"/>
      <c r="F1" s="921"/>
    </row>
    <row r="2" spans="1:6" s="1" customFormat="1" ht="15.75">
      <c r="A2" s="44" t="s">
        <v>271</v>
      </c>
      <c r="B2" s="45"/>
      <c r="C2" s="45"/>
      <c r="D2" s="45"/>
      <c r="E2" s="45"/>
      <c r="F2" s="45"/>
    </row>
    <row r="3" s="1" customFormat="1" ht="15.75"/>
    <row r="4" spans="1:6" ht="12.75">
      <c r="A4" s="4"/>
      <c r="B4" s="4"/>
      <c r="C4" s="4"/>
      <c r="D4" s="4"/>
      <c r="E4" s="924" t="s">
        <v>278</v>
      </c>
      <c r="F4" s="924"/>
    </row>
    <row r="5" spans="1:6" s="23" customFormat="1" ht="41.25" customHeight="1">
      <c r="A5" s="24" t="s">
        <v>182</v>
      </c>
      <c r="B5" s="24" t="s">
        <v>132</v>
      </c>
      <c r="C5" s="24" t="s">
        <v>160</v>
      </c>
      <c r="D5" s="43" t="s">
        <v>133</v>
      </c>
      <c r="E5" s="24" t="s">
        <v>161</v>
      </c>
      <c r="F5" s="46" t="s">
        <v>185</v>
      </c>
    </row>
    <row r="6" spans="1:6" s="30" customFormat="1" ht="12.75" customHeight="1">
      <c r="A6" s="43">
        <v>1</v>
      </c>
      <c r="B6" s="24">
        <v>2</v>
      </c>
      <c r="C6" s="24">
        <v>3</v>
      </c>
      <c r="D6" s="43">
        <v>4</v>
      </c>
      <c r="E6" s="24">
        <v>5</v>
      </c>
      <c r="F6" s="61">
        <v>6</v>
      </c>
    </row>
    <row r="7" spans="1:6" s="30" customFormat="1" ht="9" customHeight="1">
      <c r="A7" s="49"/>
      <c r="B7" s="25"/>
      <c r="C7" s="49"/>
      <c r="D7" s="48"/>
      <c r="E7" s="25"/>
      <c r="F7" s="48"/>
    </row>
    <row r="8" spans="1:6" s="15" customFormat="1" ht="12.75">
      <c r="A8" s="58"/>
      <c r="B8" s="60" t="s">
        <v>208</v>
      </c>
      <c r="C8" s="59"/>
      <c r="D8" s="21"/>
      <c r="E8" s="21"/>
      <c r="F8" s="21"/>
    </row>
    <row r="9" spans="1:6" ht="12.75">
      <c r="A9" s="55">
        <v>1</v>
      </c>
      <c r="B9" s="56" t="s">
        <v>134</v>
      </c>
      <c r="C9" s="75">
        <v>57.55</v>
      </c>
      <c r="D9" s="76">
        <v>57.55</v>
      </c>
      <c r="E9" s="76">
        <v>15.41</v>
      </c>
      <c r="F9" s="76">
        <v>7.19</v>
      </c>
    </row>
    <row r="10" spans="1:6" ht="12.75">
      <c r="A10" s="55">
        <v>2</v>
      </c>
      <c r="B10" s="56" t="s">
        <v>135</v>
      </c>
      <c r="C10" s="77" t="s">
        <v>184</v>
      </c>
      <c r="D10" s="78" t="s">
        <v>184</v>
      </c>
      <c r="E10" s="77" t="s">
        <v>184</v>
      </c>
      <c r="F10" s="78" t="s">
        <v>184</v>
      </c>
    </row>
    <row r="11" spans="1:6" ht="12.75">
      <c r="A11" s="55">
        <v>3</v>
      </c>
      <c r="B11" s="56" t="s">
        <v>136</v>
      </c>
      <c r="C11" s="76">
        <v>1.53</v>
      </c>
      <c r="D11" s="79">
        <v>1.53</v>
      </c>
      <c r="E11" s="76">
        <v>0.86</v>
      </c>
      <c r="F11" s="76">
        <v>0.24</v>
      </c>
    </row>
    <row r="12" spans="1:6" ht="12.75">
      <c r="A12" s="55">
        <v>4</v>
      </c>
      <c r="B12" s="56" t="s">
        <v>137</v>
      </c>
      <c r="C12" s="76">
        <v>21.12</v>
      </c>
      <c r="D12" s="79">
        <v>21.12</v>
      </c>
      <c r="E12" s="76">
        <v>3.02</v>
      </c>
      <c r="F12" s="76">
        <v>0.38</v>
      </c>
    </row>
    <row r="13" spans="1:6" ht="12.75">
      <c r="A13" s="55">
        <v>5</v>
      </c>
      <c r="B13" s="56" t="s">
        <v>207</v>
      </c>
      <c r="C13" s="76">
        <v>91.7</v>
      </c>
      <c r="D13" s="79">
        <v>91.7</v>
      </c>
      <c r="E13" s="76">
        <v>16.36</v>
      </c>
      <c r="F13" s="76">
        <v>9.31</v>
      </c>
    </row>
    <row r="14" spans="1:6" ht="12.75">
      <c r="A14" s="55">
        <v>6</v>
      </c>
      <c r="B14" s="56" t="s">
        <v>163</v>
      </c>
      <c r="C14" s="77" t="s">
        <v>184</v>
      </c>
      <c r="D14" s="77" t="s">
        <v>184</v>
      </c>
      <c r="E14" s="77" t="s">
        <v>184</v>
      </c>
      <c r="F14" s="78" t="s">
        <v>184</v>
      </c>
    </row>
    <row r="15" spans="1:6" ht="12.75">
      <c r="A15" s="55">
        <v>7</v>
      </c>
      <c r="B15" s="56" t="s">
        <v>139</v>
      </c>
      <c r="C15" s="76">
        <v>5.74</v>
      </c>
      <c r="D15" s="79">
        <v>5.74</v>
      </c>
      <c r="E15" s="76">
        <v>2.19</v>
      </c>
      <c r="F15" s="76">
        <v>1.92</v>
      </c>
    </row>
    <row r="16" spans="1:6" ht="12.75">
      <c r="A16" s="55">
        <v>8</v>
      </c>
      <c r="B16" s="56" t="s">
        <v>140</v>
      </c>
      <c r="C16" s="76">
        <v>18.13</v>
      </c>
      <c r="D16" s="79">
        <v>18.13</v>
      </c>
      <c r="E16" s="76">
        <v>3.07</v>
      </c>
      <c r="F16" s="76">
        <v>0.22</v>
      </c>
    </row>
    <row r="17" spans="1:6" ht="12.75">
      <c r="A17" s="55">
        <v>9</v>
      </c>
      <c r="B17" s="56" t="s">
        <v>141</v>
      </c>
      <c r="C17" s="76">
        <v>42.33</v>
      </c>
      <c r="D17" s="79">
        <v>28.96</v>
      </c>
      <c r="E17" s="76">
        <v>15.82</v>
      </c>
      <c r="F17" s="76">
        <v>4.85</v>
      </c>
    </row>
    <row r="18" spans="1:6" ht="12.75">
      <c r="A18" s="55">
        <v>10</v>
      </c>
      <c r="B18" s="56" t="s">
        <v>142</v>
      </c>
      <c r="C18" s="76">
        <v>2.7</v>
      </c>
      <c r="D18" s="79">
        <v>4.1</v>
      </c>
      <c r="E18" s="76">
        <v>1.52</v>
      </c>
      <c r="F18" s="76">
        <v>0.16</v>
      </c>
    </row>
    <row r="19" spans="1:6" ht="12.75">
      <c r="A19" s="55">
        <v>11</v>
      </c>
      <c r="B19" s="56" t="s">
        <v>206</v>
      </c>
      <c r="C19" s="76">
        <v>48.99</v>
      </c>
      <c r="D19" s="79">
        <v>48.99</v>
      </c>
      <c r="E19" s="76">
        <v>17.2</v>
      </c>
      <c r="F19" s="76">
        <v>10.21</v>
      </c>
    </row>
    <row r="20" spans="1:6" ht="12.75">
      <c r="A20" s="55">
        <v>12</v>
      </c>
      <c r="B20" s="56" t="s">
        <v>143</v>
      </c>
      <c r="C20" s="76">
        <v>103.9</v>
      </c>
      <c r="D20" s="79">
        <v>103.9</v>
      </c>
      <c r="E20" s="76">
        <v>26.38</v>
      </c>
      <c r="F20" s="76">
        <v>13.38</v>
      </c>
    </row>
    <row r="21" spans="1:6" ht="12.75">
      <c r="A21" s="55">
        <v>13</v>
      </c>
      <c r="B21" s="56" t="s">
        <v>144</v>
      </c>
      <c r="C21" s="76">
        <v>2.86</v>
      </c>
      <c r="D21" s="79">
        <v>2.86</v>
      </c>
      <c r="E21" s="76">
        <v>1.57</v>
      </c>
      <c r="F21" s="76">
        <v>0.88</v>
      </c>
    </row>
    <row r="22" spans="1:6" ht="12.75">
      <c r="A22" s="55">
        <v>14</v>
      </c>
      <c r="B22" s="56" t="s">
        <v>145</v>
      </c>
      <c r="C22" s="76">
        <v>174.92</v>
      </c>
      <c r="D22" s="79">
        <v>160.65</v>
      </c>
      <c r="E22" s="76">
        <v>51.32</v>
      </c>
      <c r="F22" s="76">
        <v>19.3</v>
      </c>
    </row>
    <row r="23" spans="1:6" ht="13.5" customHeight="1">
      <c r="A23" s="55">
        <v>15</v>
      </c>
      <c r="B23" s="56" t="s">
        <v>146</v>
      </c>
      <c r="C23" s="76">
        <v>197.46</v>
      </c>
      <c r="D23" s="79">
        <v>196.76</v>
      </c>
      <c r="E23" s="76">
        <v>48.15</v>
      </c>
      <c r="F23" s="76">
        <v>15.8</v>
      </c>
    </row>
    <row r="24" spans="1:6" ht="13.5" customHeight="1">
      <c r="A24" s="55">
        <v>16</v>
      </c>
      <c r="B24" s="56" t="s">
        <v>147</v>
      </c>
      <c r="C24" s="77" t="s">
        <v>184</v>
      </c>
      <c r="D24" s="77" t="s">
        <v>184</v>
      </c>
      <c r="E24" s="77" t="s">
        <v>184</v>
      </c>
      <c r="F24" s="78" t="s">
        <v>184</v>
      </c>
    </row>
    <row r="25" spans="1:6" ht="13.5" customHeight="1">
      <c r="A25" s="55">
        <v>17</v>
      </c>
      <c r="B25" s="56" t="s">
        <v>174</v>
      </c>
      <c r="C25" s="77" t="s">
        <v>184</v>
      </c>
      <c r="D25" s="77" t="s">
        <v>184</v>
      </c>
      <c r="E25" s="77" t="s">
        <v>184</v>
      </c>
      <c r="F25" s="78" t="s">
        <v>184</v>
      </c>
    </row>
    <row r="26" spans="1:6" ht="13.5" customHeight="1">
      <c r="A26" s="55">
        <v>18</v>
      </c>
      <c r="B26" s="56" t="s">
        <v>175</v>
      </c>
      <c r="C26" s="76">
        <v>0.05</v>
      </c>
      <c r="D26" s="79">
        <v>0.05</v>
      </c>
      <c r="E26" s="76">
        <v>0.05</v>
      </c>
      <c r="F26" s="76">
        <v>0</v>
      </c>
    </row>
    <row r="27" spans="1:6" ht="13.5" customHeight="1">
      <c r="A27" s="55">
        <v>19</v>
      </c>
      <c r="B27" s="56" t="s">
        <v>148</v>
      </c>
      <c r="C27" s="77" t="s">
        <v>184</v>
      </c>
      <c r="D27" s="77" t="s">
        <v>184</v>
      </c>
      <c r="E27" s="77" t="s">
        <v>184</v>
      </c>
      <c r="F27" s="78" t="s">
        <v>184</v>
      </c>
    </row>
    <row r="28" spans="1:6" ht="13.5" customHeight="1">
      <c r="A28" s="55">
        <v>20</v>
      </c>
      <c r="B28" s="56" t="s">
        <v>149</v>
      </c>
      <c r="C28" s="76">
        <v>27.92</v>
      </c>
      <c r="D28" s="79">
        <v>27.92</v>
      </c>
      <c r="E28" s="76">
        <v>8.88</v>
      </c>
      <c r="F28" s="76">
        <v>10.83</v>
      </c>
    </row>
    <row r="29" spans="1:6" ht="13.5" customHeight="1">
      <c r="A29" s="55">
        <v>21</v>
      </c>
      <c r="B29" s="56" t="s">
        <v>150</v>
      </c>
      <c r="C29" s="76">
        <v>10.32</v>
      </c>
      <c r="D29" s="79">
        <v>10.32</v>
      </c>
      <c r="E29" s="76">
        <v>0.52</v>
      </c>
      <c r="F29" s="76">
        <v>0.01</v>
      </c>
    </row>
    <row r="30" spans="1:6" ht="13.5" customHeight="1">
      <c r="A30" s="55">
        <v>22</v>
      </c>
      <c r="B30" s="56" t="s">
        <v>151</v>
      </c>
      <c r="C30" s="76">
        <v>76.07</v>
      </c>
      <c r="D30" s="79">
        <v>48.2</v>
      </c>
      <c r="E30" s="76">
        <v>12.58</v>
      </c>
      <c r="F30" s="76">
        <v>5.95</v>
      </c>
    </row>
    <row r="31" spans="1:6" ht="13.5" customHeight="1">
      <c r="A31" s="55">
        <v>23</v>
      </c>
      <c r="B31" s="56" t="s">
        <v>152</v>
      </c>
      <c r="C31" s="76">
        <v>4.09</v>
      </c>
      <c r="D31" s="79">
        <v>4.09</v>
      </c>
      <c r="E31" s="76">
        <v>2.14</v>
      </c>
      <c r="F31" s="76">
        <v>1.1</v>
      </c>
    </row>
    <row r="32" spans="1:6" ht="13.5" customHeight="1">
      <c r="A32" s="55">
        <v>24</v>
      </c>
      <c r="B32" s="56" t="s">
        <v>153</v>
      </c>
      <c r="C32" s="76">
        <v>5.38</v>
      </c>
      <c r="D32" s="79">
        <v>5.38</v>
      </c>
      <c r="E32" s="76" t="s">
        <v>209</v>
      </c>
      <c r="F32" s="76">
        <v>1.19</v>
      </c>
    </row>
    <row r="33" spans="1:6" ht="13.5" customHeight="1">
      <c r="A33" s="55">
        <v>25</v>
      </c>
      <c r="B33" s="56" t="s">
        <v>154</v>
      </c>
      <c r="C33" s="76">
        <v>0.45</v>
      </c>
      <c r="D33" s="79">
        <v>0.45</v>
      </c>
      <c r="E33" s="76">
        <v>0.35</v>
      </c>
      <c r="F33" s="76">
        <v>0.04</v>
      </c>
    </row>
    <row r="34" spans="1:6" ht="13.5" customHeight="1">
      <c r="A34" s="55">
        <v>26</v>
      </c>
      <c r="B34" s="56" t="s">
        <v>205</v>
      </c>
      <c r="C34" s="76">
        <v>25.7</v>
      </c>
      <c r="D34" s="79">
        <v>25.7</v>
      </c>
      <c r="E34" s="76">
        <v>10.56</v>
      </c>
      <c r="F34" s="76">
        <v>0.61</v>
      </c>
    </row>
    <row r="35" spans="1:6" ht="12.75">
      <c r="A35" s="55">
        <v>27</v>
      </c>
      <c r="B35" s="56" t="s">
        <v>155</v>
      </c>
      <c r="C35" s="76">
        <v>35.96</v>
      </c>
      <c r="D35" s="79">
        <v>35.96</v>
      </c>
      <c r="E35" s="76">
        <v>11.76</v>
      </c>
      <c r="F35" s="76">
        <v>3.37</v>
      </c>
    </row>
    <row r="36" spans="1:6" ht="12.75">
      <c r="A36" s="55">
        <v>28</v>
      </c>
      <c r="B36" s="56" t="s">
        <v>156</v>
      </c>
      <c r="C36" s="76">
        <v>19.84</v>
      </c>
      <c r="D36" s="79">
        <v>19.84</v>
      </c>
      <c r="E36" s="76">
        <v>4.1</v>
      </c>
      <c r="F36" s="76">
        <v>7.13</v>
      </c>
    </row>
    <row r="37" spans="1:6" ht="12.75">
      <c r="A37" s="55">
        <v>29</v>
      </c>
      <c r="B37" s="56" t="s">
        <v>273</v>
      </c>
      <c r="C37" s="76">
        <v>9.04</v>
      </c>
      <c r="D37" s="79"/>
      <c r="E37" s="76"/>
      <c r="F37" s="76"/>
    </row>
    <row r="38" spans="1:6" ht="12.75">
      <c r="A38" s="55">
        <v>30</v>
      </c>
      <c r="B38" s="56" t="s">
        <v>204</v>
      </c>
      <c r="C38" s="76">
        <v>13.38</v>
      </c>
      <c r="D38" s="79">
        <v>13.38</v>
      </c>
      <c r="E38" s="76">
        <v>4.23</v>
      </c>
      <c r="F38" s="76">
        <v>1.12</v>
      </c>
    </row>
    <row r="39" spans="1:6" ht="12.75">
      <c r="A39" s="55">
        <v>31</v>
      </c>
      <c r="B39" s="56" t="s">
        <v>203</v>
      </c>
      <c r="C39" s="76">
        <v>3.75</v>
      </c>
      <c r="D39" s="79"/>
      <c r="E39" s="76"/>
      <c r="F39" s="76"/>
    </row>
    <row r="40" spans="1:6" ht="12.75">
      <c r="A40" s="55"/>
      <c r="B40" s="51" t="s">
        <v>269</v>
      </c>
      <c r="C40" s="76"/>
      <c r="D40" s="79"/>
      <c r="E40" s="76"/>
      <c r="F40" s="76"/>
    </row>
    <row r="41" spans="1:6" ht="13.5" customHeight="1">
      <c r="A41" s="50">
        <v>1</v>
      </c>
      <c r="B41" s="56" t="s">
        <v>272</v>
      </c>
      <c r="C41" s="77" t="s">
        <v>184</v>
      </c>
      <c r="D41" s="77" t="s">
        <v>184</v>
      </c>
      <c r="E41" s="77" t="s">
        <v>184</v>
      </c>
      <c r="F41" s="78" t="s">
        <v>184</v>
      </c>
    </row>
    <row r="42" spans="1:6" ht="13.5" customHeight="1">
      <c r="A42" s="50">
        <v>2</v>
      </c>
      <c r="B42" s="56" t="s">
        <v>158</v>
      </c>
      <c r="C42" s="76">
        <v>0.1</v>
      </c>
      <c r="D42" s="79">
        <v>0.1</v>
      </c>
      <c r="E42" s="76">
        <v>0.04</v>
      </c>
      <c r="F42" s="76">
        <v>0</v>
      </c>
    </row>
    <row r="43" spans="1:6" ht="13.5" customHeight="1">
      <c r="A43" s="50">
        <v>3</v>
      </c>
      <c r="B43" s="56" t="s">
        <v>157</v>
      </c>
      <c r="C43" s="76">
        <v>0.13</v>
      </c>
      <c r="D43" s="79">
        <v>0.13</v>
      </c>
      <c r="E43" s="76">
        <v>0.06</v>
      </c>
      <c r="F43" s="76">
        <v>0.1</v>
      </c>
    </row>
    <row r="44" spans="1:6" ht="13.5" customHeight="1">
      <c r="A44" s="50">
        <v>4</v>
      </c>
      <c r="B44" s="56" t="s">
        <v>270</v>
      </c>
      <c r="C44" s="77" t="s">
        <v>184</v>
      </c>
      <c r="D44" s="77" t="s">
        <v>184</v>
      </c>
      <c r="E44" s="77" t="s">
        <v>184</v>
      </c>
      <c r="F44" s="77" t="s">
        <v>184</v>
      </c>
    </row>
    <row r="45" spans="1:6" ht="13.5" customHeight="1">
      <c r="A45" s="50">
        <v>5</v>
      </c>
      <c r="B45" s="56" t="s">
        <v>138</v>
      </c>
      <c r="C45" s="76">
        <v>1.06</v>
      </c>
      <c r="D45" s="79">
        <v>1.06</v>
      </c>
      <c r="E45" s="76">
        <v>0.17</v>
      </c>
      <c r="F45" s="76">
        <v>0</v>
      </c>
    </row>
    <row r="46" spans="1:6" ht="13.5" customHeight="1">
      <c r="A46" s="50">
        <v>6</v>
      </c>
      <c r="B46" s="56" t="s">
        <v>268</v>
      </c>
      <c r="C46" s="77" t="s">
        <v>184</v>
      </c>
      <c r="D46" s="77" t="s">
        <v>184</v>
      </c>
      <c r="E46" s="77" t="s">
        <v>184</v>
      </c>
      <c r="F46" s="78" t="s">
        <v>184</v>
      </c>
    </row>
    <row r="47" spans="1:6" ht="13.5" customHeight="1">
      <c r="A47" s="50">
        <v>7</v>
      </c>
      <c r="B47" s="56" t="s">
        <v>176</v>
      </c>
      <c r="C47" s="77" t="s">
        <v>184</v>
      </c>
      <c r="D47" s="77" t="s">
        <v>184</v>
      </c>
      <c r="E47" s="77" t="s">
        <v>184</v>
      </c>
      <c r="F47" s="78" t="s">
        <v>184</v>
      </c>
    </row>
    <row r="48" spans="1:6" ht="9" customHeight="1">
      <c r="A48" s="50"/>
      <c r="B48" s="62"/>
      <c r="C48" s="80"/>
      <c r="D48" s="81"/>
      <c r="E48" s="80"/>
      <c r="F48" s="82"/>
    </row>
    <row r="49" spans="1:6" s="4" customFormat="1" ht="12.75">
      <c r="A49" s="923" t="s">
        <v>159</v>
      </c>
      <c r="B49" s="914"/>
      <c r="C49" s="83">
        <v>1002.17</v>
      </c>
      <c r="D49" s="83">
        <v>945.96</v>
      </c>
      <c r="E49" s="83">
        <v>269.41</v>
      </c>
      <c r="F49" s="83">
        <v>115.321</v>
      </c>
    </row>
    <row r="50" spans="3:6" ht="12.75">
      <c r="C50" s="84"/>
      <c r="D50" s="84"/>
      <c r="E50" s="84"/>
      <c r="F50" s="84"/>
    </row>
    <row r="51" spans="1:6" ht="12.75">
      <c r="A51" t="s">
        <v>186</v>
      </c>
      <c r="C51" s="84"/>
      <c r="D51" s="84"/>
      <c r="E51" s="84"/>
      <c r="F51" s="84"/>
    </row>
    <row r="52" spans="3:6" ht="12.75">
      <c r="C52" s="84"/>
      <c r="D52" s="84"/>
      <c r="E52" s="84"/>
      <c r="F52" s="84"/>
    </row>
    <row r="53" spans="3:6" ht="12.75">
      <c r="C53" s="84"/>
      <c r="D53" s="84"/>
      <c r="E53" s="84"/>
      <c r="F53" s="84"/>
    </row>
    <row r="54" spans="3:6" ht="12.75">
      <c r="C54" s="84"/>
      <c r="D54" s="84"/>
      <c r="E54" s="84"/>
      <c r="F54" s="84"/>
    </row>
    <row r="55" spans="3:6" ht="12.75">
      <c r="C55" s="84"/>
      <c r="D55" s="84"/>
      <c r="E55" s="84"/>
      <c r="F55" s="84"/>
    </row>
    <row r="56" spans="3:6" ht="12.75">
      <c r="C56" s="84"/>
      <c r="D56" s="84"/>
      <c r="E56" s="84"/>
      <c r="F56" s="84"/>
    </row>
    <row r="57" spans="3:6" ht="12.75">
      <c r="C57" s="84"/>
      <c r="D57" s="84"/>
      <c r="E57" s="84"/>
      <c r="F57" s="84"/>
    </row>
    <row r="58" spans="3:6" ht="12.75">
      <c r="C58" s="84"/>
      <c r="D58" s="84"/>
      <c r="E58" s="84"/>
      <c r="F58" s="84"/>
    </row>
    <row r="59" spans="3:6" ht="12.75">
      <c r="C59" s="84"/>
      <c r="D59" s="84"/>
      <c r="E59" s="84"/>
      <c r="F59" s="84"/>
    </row>
    <row r="60" spans="3:6" ht="12.75">
      <c r="C60" s="84"/>
      <c r="D60" s="84"/>
      <c r="E60" s="84"/>
      <c r="F60" s="84"/>
    </row>
    <row r="61" spans="3:6" ht="12.75">
      <c r="C61" s="84"/>
      <c r="D61" s="84"/>
      <c r="E61" s="84"/>
      <c r="F61" s="84"/>
    </row>
    <row r="62" spans="3:6" ht="12.75">
      <c r="C62" s="84"/>
      <c r="D62" s="84"/>
      <c r="E62" s="84"/>
      <c r="F62" s="84"/>
    </row>
    <row r="63" spans="3:6" ht="12.75">
      <c r="C63" s="84"/>
      <c r="D63" s="84"/>
      <c r="E63" s="84"/>
      <c r="F63" s="84"/>
    </row>
    <row r="64" spans="3:6" ht="12.75">
      <c r="C64" s="84"/>
      <c r="D64" s="84"/>
      <c r="E64" s="84"/>
      <c r="F64" s="84"/>
    </row>
    <row r="65" spans="3:6" ht="12.75">
      <c r="C65" s="84"/>
      <c r="D65" s="84"/>
      <c r="E65" s="84"/>
      <c r="F65" s="84"/>
    </row>
    <row r="66" spans="3:6" ht="12.75">
      <c r="C66" s="84"/>
      <c r="D66" s="84"/>
      <c r="E66" s="84"/>
      <c r="F66" s="84"/>
    </row>
    <row r="67" spans="3:6" ht="12.75">
      <c r="C67" s="84"/>
      <c r="D67" s="84"/>
      <c r="E67" s="84"/>
      <c r="F67" s="84"/>
    </row>
    <row r="68" spans="3:6" ht="12.75">
      <c r="C68" s="84"/>
      <c r="D68" s="84"/>
      <c r="E68" s="84"/>
      <c r="F68" s="84"/>
    </row>
    <row r="69" spans="3:6" ht="12.75">
      <c r="C69" s="84"/>
      <c r="D69" s="84"/>
      <c r="E69" s="84"/>
      <c r="F69" s="84"/>
    </row>
    <row r="70" spans="3:6" ht="12.75">
      <c r="C70" s="84"/>
      <c r="D70" s="84"/>
      <c r="E70" s="84"/>
      <c r="F70" s="84"/>
    </row>
    <row r="71" spans="3:6" ht="12.75">
      <c r="C71" s="84"/>
      <c r="D71" s="84"/>
      <c r="E71" s="84"/>
      <c r="F71" s="84"/>
    </row>
    <row r="72" spans="3:6" ht="12.75">
      <c r="C72" s="84"/>
      <c r="D72" s="84"/>
      <c r="E72" s="84"/>
      <c r="F72" s="84"/>
    </row>
    <row r="73" spans="3:6" ht="12.75">
      <c r="C73" s="84"/>
      <c r="D73" s="84"/>
      <c r="E73" s="84"/>
      <c r="F73" s="84"/>
    </row>
    <row r="74" spans="3:6" ht="12.75">
      <c r="C74" s="84"/>
      <c r="D74" s="84"/>
      <c r="E74" s="84"/>
      <c r="F74" s="84"/>
    </row>
    <row r="75" spans="3:6" ht="12.75">
      <c r="C75" s="84"/>
      <c r="D75" s="84"/>
      <c r="E75" s="84"/>
      <c r="F75" s="84"/>
    </row>
    <row r="76" spans="3:6" ht="12.75">
      <c r="C76" s="84"/>
      <c r="D76" s="84"/>
      <c r="E76" s="84"/>
      <c r="F76" s="84"/>
    </row>
    <row r="77" spans="3:6" ht="12.75">
      <c r="C77" s="84"/>
      <c r="D77" s="84"/>
      <c r="E77" s="84"/>
      <c r="F77" s="84"/>
    </row>
    <row r="78" spans="3:6" ht="12.75">
      <c r="C78" s="84"/>
      <c r="D78" s="84"/>
      <c r="E78" s="84"/>
      <c r="F78" s="84"/>
    </row>
    <row r="79" spans="3:6" ht="12.75">
      <c r="C79" s="84"/>
      <c r="D79" s="84"/>
      <c r="E79" s="84"/>
      <c r="F79" s="84"/>
    </row>
    <row r="80" spans="3:6" ht="12.75">
      <c r="C80" s="84"/>
      <c r="D80" s="84"/>
      <c r="E80" s="84"/>
      <c r="F80" s="84"/>
    </row>
    <row r="81" spans="3:6" ht="12.75">
      <c r="C81" s="84"/>
      <c r="D81" s="84"/>
      <c r="E81" s="84"/>
      <c r="F81" s="84"/>
    </row>
    <row r="82" spans="3:6" ht="12.75">
      <c r="C82" s="84"/>
      <c r="D82" s="84"/>
      <c r="E82" s="84"/>
      <c r="F82" s="84"/>
    </row>
    <row r="83" spans="3:6" ht="12.75">
      <c r="C83" s="84"/>
      <c r="D83" s="84"/>
      <c r="E83" s="84"/>
      <c r="F83" s="84"/>
    </row>
    <row r="84" spans="3:6" ht="12.75">
      <c r="C84" s="84"/>
      <c r="D84" s="84"/>
      <c r="E84" s="84"/>
      <c r="F84" s="84"/>
    </row>
    <row r="85" spans="3:6" ht="12.75">
      <c r="C85" s="84"/>
      <c r="D85" s="84"/>
      <c r="E85" s="84"/>
      <c r="F85" s="84"/>
    </row>
    <row r="86" spans="3:6" ht="12.75">
      <c r="C86" s="84"/>
      <c r="D86" s="84"/>
      <c r="E86" s="84"/>
      <c r="F86" s="84"/>
    </row>
    <row r="87" spans="3:6" ht="12.75">
      <c r="C87" s="84"/>
      <c r="D87" s="84"/>
      <c r="E87" s="84"/>
      <c r="F87" s="84"/>
    </row>
    <row r="88" spans="3:6" ht="12.75">
      <c r="C88" s="84"/>
      <c r="D88" s="84"/>
      <c r="E88" s="84"/>
      <c r="F88" s="84"/>
    </row>
    <row r="89" spans="3:6" ht="12.75">
      <c r="C89" s="84"/>
      <c r="D89" s="84"/>
      <c r="E89" s="84"/>
      <c r="F89" s="84"/>
    </row>
    <row r="90" spans="3:6" ht="12.75">
      <c r="C90" s="84"/>
      <c r="D90" s="84"/>
      <c r="E90" s="84"/>
      <c r="F90" s="84"/>
    </row>
    <row r="91" spans="3:6" ht="12.75">
      <c r="C91" s="84"/>
      <c r="D91" s="84"/>
      <c r="E91" s="84"/>
      <c r="F91" s="84"/>
    </row>
    <row r="92" spans="3:6" ht="12.75">
      <c r="C92" s="84"/>
      <c r="D92" s="84"/>
      <c r="E92" s="84"/>
      <c r="F92" s="84"/>
    </row>
    <row r="93" spans="3:6" ht="12.75">
      <c r="C93" s="84"/>
      <c r="D93" s="84"/>
      <c r="E93" s="84"/>
      <c r="F93" s="84"/>
    </row>
    <row r="94" spans="3:6" ht="12.75">
      <c r="C94" s="84"/>
      <c r="D94" s="84"/>
      <c r="E94" s="84"/>
      <c r="F94" s="84"/>
    </row>
    <row r="95" spans="3:6" ht="12.75">
      <c r="C95" s="84"/>
      <c r="D95" s="84"/>
      <c r="E95" s="84"/>
      <c r="F95" s="84"/>
    </row>
    <row r="96" spans="3:6" ht="12.75">
      <c r="C96" s="84"/>
      <c r="D96" s="84"/>
      <c r="E96" s="84"/>
      <c r="F96" s="84"/>
    </row>
    <row r="97" spans="3:6" ht="12.75">
      <c r="C97" s="84"/>
      <c r="D97" s="84"/>
      <c r="E97" s="84"/>
      <c r="F97" s="84"/>
    </row>
    <row r="98" spans="3:6" ht="12.75">
      <c r="C98" s="84"/>
      <c r="D98" s="84"/>
      <c r="E98" s="84"/>
      <c r="F98" s="84"/>
    </row>
    <row r="99" spans="3:6" ht="12.75">
      <c r="C99" s="84"/>
      <c r="D99" s="84"/>
      <c r="E99" s="84"/>
      <c r="F99" s="84"/>
    </row>
    <row r="100" spans="3:6" ht="12.75">
      <c r="C100" s="84"/>
      <c r="D100" s="84"/>
      <c r="E100" s="84"/>
      <c r="F100" s="84"/>
    </row>
    <row r="101" spans="3:6" ht="12.75">
      <c r="C101" s="84"/>
      <c r="D101" s="84"/>
      <c r="E101" s="84"/>
      <c r="F101" s="84"/>
    </row>
    <row r="102" spans="3:6" ht="12.75">
      <c r="C102" s="84"/>
      <c r="D102" s="84"/>
      <c r="E102" s="84"/>
      <c r="F102" s="84"/>
    </row>
    <row r="103" spans="3:6" ht="12.75">
      <c r="C103" s="84"/>
      <c r="D103" s="84"/>
      <c r="E103" s="84"/>
      <c r="F103" s="84"/>
    </row>
    <row r="104" spans="3:6" ht="12.75">
      <c r="C104" s="84"/>
      <c r="D104" s="84"/>
      <c r="E104" s="84"/>
      <c r="F104" s="84"/>
    </row>
    <row r="105" spans="3:6" ht="12.75">
      <c r="C105" s="84"/>
      <c r="D105" s="84"/>
      <c r="E105" s="84"/>
      <c r="F105" s="84"/>
    </row>
    <row r="106" spans="3:6" ht="12.75">
      <c r="C106" s="84"/>
      <c r="D106" s="84"/>
      <c r="E106" s="84"/>
      <c r="F106" s="84"/>
    </row>
    <row r="107" spans="3:6" ht="12.75">
      <c r="C107" s="84"/>
      <c r="D107" s="84"/>
      <c r="E107" s="84"/>
      <c r="F107" s="84"/>
    </row>
    <row r="108" spans="3:6" ht="12.75">
      <c r="C108" s="84"/>
      <c r="D108" s="84"/>
      <c r="E108" s="84"/>
      <c r="F108" s="84"/>
    </row>
    <row r="109" spans="3:6" ht="12.75">
      <c r="C109" s="84"/>
      <c r="D109" s="84"/>
      <c r="E109" s="84"/>
      <c r="F109" s="84"/>
    </row>
    <row r="110" spans="3:6" ht="12.75">
      <c r="C110" s="84"/>
      <c r="D110" s="84"/>
      <c r="E110" s="84"/>
      <c r="F110" s="84"/>
    </row>
    <row r="111" spans="3:6" ht="12.75">
      <c r="C111" s="84"/>
      <c r="D111" s="84"/>
      <c r="E111" s="84"/>
      <c r="F111" s="84"/>
    </row>
    <row r="112" spans="3:6" ht="12.75">
      <c r="C112" s="84"/>
      <c r="D112" s="84"/>
      <c r="E112" s="84"/>
      <c r="F112" s="84"/>
    </row>
    <row r="113" spans="3:6" ht="12.75">
      <c r="C113" s="84"/>
      <c r="D113" s="84"/>
      <c r="E113" s="84"/>
      <c r="F113" s="84"/>
    </row>
    <row r="114" spans="3:6" ht="12.75">
      <c r="C114" s="84"/>
      <c r="D114" s="84"/>
      <c r="E114" s="84"/>
      <c r="F114" s="84"/>
    </row>
    <row r="115" spans="3:6" ht="12.75">
      <c r="C115" s="84"/>
      <c r="D115" s="84"/>
      <c r="E115" s="84"/>
      <c r="F115" s="84"/>
    </row>
    <row r="116" spans="3:6" ht="12.75">
      <c r="C116" s="84"/>
      <c r="D116" s="84"/>
      <c r="E116" s="84"/>
      <c r="F116" s="84"/>
    </row>
    <row r="117" spans="3:6" ht="12.75">
      <c r="C117" s="84"/>
      <c r="D117" s="84"/>
      <c r="E117" s="84"/>
      <c r="F117" s="84"/>
    </row>
    <row r="118" spans="3:6" ht="12.75">
      <c r="C118" s="84"/>
      <c r="D118" s="84"/>
      <c r="E118" s="84"/>
      <c r="F118" s="84"/>
    </row>
    <row r="119" spans="3:6" ht="12.75">
      <c r="C119" s="84"/>
      <c r="D119" s="84"/>
      <c r="E119" s="84"/>
      <c r="F119" s="84"/>
    </row>
    <row r="120" spans="3:6" ht="12.75">
      <c r="C120" s="84"/>
      <c r="D120" s="84"/>
      <c r="E120" s="84"/>
      <c r="F120" s="84"/>
    </row>
    <row r="121" spans="3:6" ht="12.75">
      <c r="C121" s="84"/>
      <c r="D121" s="84"/>
      <c r="E121" s="84"/>
      <c r="F121" s="84"/>
    </row>
    <row r="122" spans="3:6" ht="12.75">
      <c r="C122" s="84"/>
      <c r="D122" s="84"/>
      <c r="E122" s="84"/>
      <c r="F122" s="84"/>
    </row>
    <row r="123" spans="3:6" ht="12.75">
      <c r="C123" s="84"/>
      <c r="D123" s="84"/>
      <c r="E123" s="84"/>
      <c r="F123" s="84"/>
    </row>
    <row r="124" spans="3:6" ht="12.75">
      <c r="C124" s="84"/>
      <c r="D124" s="84"/>
      <c r="E124" s="84"/>
      <c r="F124" s="84"/>
    </row>
    <row r="125" spans="3:6" ht="12.75">
      <c r="C125" s="84"/>
      <c r="D125" s="84"/>
      <c r="E125" s="84"/>
      <c r="F125" s="84"/>
    </row>
    <row r="126" spans="3:6" ht="12.75">
      <c r="C126" s="84"/>
      <c r="D126" s="84"/>
      <c r="E126" s="84"/>
      <c r="F126" s="84"/>
    </row>
    <row r="127" spans="3:6" ht="12.75">
      <c r="C127" s="84"/>
      <c r="D127" s="84"/>
      <c r="E127" s="84"/>
      <c r="F127" s="84"/>
    </row>
    <row r="128" spans="3:6" ht="12.75">
      <c r="C128" s="84"/>
      <c r="D128" s="84"/>
      <c r="E128" s="84"/>
      <c r="F128" s="84"/>
    </row>
    <row r="129" spans="3:6" ht="12.75">
      <c r="C129" s="84"/>
      <c r="D129" s="84"/>
      <c r="E129" s="84"/>
      <c r="F129" s="84"/>
    </row>
    <row r="130" spans="3:6" ht="12.75">
      <c r="C130" s="84"/>
      <c r="D130" s="84"/>
      <c r="E130" s="84"/>
      <c r="F130" s="84"/>
    </row>
    <row r="131" spans="3:6" ht="12.75">
      <c r="C131" s="84"/>
      <c r="D131" s="84"/>
      <c r="E131" s="84"/>
      <c r="F131" s="84"/>
    </row>
    <row r="132" spans="3:6" ht="12.75">
      <c r="C132" s="84"/>
      <c r="D132" s="84"/>
      <c r="E132" s="84"/>
      <c r="F132" s="84"/>
    </row>
    <row r="133" spans="3:6" ht="12.75">
      <c r="C133" s="84"/>
      <c r="D133" s="84"/>
      <c r="E133" s="84"/>
      <c r="F133" s="84"/>
    </row>
    <row r="134" spans="3:6" ht="12.75">
      <c r="C134" s="84"/>
      <c r="D134" s="84"/>
      <c r="E134" s="84"/>
      <c r="F134" s="84"/>
    </row>
    <row r="135" spans="3:6" ht="12.75">
      <c r="C135" s="84"/>
      <c r="D135" s="84"/>
      <c r="E135" s="84"/>
      <c r="F135" s="84"/>
    </row>
    <row r="136" spans="3:6" ht="12.75">
      <c r="C136" s="84"/>
      <c r="D136" s="84"/>
      <c r="E136" s="84"/>
      <c r="F136" s="84"/>
    </row>
    <row r="137" spans="3:6" ht="12.75">
      <c r="C137" s="84"/>
      <c r="D137" s="84"/>
      <c r="E137" s="84"/>
      <c r="F137" s="84"/>
    </row>
    <row r="138" spans="3:6" ht="12.75">
      <c r="C138" s="84"/>
      <c r="D138" s="84"/>
      <c r="E138" s="84"/>
      <c r="F138" s="84"/>
    </row>
    <row r="139" spans="3:6" ht="12.75">
      <c r="C139" s="84"/>
      <c r="D139" s="84"/>
      <c r="E139" s="84"/>
      <c r="F139" s="84"/>
    </row>
    <row r="140" spans="3:6" ht="12.75">
      <c r="C140" s="84"/>
      <c r="D140" s="84"/>
      <c r="E140" s="84"/>
      <c r="F140" s="84"/>
    </row>
    <row r="141" spans="3:6" ht="12.75">
      <c r="C141" s="84"/>
      <c r="D141" s="84"/>
      <c r="E141" s="84"/>
      <c r="F141" s="84"/>
    </row>
    <row r="142" spans="3:6" ht="12.75">
      <c r="C142" s="84"/>
      <c r="D142" s="84"/>
      <c r="E142" s="84"/>
      <c r="F142" s="84"/>
    </row>
    <row r="143" spans="3:6" ht="12.75">
      <c r="C143" s="84"/>
      <c r="D143" s="84"/>
      <c r="E143" s="84"/>
      <c r="F143" s="84"/>
    </row>
    <row r="144" spans="3:6" ht="12.75">
      <c r="C144" s="84"/>
      <c r="D144" s="84"/>
      <c r="E144" s="84"/>
      <c r="F144" s="84"/>
    </row>
    <row r="145" spans="3:6" ht="12.75">
      <c r="C145" s="84"/>
      <c r="D145" s="84"/>
      <c r="E145" s="84"/>
      <c r="F145" s="84"/>
    </row>
    <row r="146" spans="3:6" ht="12.75">
      <c r="C146" s="84"/>
      <c r="D146" s="84"/>
      <c r="E146" s="84"/>
      <c r="F146" s="84"/>
    </row>
    <row r="147" spans="3:6" ht="12.75">
      <c r="C147" s="84"/>
      <c r="D147" s="84"/>
      <c r="E147" s="84"/>
      <c r="F147" s="84"/>
    </row>
    <row r="148" spans="3:6" ht="12.75">
      <c r="C148" s="84"/>
      <c r="D148" s="84"/>
      <c r="E148" s="84"/>
      <c r="F148" s="84"/>
    </row>
    <row r="149" spans="3:6" ht="12.75">
      <c r="C149" s="84"/>
      <c r="D149" s="84"/>
      <c r="E149" s="84"/>
      <c r="F149" s="84"/>
    </row>
    <row r="150" spans="3:6" ht="12.75">
      <c r="C150" s="84"/>
      <c r="D150" s="84"/>
      <c r="E150" s="84"/>
      <c r="F150" s="84"/>
    </row>
    <row r="151" spans="3:6" ht="12.75">
      <c r="C151" s="84"/>
      <c r="D151" s="84"/>
      <c r="E151" s="84"/>
      <c r="F151" s="84"/>
    </row>
    <row r="152" spans="3:6" ht="12.75">
      <c r="C152" s="84"/>
      <c r="D152" s="84"/>
      <c r="E152" s="84"/>
      <c r="F152" s="84"/>
    </row>
    <row r="153" spans="3:6" ht="12.75">
      <c r="C153" s="84"/>
      <c r="D153" s="84"/>
      <c r="E153" s="84"/>
      <c r="F153" s="84"/>
    </row>
    <row r="154" spans="3:6" ht="12.75">
      <c r="C154" s="84"/>
      <c r="D154" s="84"/>
      <c r="E154" s="84"/>
      <c r="F154" s="84"/>
    </row>
    <row r="155" spans="3:6" ht="12.75">
      <c r="C155" s="84"/>
      <c r="D155" s="84"/>
      <c r="E155" s="84"/>
      <c r="F155" s="84"/>
    </row>
    <row r="156" spans="3:6" ht="12.75">
      <c r="C156" s="84"/>
      <c r="D156" s="84"/>
      <c r="E156" s="84"/>
      <c r="F156" s="84"/>
    </row>
    <row r="157" spans="3:6" ht="12.75">
      <c r="C157" s="84"/>
      <c r="D157" s="84"/>
      <c r="E157" s="84"/>
      <c r="F157" s="84"/>
    </row>
    <row r="158" spans="3:6" ht="12.75">
      <c r="C158" s="84"/>
      <c r="D158" s="84"/>
      <c r="E158" s="84"/>
      <c r="F158" s="84"/>
    </row>
    <row r="159" spans="3:6" ht="12.75">
      <c r="C159" s="84"/>
      <c r="D159" s="84"/>
      <c r="E159" s="84"/>
      <c r="F159" s="84"/>
    </row>
    <row r="160" spans="3:6" ht="12.75">
      <c r="C160" s="84"/>
      <c r="D160" s="84"/>
      <c r="E160" s="84"/>
      <c r="F160" s="84"/>
    </row>
    <row r="161" spans="3:6" ht="12.75">
      <c r="C161" s="84"/>
      <c r="D161" s="84"/>
      <c r="E161" s="84"/>
      <c r="F161" s="84"/>
    </row>
    <row r="162" spans="3:6" ht="12.75">
      <c r="C162" s="84"/>
      <c r="D162" s="84"/>
      <c r="E162" s="84"/>
      <c r="F162" s="84"/>
    </row>
    <row r="163" spans="3:6" ht="12.75">
      <c r="C163" s="84"/>
      <c r="D163" s="84"/>
      <c r="E163" s="84"/>
      <c r="F163" s="84"/>
    </row>
    <row r="164" spans="3:6" ht="12.75">
      <c r="C164" s="84"/>
      <c r="D164" s="84"/>
      <c r="E164" s="84"/>
      <c r="F164" s="84"/>
    </row>
    <row r="165" spans="3:6" ht="12.75">
      <c r="C165" s="84"/>
      <c r="D165" s="84"/>
      <c r="E165" s="84"/>
      <c r="F165" s="84"/>
    </row>
    <row r="166" spans="3:6" ht="12.75">
      <c r="C166" s="84"/>
      <c r="D166" s="84"/>
      <c r="E166" s="84"/>
      <c r="F166" s="84"/>
    </row>
    <row r="167" spans="3:6" ht="12.75">
      <c r="C167" s="84"/>
      <c r="D167" s="84"/>
      <c r="E167" s="84"/>
      <c r="F167" s="84"/>
    </row>
    <row r="168" spans="3:6" ht="12.75">
      <c r="C168" s="84"/>
      <c r="D168" s="84"/>
      <c r="E168" s="84"/>
      <c r="F168" s="84"/>
    </row>
    <row r="169" spans="3:6" ht="12.75">
      <c r="C169" s="84"/>
      <c r="D169" s="84"/>
      <c r="E169" s="84"/>
      <c r="F169" s="84"/>
    </row>
    <row r="170" spans="3:6" ht="12.75">
      <c r="C170" s="84"/>
      <c r="D170" s="84"/>
      <c r="E170" s="84"/>
      <c r="F170" s="84"/>
    </row>
    <row r="171" spans="3:6" ht="12.75">
      <c r="C171" s="84"/>
      <c r="D171" s="84"/>
      <c r="E171" s="84"/>
      <c r="F171" s="84"/>
    </row>
    <row r="172" spans="3:6" ht="12.75">
      <c r="C172" s="84"/>
      <c r="D172" s="84"/>
      <c r="E172" s="84"/>
      <c r="F172" s="84"/>
    </row>
    <row r="173" spans="3:6" ht="12.75">
      <c r="C173" s="84"/>
      <c r="D173" s="84"/>
      <c r="E173" s="84"/>
      <c r="F173" s="84"/>
    </row>
    <row r="174" spans="3:6" ht="12.75">
      <c r="C174" s="84"/>
      <c r="D174" s="84"/>
      <c r="E174" s="84"/>
      <c r="F174" s="84"/>
    </row>
    <row r="175" spans="3:6" ht="12.75">
      <c r="C175" s="84"/>
      <c r="D175" s="84"/>
      <c r="E175" s="84"/>
      <c r="F175" s="84"/>
    </row>
    <row r="176" spans="3:6" ht="12.75">
      <c r="C176" s="84"/>
      <c r="D176" s="84"/>
      <c r="E176" s="84"/>
      <c r="F176" s="84"/>
    </row>
    <row r="177" spans="3:6" ht="12.75">
      <c r="C177" s="84"/>
      <c r="D177" s="84"/>
      <c r="E177" s="84"/>
      <c r="F177" s="84"/>
    </row>
    <row r="178" spans="3:6" ht="12.75">
      <c r="C178" s="84"/>
      <c r="D178" s="84"/>
      <c r="E178" s="84"/>
      <c r="F178" s="84"/>
    </row>
    <row r="179" spans="3:6" ht="12.75">
      <c r="C179" s="84"/>
      <c r="D179" s="84"/>
      <c r="E179" s="84"/>
      <c r="F179" s="84"/>
    </row>
    <row r="180" spans="3:6" ht="12.75">
      <c r="C180" s="84"/>
      <c r="D180" s="84"/>
      <c r="E180" s="84"/>
      <c r="F180" s="84"/>
    </row>
    <row r="181" spans="3:6" ht="12.75">
      <c r="C181" s="84"/>
      <c r="D181" s="84"/>
      <c r="E181" s="84"/>
      <c r="F181" s="84"/>
    </row>
    <row r="182" spans="3:6" ht="12.75">
      <c r="C182" s="84"/>
      <c r="D182" s="84"/>
      <c r="E182" s="84"/>
      <c r="F182" s="84"/>
    </row>
    <row r="183" spans="3:6" ht="12.75">
      <c r="C183" s="84"/>
      <c r="D183" s="84"/>
      <c r="E183" s="84"/>
      <c r="F183" s="84"/>
    </row>
    <row r="184" spans="3:6" ht="12.75">
      <c r="C184" s="84"/>
      <c r="D184" s="84"/>
      <c r="E184" s="84"/>
      <c r="F184" s="84"/>
    </row>
    <row r="185" spans="3:6" ht="12.75">
      <c r="C185" s="84"/>
      <c r="D185" s="84"/>
      <c r="E185" s="84"/>
      <c r="F185" s="84"/>
    </row>
    <row r="186" spans="3:6" ht="12.75">
      <c r="C186" s="84"/>
      <c r="D186" s="84"/>
      <c r="E186" s="84"/>
      <c r="F186" s="84"/>
    </row>
    <row r="187" spans="3:6" ht="12.75">
      <c r="C187" s="26"/>
      <c r="D187" s="26"/>
      <c r="E187" s="26"/>
      <c r="F187" s="26"/>
    </row>
    <row r="188" spans="3:6" ht="12.75">
      <c r="C188" s="26"/>
      <c r="D188" s="26"/>
      <c r="E188" s="26"/>
      <c r="F188" s="26"/>
    </row>
    <row r="189" spans="3:6" ht="12.75">
      <c r="C189" s="26"/>
      <c r="D189" s="26"/>
      <c r="E189" s="26"/>
      <c r="F189" s="26"/>
    </row>
    <row r="190" spans="3:6" ht="12.75">
      <c r="C190" s="26"/>
      <c r="D190" s="26"/>
      <c r="E190" s="26"/>
      <c r="F190" s="26"/>
    </row>
    <row r="191" spans="3:6" ht="12.75">
      <c r="C191" s="26"/>
      <c r="D191" s="26"/>
      <c r="E191" s="26"/>
      <c r="F191" s="26"/>
    </row>
    <row r="192" spans="3:6" ht="12.75">
      <c r="C192" s="26"/>
      <c r="D192" s="26"/>
      <c r="E192" s="26"/>
      <c r="F192" s="26"/>
    </row>
    <row r="193" spans="3:6" ht="12.75">
      <c r="C193" s="26"/>
      <c r="D193" s="26"/>
      <c r="E193" s="26"/>
      <c r="F193" s="26"/>
    </row>
    <row r="194" spans="3:6" ht="12.75">
      <c r="C194" s="26"/>
      <c r="D194" s="26"/>
      <c r="E194" s="26"/>
      <c r="F194" s="26"/>
    </row>
    <row r="195" spans="3:6" ht="12.75">
      <c r="C195" s="26"/>
      <c r="D195" s="26"/>
      <c r="E195" s="26"/>
      <c r="F195" s="26"/>
    </row>
    <row r="196" spans="3:6" ht="12.75">
      <c r="C196" s="26"/>
      <c r="D196" s="26"/>
      <c r="E196" s="26"/>
      <c r="F196" s="26"/>
    </row>
    <row r="197" spans="3:6" ht="12.75">
      <c r="C197" s="26"/>
      <c r="D197" s="26"/>
      <c r="E197" s="26"/>
      <c r="F197" s="26"/>
    </row>
    <row r="198" spans="3:6" ht="12.75">
      <c r="C198" s="26"/>
      <c r="D198" s="26"/>
      <c r="E198" s="26"/>
      <c r="F198" s="26"/>
    </row>
    <row r="199" spans="3:6" ht="12.75">
      <c r="C199" s="26"/>
      <c r="D199" s="26"/>
      <c r="E199" s="26"/>
      <c r="F199" s="26"/>
    </row>
    <row r="200" spans="3:6" ht="12.75">
      <c r="C200" s="26"/>
      <c r="D200" s="26"/>
      <c r="E200" s="26"/>
      <c r="F200" s="26"/>
    </row>
    <row r="201" spans="3:6" ht="12.75">
      <c r="C201" s="26"/>
      <c r="D201" s="26"/>
      <c r="E201" s="26"/>
      <c r="F201" s="26"/>
    </row>
    <row r="202" spans="3:6" ht="12.75">
      <c r="C202" s="26"/>
      <c r="D202" s="26"/>
      <c r="E202" s="26"/>
      <c r="F202" s="26"/>
    </row>
    <row r="203" spans="3:6" ht="12.75">
      <c r="C203" s="26"/>
      <c r="D203" s="26"/>
      <c r="E203" s="26"/>
      <c r="F203" s="26"/>
    </row>
    <row r="204" spans="3:6" ht="12.75">
      <c r="C204" s="26"/>
      <c r="D204" s="26"/>
      <c r="E204" s="26"/>
      <c r="F204" s="26"/>
    </row>
    <row r="205" spans="3:6" ht="12.75">
      <c r="C205" s="26"/>
      <c r="D205" s="26"/>
      <c r="E205" s="26"/>
      <c r="F205" s="26"/>
    </row>
    <row r="206" spans="3:6" ht="12.75">
      <c r="C206" s="26"/>
      <c r="D206" s="26"/>
      <c r="E206" s="26"/>
      <c r="F206" s="26"/>
    </row>
    <row r="207" spans="3:6" ht="12.75">
      <c r="C207" s="26"/>
      <c r="D207" s="26"/>
      <c r="E207" s="26"/>
      <c r="F207" s="26"/>
    </row>
    <row r="208" spans="3:6" ht="12.75">
      <c r="C208" s="26"/>
      <c r="D208" s="26"/>
      <c r="E208" s="26"/>
      <c r="F208" s="26"/>
    </row>
    <row r="209" spans="3:6" ht="12.75">
      <c r="C209" s="26"/>
      <c r="D209" s="26"/>
      <c r="E209" s="26"/>
      <c r="F209" s="26"/>
    </row>
    <row r="210" spans="3:6" ht="12.75">
      <c r="C210" s="26"/>
      <c r="D210" s="26"/>
      <c r="E210" s="26"/>
      <c r="F210" s="26"/>
    </row>
    <row r="211" spans="3:6" ht="12.75">
      <c r="C211" s="26"/>
      <c r="D211" s="26"/>
      <c r="E211" s="26"/>
      <c r="F211" s="26"/>
    </row>
    <row r="212" spans="3:6" ht="12.75">
      <c r="C212" s="26"/>
      <c r="D212" s="26"/>
      <c r="E212" s="26"/>
      <c r="F212" s="26"/>
    </row>
    <row r="213" spans="3:6" ht="12.75">
      <c r="C213" s="26"/>
      <c r="D213" s="26"/>
      <c r="E213" s="26"/>
      <c r="F213" s="26"/>
    </row>
    <row r="214" spans="3:6" ht="12.75">
      <c r="C214" s="26"/>
      <c r="D214" s="26"/>
      <c r="E214" s="26"/>
      <c r="F214" s="26"/>
    </row>
    <row r="215" spans="3:6" ht="12.75">
      <c r="C215" s="26"/>
      <c r="D215" s="26"/>
      <c r="E215" s="26"/>
      <c r="F215" s="26"/>
    </row>
    <row r="216" spans="3:6" ht="12.75">
      <c r="C216" s="26"/>
      <c r="D216" s="26"/>
      <c r="E216" s="26"/>
      <c r="F216" s="26"/>
    </row>
    <row r="217" spans="3:6" ht="12.75">
      <c r="C217" s="26"/>
      <c r="D217" s="26"/>
      <c r="E217" s="26"/>
      <c r="F217" s="26"/>
    </row>
    <row r="218" spans="3:6" ht="12.75">
      <c r="C218" s="26"/>
      <c r="D218" s="26"/>
      <c r="E218" s="26"/>
      <c r="F218" s="26"/>
    </row>
    <row r="219" spans="3:6" ht="12.75">
      <c r="C219" s="26"/>
      <c r="D219" s="26"/>
      <c r="E219" s="26"/>
      <c r="F219" s="26"/>
    </row>
    <row r="220" spans="3:6" ht="12.75">
      <c r="C220" s="26"/>
      <c r="D220" s="26"/>
      <c r="E220" s="26"/>
      <c r="F220" s="26"/>
    </row>
    <row r="221" spans="3:6" ht="12.75">
      <c r="C221" s="26"/>
      <c r="D221" s="26"/>
      <c r="E221" s="26"/>
      <c r="F221" s="26"/>
    </row>
    <row r="222" spans="3:6" ht="12.75">
      <c r="C222" s="26"/>
      <c r="D222" s="26"/>
      <c r="E222" s="26"/>
      <c r="F222" s="26"/>
    </row>
    <row r="223" spans="3:6" ht="12.75">
      <c r="C223" s="26"/>
      <c r="D223" s="26"/>
      <c r="E223" s="26"/>
      <c r="F223" s="26"/>
    </row>
    <row r="224" spans="3:6" ht="12.75">
      <c r="C224" s="26"/>
      <c r="D224" s="26"/>
      <c r="E224" s="26"/>
      <c r="F224" s="26"/>
    </row>
    <row r="225" spans="3:6" ht="12.75">
      <c r="C225" s="26"/>
      <c r="D225" s="26"/>
      <c r="E225" s="26"/>
      <c r="F225" s="26"/>
    </row>
    <row r="226" spans="3:6" ht="12.75">
      <c r="C226" s="26"/>
      <c r="D226" s="26"/>
      <c r="E226" s="26"/>
      <c r="F226" s="26"/>
    </row>
    <row r="227" spans="3:6" ht="12.75">
      <c r="C227" s="26"/>
      <c r="D227" s="26"/>
      <c r="E227" s="26"/>
      <c r="F227" s="26"/>
    </row>
    <row r="228" spans="3:6" ht="12.75">
      <c r="C228" s="26"/>
      <c r="D228" s="26"/>
      <c r="E228" s="26"/>
      <c r="F228" s="26"/>
    </row>
    <row r="229" spans="3:6" ht="12.75">
      <c r="C229" s="26"/>
      <c r="D229" s="26"/>
      <c r="E229" s="26"/>
      <c r="F229" s="26"/>
    </row>
    <row r="230" spans="3:6" ht="12.75">
      <c r="C230" s="26"/>
      <c r="D230" s="26"/>
      <c r="E230" s="26"/>
      <c r="F230" s="26"/>
    </row>
    <row r="231" spans="3:6" ht="12.75">
      <c r="C231" s="26"/>
      <c r="D231" s="26"/>
      <c r="E231" s="26"/>
      <c r="F231" s="26"/>
    </row>
    <row r="232" spans="3:6" ht="12.75">
      <c r="C232" s="26"/>
      <c r="D232" s="26"/>
      <c r="E232" s="26"/>
      <c r="F232" s="26"/>
    </row>
    <row r="233" spans="3:6" ht="12.75">
      <c r="C233" s="26"/>
      <c r="D233" s="26"/>
      <c r="E233" s="26"/>
      <c r="F233" s="26"/>
    </row>
    <row r="234" spans="3:6" ht="12.75">
      <c r="C234" s="26"/>
      <c r="D234" s="26"/>
      <c r="E234" s="26"/>
      <c r="F234" s="26"/>
    </row>
    <row r="235" spans="3:6" ht="12.75">
      <c r="C235" s="26"/>
      <c r="D235" s="26"/>
      <c r="E235" s="26"/>
      <c r="F235" s="26"/>
    </row>
    <row r="236" spans="3:6" ht="12.75">
      <c r="C236" s="26"/>
      <c r="D236" s="26"/>
      <c r="E236" s="26"/>
      <c r="F236" s="26"/>
    </row>
    <row r="237" spans="3:6" ht="12.75">
      <c r="C237" s="26"/>
      <c r="D237" s="26"/>
      <c r="E237" s="26"/>
      <c r="F237" s="26"/>
    </row>
    <row r="238" spans="3:6" ht="12.75">
      <c r="C238" s="26"/>
      <c r="D238" s="26"/>
      <c r="E238" s="26"/>
      <c r="F238" s="26"/>
    </row>
    <row r="239" spans="3:6" ht="12.75">
      <c r="C239" s="26"/>
      <c r="D239" s="26"/>
      <c r="E239" s="26"/>
      <c r="F239" s="26"/>
    </row>
    <row r="240" spans="3:6" ht="12.75">
      <c r="C240" s="26"/>
      <c r="D240" s="26"/>
      <c r="E240" s="26"/>
      <c r="F240" s="26"/>
    </row>
    <row r="241" spans="3:6" ht="12.75">
      <c r="C241" s="26"/>
      <c r="D241" s="26"/>
      <c r="E241" s="26"/>
      <c r="F241" s="26"/>
    </row>
    <row r="242" spans="3:6" ht="12.75">
      <c r="C242" s="26"/>
      <c r="D242" s="26"/>
      <c r="E242" s="26"/>
      <c r="F242" s="26"/>
    </row>
    <row r="243" spans="3:6" ht="12.75">
      <c r="C243" s="26"/>
      <c r="D243" s="26"/>
      <c r="E243" s="26"/>
      <c r="F243" s="26"/>
    </row>
    <row r="244" spans="3:6" ht="12.75">
      <c r="C244" s="26"/>
      <c r="D244" s="26"/>
      <c r="E244" s="26"/>
      <c r="F244" s="26"/>
    </row>
    <row r="245" spans="3:6" ht="12.75">
      <c r="C245" s="26"/>
      <c r="D245" s="26"/>
      <c r="E245" s="26"/>
      <c r="F245" s="26"/>
    </row>
    <row r="246" spans="3:6" ht="12.75">
      <c r="C246" s="26"/>
      <c r="D246" s="26"/>
      <c r="E246" s="26"/>
      <c r="F246" s="26"/>
    </row>
    <row r="247" spans="3:6" ht="12.75">
      <c r="C247" s="26"/>
      <c r="D247" s="26"/>
      <c r="E247" s="26"/>
      <c r="F247" s="26"/>
    </row>
    <row r="248" spans="3:6" ht="12.75">
      <c r="C248" s="26"/>
      <c r="D248" s="26"/>
      <c r="E248" s="26"/>
      <c r="F248" s="26"/>
    </row>
    <row r="249" spans="3:6" ht="12.75">
      <c r="C249" s="26"/>
      <c r="D249" s="26"/>
      <c r="E249" s="26"/>
      <c r="F249" s="26"/>
    </row>
    <row r="250" spans="3:6" ht="12.75">
      <c r="C250" s="26"/>
      <c r="D250" s="26"/>
      <c r="E250" s="26"/>
      <c r="F250" s="26"/>
    </row>
    <row r="251" spans="3:6" ht="12.75">
      <c r="C251" s="26"/>
      <c r="D251" s="26"/>
      <c r="E251" s="26"/>
      <c r="F251" s="26"/>
    </row>
    <row r="252" spans="3:6" ht="12.75">
      <c r="C252" s="26"/>
      <c r="D252" s="26"/>
      <c r="E252" s="26"/>
      <c r="F252" s="26"/>
    </row>
    <row r="253" spans="3:6" ht="12.75">
      <c r="C253" s="26"/>
      <c r="D253" s="26"/>
      <c r="E253" s="26"/>
      <c r="F253" s="26"/>
    </row>
    <row r="254" spans="3:6" ht="12.75">
      <c r="C254" s="26"/>
      <c r="D254" s="26"/>
      <c r="E254" s="26"/>
      <c r="F254" s="26"/>
    </row>
    <row r="255" spans="3:6" ht="12.75">
      <c r="C255" s="26"/>
      <c r="D255" s="26"/>
      <c r="E255" s="26"/>
      <c r="F255" s="26"/>
    </row>
    <row r="256" spans="3:6" ht="12.75">
      <c r="C256" s="26"/>
      <c r="D256" s="26"/>
      <c r="E256" s="26"/>
      <c r="F256" s="26"/>
    </row>
    <row r="257" spans="3:6" ht="12.75">
      <c r="C257" s="26"/>
      <c r="D257" s="26"/>
      <c r="E257" s="26"/>
      <c r="F257" s="26"/>
    </row>
    <row r="258" spans="3:6" ht="12.75">
      <c r="C258" s="26"/>
      <c r="D258" s="26"/>
      <c r="E258" s="26"/>
      <c r="F258" s="26"/>
    </row>
    <row r="259" spans="3:6" ht="12.75">
      <c r="C259" s="26"/>
      <c r="D259" s="26"/>
      <c r="E259" s="26"/>
      <c r="F259" s="26"/>
    </row>
    <row r="260" spans="3:6" ht="12.75">
      <c r="C260" s="26"/>
      <c r="D260" s="26"/>
      <c r="E260" s="26"/>
      <c r="F260" s="26"/>
    </row>
    <row r="261" spans="3:6" ht="12.75">
      <c r="C261" s="26"/>
      <c r="D261" s="26"/>
      <c r="E261" s="26"/>
      <c r="F261" s="26"/>
    </row>
    <row r="262" spans="3:6" ht="12.75">
      <c r="C262" s="26"/>
      <c r="D262" s="26"/>
      <c r="E262" s="26"/>
      <c r="F262" s="26"/>
    </row>
    <row r="263" spans="3:6" ht="12.75">
      <c r="C263" s="26"/>
      <c r="D263" s="26"/>
      <c r="E263" s="26"/>
      <c r="F263" s="26"/>
    </row>
    <row r="264" spans="3:6" ht="12.75">
      <c r="C264" s="26"/>
      <c r="D264" s="26"/>
      <c r="E264" s="26"/>
      <c r="F264" s="26"/>
    </row>
    <row r="265" spans="3:6" ht="12.75">
      <c r="C265" s="26"/>
      <c r="D265" s="26"/>
      <c r="E265" s="26"/>
      <c r="F265" s="26"/>
    </row>
    <row r="266" spans="3:6" ht="12.75">
      <c r="C266" s="26"/>
      <c r="D266" s="26"/>
      <c r="E266" s="26"/>
      <c r="F266" s="26"/>
    </row>
    <row r="267" spans="3:6" ht="12.75">
      <c r="C267" s="26"/>
      <c r="D267" s="26"/>
      <c r="E267" s="26"/>
      <c r="F267" s="26"/>
    </row>
    <row r="268" spans="3:6" ht="12.75">
      <c r="C268" s="26"/>
      <c r="D268" s="26"/>
      <c r="E268" s="26"/>
      <c r="F268" s="26"/>
    </row>
    <row r="269" spans="3:6" ht="12.75">
      <c r="C269" s="26"/>
      <c r="D269" s="26"/>
      <c r="E269" s="26"/>
      <c r="F269" s="26"/>
    </row>
    <row r="270" spans="3:6" ht="12.75">
      <c r="C270" s="26"/>
      <c r="D270" s="26"/>
      <c r="E270" s="26"/>
      <c r="F270" s="26"/>
    </row>
    <row r="271" spans="3:6" ht="12.75">
      <c r="C271" s="26"/>
      <c r="D271" s="26"/>
      <c r="E271" s="26"/>
      <c r="F271" s="26"/>
    </row>
    <row r="272" spans="3:6" ht="12.75">
      <c r="C272" s="26"/>
      <c r="D272" s="26"/>
      <c r="E272" s="26"/>
      <c r="F272" s="26"/>
    </row>
    <row r="273" spans="3:6" ht="12.75">
      <c r="C273" s="26"/>
      <c r="D273" s="26"/>
      <c r="E273" s="26"/>
      <c r="F273" s="26"/>
    </row>
    <row r="274" spans="3:6" ht="12.75">
      <c r="C274" s="26"/>
      <c r="D274" s="26"/>
      <c r="E274" s="26"/>
      <c r="F274" s="26"/>
    </row>
    <row r="275" spans="3:6" ht="12.75">
      <c r="C275" s="26"/>
      <c r="D275" s="26"/>
      <c r="E275" s="26"/>
      <c r="F275" s="26"/>
    </row>
    <row r="276" spans="3:6" ht="12.75">
      <c r="C276" s="26"/>
      <c r="D276" s="26"/>
      <c r="E276" s="26"/>
      <c r="F276" s="26"/>
    </row>
    <row r="277" spans="3:6" ht="12.75">
      <c r="C277" s="26"/>
      <c r="D277" s="26"/>
      <c r="E277" s="26"/>
      <c r="F277" s="26"/>
    </row>
    <row r="278" spans="3:6" ht="12.75">
      <c r="C278" s="26"/>
      <c r="D278" s="26"/>
      <c r="E278" s="26"/>
      <c r="F278" s="26"/>
    </row>
    <row r="279" spans="3:6" ht="12.75">
      <c r="C279" s="26"/>
      <c r="D279" s="26"/>
      <c r="E279" s="26"/>
      <c r="F279" s="26"/>
    </row>
    <row r="280" spans="3:6" ht="12.75">
      <c r="C280" s="26"/>
      <c r="D280" s="26"/>
      <c r="E280" s="26"/>
      <c r="F280" s="26"/>
    </row>
    <row r="281" spans="3:6" ht="12.75">
      <c r="C281" s="26"/>
      <c r="D281" s="26"/>
      <c r="E281" s="26"/>
      <c r="F281" s="26"/>
    </row>
    <row r="282" spans="3:6" ht="12.75">
      <c r="C282" s="26"/>
      <c r="D282" s="26"/>
      <c r="E282" s="26"/>
      <c r="F282" s="26"/>
    </row>
    <row r="283" spans="3:6" ht="12.75">
      <c r="C283" s="26"/>
      <c r="D283" s="26"/>
      <c r="E283" s="26"/>
      <c r="F283" s="26"/>
    </row>
    <row r="284" spans="3:6" ht="12.75">
      <c r="C284" s="26"/>
      <c r="D284" s="26"/>
      <c r="E284" s="26"/>
      <c r="F284" s="26"/>
    </row>
    <row r="285" spans="3:6" ht="12.75">
      <c r="C285" s="26"/>
      <c r="D285" s="26"/>
      <c r="E285" s="26"/>
      <c r="F285" s="26"/>
    </row>
    <row r="286" spans="3:6" ht="12.75">
      <c r="C286" s="26"/>
      <c r="D286" s="26"/>
      <c r="E286" s="26"/>
      <c r="F286" s="26"/>
    </row>
    <row r="287" spans="3:6" ht="12.75">
      <c r="C287" s="26"/>
      <c r="D287" s="26"/>
      <c r="E287" s="26"/>
      <c r="F287" s="26"/>
    </row>
    <row r="288" spans="3:6" ht="12.75">
      <c r="C288" s="26"/>
      <c r="D288" s="26"/>
      <c r="E288" s="26"/>
      <c r="F288" s="26"/>
    </row>
    <row r="289" spans="3:6" ht="12.75">
      <c r="C289" s="26"/>
      <c r="D289" s="26"/>
      <c r="E289" s="26"/>
      <c r="F289" s="26"/>
    </row>
    <row r="290" spans="3:6" ht="12.75">
      <c r="C290" s="26"/>
      <c r="D290" s="26"/>
      <c r="E290" s="26"/>
      <c r="F290" s="26"/>
    </row>
    <row r="291" spans="3:6" ht="12.75">
      <c r="C291" s="26"/>
      <c r="D291" s="26"/>
      <c r="E291" s="26"/>
      <c r="F291" s="26"/>
    </row>
    <row r="292" spans="3:6" ht="12.75">
      <c r="C292" s="26"/>
      <c r="D292" s="26"/>
      <c r="E292" s="26"/>
      <c r="F292" s="26"/>
    </row>
    <row r="293" spans="3:6" ht="12.75">
      <c r="C293" s="26"/>
      <c r="D293" s="26"/>
      <c r="E293" s="26"/>
      <c r="F293" s="26"/>
    </row>
    <row r="294" spans="3:6" ht="12.75">
      <c r="C294" s="26"/>
      <c r="D294" s="26"/>
      <c r="E294" s="26"/>
      <c r="F294" s="26"/>
    </row>
    <row r="295" spans="3:6" ht="12.75">
      <c r="C295" s="26"/>
      <c r="D295" s="26"/>
      <c r="E295" s="26"/>
      <c r="F295" s="26"/>
    </row>
    <row r="296" spans="3:6" ht="12.75">
      <c r="C296" s="26"/>
      <c r="D296" s="26"/>
      <c r="E296" s="26"/>
      <c r="F296" s="26"/>
    </row>
    <row r="297" spans="3:6" ht="12.75">
      <c r="C297" s="26"/>
      <c r="D297" s="26"/>
      <c r="E297" s="26"/>
      <c r="F297" s="26"/>
    </row>
    <row r="298" spans="3:6" ht="12.75">
      <c r="C298" s="26"/>
      <c r="D298" s="26"/>
      <c r="E298" s="26"/>
      <c r="F298" s="26"/>
    </row>
    <row r="299" spans="3:6" ht="12.75">
      <c r="C299" s="26"/>
      <c r="D299" s="26"/>
      <c r="E299" s="26"/>
      <c r="F299" s="26"/>
    </row>
    <row r="300" spans="3:6" ht="12.75">
      <c r="C300" s="26"/>
      <c r="D300" s="26"/>
      <c r="E300" s="26"/>
      <c r="F300" s="26"/>
    </row>
    <row r="301" spans="3:6" ht="12.75">
      <c r="C301" s="26"/>
      <c r="D301" s="26"/>
      <c r="E301" s="26"/>
      <c r="F301" s="26"/>
    </row>
    <row r="302" spans="3:6" ht="12.75">
      <c r="C302" s="26"/>
      <c r="D302" s="26"/>
      <c r="E302" s="26"/>
      <c r="F302" s="26"/>
    </row>
    <row r="303" spans="3:6" ht="12.75">
      <c r="C303" s="26"/>
      <c r="D303" s="26"/>
      <c r="E303" s="26"/>
      <c r="F303" s="26"/>
    </row>
    <row r="304" spans="3:6" ht="12.75">
      <c r="C304" s="26"/>
      <c r="D304" s="26"/>
      <c r="E304" s="26"/>
      <c r="F304" s="26"/>
    </row>
    <row r="305" spans="3:6" ht="12.75">
      <c r="C305" s="26"/>
      <c r="D305" s="26"/>
      <c r="E305" s="26"/>
      <c r="F305" s="26"/>
    </row>
    <row r="306" spans="3:6" ht="12.75">
      <c r="C306" s="26"/>
      <c r="D306" s="26"/>
      <c r="E306" s="26"/>
      <c r="F306" s="26"/>
    </row>
    <row r="307" spans="3:6" ht="12.75">
      <c r="C307" s="26"/>
      <c r="D307" s="26"/>
      <c r="E307" s="26"/>
      <c r="F307" s="26"/>
    </row>
    <row r="308" spans="3:6" ht="12.75">
      <c r="C308" s="26"/>
      <c r="D308" s="26"/>
      <c r="E308" s="26"/>
      <c r="F308" s="26"/>
    </row>
    <row r="309" spans="3:6" ht="12.75">
      <c r="C309" s="26"/>
      <c r="D309" s="26"/>
      <c r="E309" s="26"/>
      <c r="F309" s="26"/>
    </row>
    <row r="310" spans="3:6" ht="12.75">
      <c r="C310" s="26"/>
      <c r="D310" s="26"/>
      <c r="E310" s="26"/>
      <c r="F310" s="26"/>
    </row>
    <row r="311" spans="3:6" ht="12.75">
      <c r="C311" s="26"/>
      <c r="D311" s="26"/>
      <c r="E311" s="26"/>
      <c r="F311" s="26"/>
    </row>
    <row r="312" spans="3:6" ht="12.75">
      <c r="C312" s="26"/>
      <c r="D312" s="26"/>
      <c r="E312" s="26"/>
      <c r="F312" s="26"/>
    </row>
    <row r="313" spans="3:6" ht="12.75">
      <c r="C313" s="26"/>
      <c r="D313" s="26"/>
      <c r="E313" s="26"/>
      <c r="F313" s="26"/>
    </row>
    <row r="314" spans="3:6" ht="12.75">
      <c r="C314" s="26"/>
      <c r="D314" s="26"/>
      <c r="E314" s="26"/>
      <c r="F314" s="26"/>
    </row>
    <row r="315" spans="3:6" ht="12.75">
      <c r="C315" s="26"/>
      <c r="D315" s="26"/>
      <c r="E315" s="26"/>
      <c r="F315" s="26"/>
    </row>
    <row r="316" spans="3:6" ht="12.75">
      <c r="C316" s="26"/>
      <c r="D316" s="26"/>
      <c r="E316" s="26"/>
      <c r="F316" s="26"/>
    </row>
    <row r="317" spans="3:6" ht="12.75">
      <c r="C317" s="26"/>
      <c r="D317" s="26"/>
      <c r="E317" s="26"/>
      <c r="F317" s="26"/>
    </row>
    <row r="318" spans="3:6" ht="12.75">
      <c r="C318" s="26"/>
      <c r="D318" s="26"/>
      <c r="E318" s="26"/>
      <c r="F318" s="26"/>
    </row>
    <row r="319" spans="3:6" ht="12.75">
      <c r="C319" s="26"/>
      <c r="D319" s="26"/>
      <c r="E319" s="26"/>
      <c r="F319" s="26"/>
    </row>
    <row r="320" spans="3:6" ht="12.75">
      <c r="C320" s="26"/>
      <c r="D320" s="26"/>
      <c r="E320" s="26"/>
      <c r="F320" s="26"/>
    </row>
    <row r="321" spans="3:6" ht="12.75">
      <c r="C321" s="26"/>
      <c r="D321" s="26"/>
      <c r="E321" s="26"/>
      <c r="F321" s="26"/>
    </row>
    <row r="322" spans="3:6" ht="12.75">
      <c r="C322" s="26"/>
      <c r="D322" s="26"/>
      <c r="E322" s="26"/>
      <c r="F322" s="26"/>
    </row>
    <row r="323" spans="3:6" ht="12.75">
      <c r="C323" s="26"/>
      <c r="D323" s="26"/>
      <c r="E323" s="26"/>
      <c r="F323" s="26"/>
    </row>
    <row r="324" spans="3:6" ht="12.75">
      <c r="C324" s="26"/>
      <c r="D324" s="26"/>
      <c r="E324" s="26"/>
      <c r="F324" s="26"/>
    </row>
    <row r="325" spans="3:6" ht="12.75">
      <c r="C325" s="26"/>
      <c r="D325" s="26"/>
      <c r="E325" s="26"/>
      <c r="F325" s="26"/>
    </row>
    <row r="326" spans="3:6" ht="12.75">
      <c r="C326" s="26"/>
      <c r="D326" s="26"/>
      <c r="E326" s="26"/>
      <c r="F326" s="26"/>
    </row>
    <row r="327" spans="3:6" ht="12.75">
      <c r="C327" s="26"/>
      <c r="D327" s="26"/>
      <c r="E327" s="26"/>
      <c r="F327" s="26"/>
    </row>
    <row r="328" spans="3:6" ht="12.75">
      <c r="C328" s="26"/>
      <c r="D328" s="26"/>
      <c r="E328" s="26"/>
      <c r="F328" s="26"/>
    </row>
    <row r="329" spans="3:6" ht="12.75">
      <c r="C329" s="26"/>
      <c r="D329" s="26"/>
      <c r="E329" s="26"/>
      <c r="F329" s="26"/>
    </row>
    <row r="330" spans="3:6" ht="12.75">
      <c r="C330" s="26"/>
      <c r="D330" s="26"/>
      <c r="E330" s="26"/>
      <c r="F330" s="26"/>
    </row>
    <row r="331" spans="3:6" ht="12.75">
      <c r="C331" s="26"/>
      <c r="D331" s="26"/>
      <c r="E331" s="26"/>
      <c r="F331" s="26"/>
    </row>
    <row r="332" spans="3:6" ht="12.75">
      <c r="C332" s="26"/>
      <c r="D332" s="26"/>
      <c r="E332" s="26"/>
      <c r="F332" s="26"/>
    </row>
    <row r="333" spans="3:6" ht="12.75">
      <c r="C333" s="26"/>
      <c r="D333" s="26"/>
      <c r="E333" s="26"/>
      <c r="F333" s="26"/>
    </row>
    <row r="334" spans="3:6" ht="12.75">
      <c r="C334" s="26"/>
      <c r="D334" s="26"/>
      <c r="E334" s="26"/>
      <c r="F334" s="26"/>
    </row>
    <row r="335" spans="3:6" ht="12.75">
      <c r="C335" s="26"/>
      <c r="D335" s="26"/>
      <c r="E335" s="26"/>
      <c r="F335" s="26"/>
    </row>
    <row r="336" spans="3:6" ht="12.75">
      <c r="C336" s="26"/>
      <c r="D336" s="26"/>
      <c r="E336" s="26"/>
      <c r="F336" s="26"/>
    </row>
    <row r="337" spans="3:6" ht="12.75">
      <c r="C337" s="26"/>
      <c r="D337" s="26"/>
      <c r="E337" s="26"/>
      <c r="F337" s="26"/>
    </row>
    <row r="338" spans="3:6" ht="12.75">
      <c r="C338" s="26"/>
      <c r="D338" s="26"/>
      <c r="E338" s="26"/>
      <c r="F338" s="26"/>
    </row>
    <row r="339" spans="3:6" ht="12.75">
      <c r="C339" s="26"/>
      <c r="D339" s="26"/>
      <c r="E339" s="26"/>
      <c r="F339" s="26"/>
    </row>
    <row r="340" spans="3:6" ht="12.75">
      <c r="C340" s="26"/>
      <c r="D340" s="26"/>
      <c r="E340" s="26"/>
      <c r="F340" s="26"/>
    </row>
    <row r="341" spans="3:6" ht="12.75">
      <c r="C341" s="26"/>
      <c r="D341" s="26"/>
      <c r="E341" s="26"/>
      <c r="F341" s="26"/>
    </row>
    <row r="342" spans="3:6" ht="12.75">
      <c r="C342" s="26"/>
      <c r="D342" s="26"/>
      <c r="E342" s="26"/>
      <c r="F342" s="26"/>
    </row>
    <row r="343" spans="3:6" ht="12.75">
      <c r="C343" s="26"/>
      <c r="D343" s="26"/>
      <c r="E343" s="26"/>
      <c r="F343" s="26"/>
    </row>
    <row r="344" spans="3:6" ht="12.75">
      <c r="C344" s="26"/>
      <c r="D344" s="26"/>
      <c r="E344" s="26"/>
      <c r="F344" s="26"/>
    </row>
    <row r="345" spans="3:6" ht="12.75">
      <c r="C345" s="26"/>
      <c r="D345" s="26"/>
      <c r="E345" s="26"/>
      <c r="F345" s="26"/>
    </row>
    <row r="346" spans="3:6" ht="12.75">
      <c r="C346" s="26"/>
      <c r="D346" s="26"/>
      <c r="E346" s="26"/>
      <c r="F346" s="26"/>
    </row>
    <row r="347" spans="3:6" ht="12.75">
      <c r="C347" s="26"/>
      <c r="D347" s="26"/>
      <c r="E347" s="26"/>
      <c r="F347" s="26"/>
    </row>
    <row r="348" spans="3:6" ht="12.75">
      <c r="C348" s="26"/>
      <c r="D348" s="26"/>
      <c r="E348" s="26"/>
      <c r="F348" s="26"/>
    </row>
    <row r="349" spans="3:6" ht="12.75">
      <c r="C349" s="26"/>
      <c r="D349" s="26"/>
      <c r="E349" s="26"/>
      <c r="F349" s="26"/>
    </row>
    <row r="350" spans="3:6" ht="12.75">
      <c r="C350" s="26"/>
      <c r="D350" s="26"/>
      <c r="E350" s="26"/>
      <c r="F350" s="26"/>
    </row>
    <row r="351" spans="3:6" ht="12.75">
      <c r="C351" s="26"/>
      <c r="D351" s="26"/>
      <c r="E351" s="26"/>
      <c r="F351" s="26"/>
    </row>
    <row r="352" spans="3:6" ht="12.75">
      <c r="C352" s="26"/>
      <c r="D352" s="26"/>
      <c r="E352" s="26"/>
      <c r="F352" s="26"/>
    </row>
    <row r="353" spans="3:6" ht="12.75">
      <c r="C353" s="26"/>
      <c r="D353" s="26"/>
      <c r="E353" s="26"/>
      <c r="F353" s="26"/>
    </row>
    <row r="354" spans="3:6" ht="12.75">
      <c r="C354" s="26"/>
      <c r="D354" s="26"/>
      <c r="E354" s="26"/>
      <c r="F354" s="26"/>
    </row>
    <row r="355" spans="3:6" ht="12.75">
      <c r="C355" s="26"/>
      <c r="D355" s="26"/>
      <c r="E355" s="26"/>
      <c r="F355" s="26"/>
    </row>
    <row r="356" spans="3:6" ht="12.75">
      <c r="C356" s="26"/>
      <c r="D356" s="26"/>
      <c r="E356" s="26"/>
      <c r="F356" s="26"/>
    </row>
    <row r="357" spans="3:6" ht="12.75">
      <c r="C357" s="26"/>
      <c r="D357" s="26"/>
      <c r="E357" s="26"/>
      <c r="F357" s="26"/>
    </row>
    <row r="358" spans="3:6" ht="12.75">
      <c r="C358" s="26"/>
      <c r="D358" s="26"/>
      <c r="E358" s="26"/>
      <c r="F358" s="26"/>
    </row>
    <row r="359" spans="3:6" ht="12.75">
      <c r="C359" s="26"/>
      <c r="D359" s="26"/>
      <c r="E359" s="26"/>
      <c r="F359" s="26"/>
    </row>
    <row r="360" spans="3:6" ht="12.75">
      <c r="C360" s="26"/>
      <c r="D360" s="26"/>
      <c r="E360" s="26"/>
      <c r="F360" s="26"/>
    </row>
    <row r="361" spans="3:6" ht="12.75">
      <c r="C361" s="26"/>
      <c r="D361" s="26"/>
      <c r="E361" s="26"/>
      <c r="F361" s="26"/>
    </row>
    <row r="362" spans="3:6" ht="12.75">
      <c r="C362" s="26"/>
      <c r="D362" s="26"/>
      <c r="E362" s="26"/>
      <c r="F362" s="26"/>
    </row>
    <row r="363" spans="3:6" ht="12.75">
      <c r="C363" s="26"/>
      <c r="D363" s="26"/>
      <c r="E363" s="26"/>
      <c r="F363" s="26"/>
    </row>
    <row r="364" spans="3:6" ht="12.75">
      <c r="C364" s="26"/>
      <c r="D364" s="26"/>
      <c r="E364" s="26"/>
      <c r="F364" s="26"/>
    </row>
    <row r="365" spans="3:6" ht="12.75">
      <c r="C365" s="26"/>
      <c r="D365" s="26"/>
      <c r="E365" s="26"/>
      <c r="F365" s="26"/>
    </row>
    <row r="366" spans="3:6" ht="12.75">
      <c r="C366" s="26"/>
      <c r="D366" s="26"/>
      <c r="E366" s="26"/>
      <c r="F366" s="26"/>
    </row>
    <row r="367" spans="3:6" ht="12.75">
      <c r="C367" s="26"/>
      <c r="D367" s="26"/>
      <c r="E367" s="26"/>
      <c r="F367" s="26"/>
    </row>
    <row r="368" spans="3:6" ht="12.75">
      <c r="C368" s="26"/>
      <c r="D368" s="26"/>
      <c r="E368" s="26"/>
      <c r="F368" s="26"/>
    </row>
    <row r="369" spans="3:6" ht="12.75">
      <c r="C369" s="26"/>
      <c r="D369" s="26"/>
      <c r="E369" s="26"/>
      <c r="F369" s="26"/>
    </row>
    <row r="370" spans="3:6" ht="12.75">
      <c r="C370" s="26"/>
      <c r="D370" s="26"/>
      <c r="E370" s="26"/>
      <c r="F370" s="26"/>
    </row>
    <row r="371" spans="3:6" ht="12.75">
      <c r="C371" s="26"/>
      <c r="D371" s="26"/>
      <c r="E371" s="26"/>
      <c r="F371" s="26"/>
    </row>
    <row r="372" spans="3:6" ht="12.75">
      <c r="C372" s="26"/>
      <c r="D372" s="26"/>
      <c r="E372" s="26"/>
      <c r="F372" s="26"/>
    </row>
    <row r="373" spans="3:6" ht="12.75">
      <c r="C373" s="26"/>
      <c r="D373" s="26"/>
      <c r="E373" s="26"/>
      <c r="F373" s="26"/>
    </row>
    <row r="374" spans="3:6" ht="12.75">
      <c r="C374" s="26"/>
      <c r="D374" s="26"/>
      <c r="E374" s="26"/>
      <c r="F374" s="26"/>
    </row>
    <row r="375" spans="3:6" ht="12.75">
      <c r="C375" s="26"/>
      <c r="D375" s="26"/>
      <c r="E375" s="26"/>
      <c r="F375" s="26"/>
    </row>
    <row r="376" spans="3:6" ht="12.75">
      <c r="C376" s="26"/>
      <c r="D376" s="26"/>
      <c r="E376" s="26"/>
      <c r="F376" s="26"/>
    </row>
    <row r="377" spans="3:6" ht="12.75">
      <c r="C377" s="26"/>
      <c r="D377" s="26"/>
      <c r="E377" s="26"/>
      <c r="F377" s="26"/>
    </row>
    <row r="378" spans="3:6" ht="12.75">
      <c r="C378" s="26"/>
      <c r="D378" s="26"/>
      <c r="E378" s="26"/>
      <c r="F378" s="26"/>
    </row>
    <row r="379" spans="3:6" ht="12.75">
      <c r="C379" s="26"/>
      <c r="D379" s="26"/>
      <c r="E379" s="26"/>
      <c r="F379" s="26"/>
    </row>
    <row r="380" spans="3:6" ht="12.75">
      <c r="C380" s="26"/>
      <c r="D380" s="26"/>
      <c r="E380" s="26"/>
      <c r="F380" s="26"/>
    </row>
    <row r="381" spans="3:6" ht="12.75">
      <c r="C381" s="26"/>
      <c r="D381" s="26"/>
      <c r="E381" s="26"/>
      <c r="F381" s="26"/>
    </row>
    <row r="382" spans="3:6" ht="12.75">
      <c r="C382" s="26"/>
      <c r="D382" s="26"/>
      <c r="E382" s="26"/>
      <c r="F382" s="26"/>
    </row>
    <row r="383" spans="3:6" ht="12.75">
      <c r="C383" s="26"/>
      <c r="D383" s="26"/>
      <c r="E383" s="26"/>
      <c r="F383" s="26"/>
    </row>
    <row r="384" spans="3:6" ht="12.75">
      <c r="C384" s="26"/>
      <c r="D384" s="26"/>
      <c r="E384" s="26"/>
      <c r="F384" s="26"/>
    </row>
    <row r="385" spans="3:6" ht="12.75">
      <c r="C385" s="26"/>
      <c r="D385" s="26"/>
      <c r="E385" s="26"/>
      <c r="F385" s="26"/>
    </row>
    <row r="386" spans="3:6" ht="12.75">
      <c r="C386" s="26"/>
      <c r="D386" s="26"/>
      <c r="E386" s="26"/>
      <c r="F386" s="26"/>
    </row>
    <row r="387" spans="3:6" ht="12.75">
      <c r="C387" s="26"/>
      <c r="D387" s="26"/>
      <c r="E387" s="26"/>
      <c r="F387" s="26"/>
    </row>
    <row r="388" spans="3:6" ht="12.75">
      <c r="C388" s="26"/>
      <c r="D388" s="26"/>
      <c r="E388" s="26"/>
      <c r="F388" s="26"/>
    </row>
    <row r="389" spans="3:6" ht="12.75">
      <c r="C389" s="26"/>
      <c r="D389" s="26"/>
      <c r="E389" s="26"/>
      <c r="F389" s="26"/>
    </row>
    <row r="390" spans="3:6" ht="12.75">
      <c r="C390" s="26"/>
      <c r="D390" s="26"/>
      <c r="E390" s="26"/>
      <c r="F390" s="26"/>
    </row>
    <row r="391" spans="3:6" ht="12.75">
      <c r="C391" s="26"/>
      <c r="D391" s="26"/>
      <c r="E391" s="26"/>
      <c r="F391" s="26"/>
    </row>
    <row r="392" spans="3:6" ht="12.75">
      <c r="C392" s="26"/>
      <c r="D392" s="26"/>
      <c r="E392" s="26"/>
      <c r="F392" s="26"/>
    </row>
    <row r="393" spans="3:6" ht="12.75">
      <c r="C393" s="26"/>
      <c r="D393" s="26"/>
      <c r="E393" s="26"/>
      <c r="F393" s="26"/>
    </row>
    <row r="394" spans="3:6" ht="12.75">
      <c r="C394" s="26"/>
      <c r="D394" s="26"/>
      <c r="E394" s="26"/>
      <c r="F394" s="26"/>
    </row>
    <row r="395" spans="3:6" ht="12.75">
      <c r="C395" s="26"/>
      <c r="D395" s="26"/>
      <c r="E395" s="26"/>
      <c r="F395" s="26"/>
    </row>
    <row r="396" spans="3:6" ht="12.75">
      <c r="C396" s="26"/>
      <c r="D396" s="26"/>
      <c r="E396" s="26"/>
      <c r="F396" s="26"/>
    </row>
    <row r="397" spans="3:6" ht="12.75">
      <c r="C397" s="26"/>
      <c r="D397" s="26"/>
      <c r="E397" s="26"/>
      <c r="F397" s="26"/>
    </row>
    <row r="398" spans="3:6" ht="12.75">
      <c r="C398" s="26"/>
      <c r="D398" s="26"/>
      <c r="E398" s="26"/>
      <c r="F398" s="26"/>
    </row>
    <row r="399" spans="3:6" ht="12.75">
      <c r="C399" s="26"/>
      <c r="D399" s="26"/>
      <c r="E399" s="26"/>
      <c r="F399" s="26"/>
    </row>
    <row r="400" spans="3:6" ht="12.75">
      <c r="C400" s="26"/>
      <c r="D400" s="26"/>
      <c r="E400" s="26"/>
      <c r="F400" s="26"/>
    </row>
    <row r="401" spans="3:6" ht="12.75">
      <c r="C401" s="26"/>
      <c r="D401" s="26"/>
      <c r="E401" s="26"/>
      <c r="F401" s="26"/>
    </row>
    <row r="402" spans="3:6" ht="12.75">
      <c r="C402" s="26"/>
      <c r="D402" s="26"/>
      <c r="E402" s="26"/>
      <c r="F402" s="26"/>
    </row>
    <row r="403" spans="3:6" ht="12.75">
      <c r="C403" s="26"/>
      <c r="D403" s="26"/>
      <c r="E403" s="26"/>
      <c r="F403" s="26"/>
    </row>
    <row r="404" spans="3:6" ht="12.75">
      <c r="C404" s="26"/>
      <c r="D404" s="26"/>
      <c r="E404" s="26"/>
      <c r="F404" s="26"/>
    </row>
    <row r="405" spans="3:6" ht="12.75">
      <c r="C405" s="26"/>
      <c r="D405" s="26"/>
      <c r="E405" s="26"/>
      <c r="F405" s="26"/>
    </row>
    <row r="406" spans="3:6" ht="12.75">
      <c r="C406" s="26"/>
      <c r="D406" s="26"/>
      <c r="E406" s="26"/>
      <c r="F406" s="26"/>
    </row>
    <row r="407" spans="3:6" ht="12.75">
      <c r="C407" s="26"/>
      <c r="D407" s="26"/>
      <c r="E407" s="26"/>
      <c r="F407" s="26"/>
    </row>
    <row r="408" spans="3:6" ht="12.75">
      <c r="C408" s="26"/>
      <c r="D408" s="26"/>
      <c r="E408" s="26"/>
      <c r="F408" s="26"/>
    </row>
    <row r="409" spans="3:6" ht="12.75">
      <c r="C409" s="26"/>
      <c r="D409" s="26"/>
      <c r="E409" s="26"/>
      <c r="F409" s="26"/>
    </row>
    <row r="410" spans="3:6" ht="12.75">
      <c r="C410" s="26"/>
      <c r="D410" s="26"/>
      <c r="E410" s="26"/>
      <c r="F410" s="26"/>
    </row>
    <row r="411" spans="3:6" ht="12.75">
      <c r="C411" s="26"/>
      <c r="D411" s="26"/>
      <c r="E411" s="26"/>
      <c r="F411" s="26"/>
    </row>
    <row r="412" spans="3:6" ht="12.75">
      <c r="C412" s="26"/>
      <c r="D412" s="26"/>
      <c r="E412" s="26"/>
      <c r="F412" s="26"/>
    </row>
    <row r="413" spans="3:6" ht="12.75">
      <c r="C413" s="26"/>
      <c r="D413" s="26"/>
      <c r="E413" s="26"/>
      <c r="F413" s="26"/>
    </row>
    <row r="414" spans="3:6" ht="12.75">
      <c r="C414" s="26"/>
      <c r="D414" s="26"/>
      <c r="E414" s="26"/>
      <c r="F414" s="26"/>
    </row>
    <row r="415" spans="3:6" ht="12.75">
      <c r="C415" s="26"/>
      <c r="D415" s="26"/>
      <c r="E415" s="26"/>
      <c r="F415" s="26"/>
    </row>
    <row r="416" spans="3:6" ht="12.75">
      <c r="C416" s="26"/>
      <c r="D416" s="26"/>
      <c r="E416" s="26"/>
      <c r="F416" s="26"/>
    </row>
    <row r="417" spans="3:6" ht="12.75">
      <c r="C417" s="26"/>
      <c r="D417" s="26"/>
      <c r="E417" s="26"/>
      <c r="F417" s="26"/>
    </row>
    <row r="418" spans="3:6" ht="12.75">
      <c r="C418" s="26"/>
      <c r="D418" s="26"/>
      <c r="E418" s="26"/>
      <c r="F418" s="26"/>
    </row>
    <row r="419" spans="3:6" ht="12.75">
      <c r="C419" s="26"/>
      <c r="D419" s="26"/>
      <c r="E419" s="26"/>
      <c r="F419" s="26"/>
    </row>
    <row r="420" spans="3:6" ht="12.75">
      <c r="C420" s="26"/>
      <c r="D420" s="26"/>
      <c r="E420" s="26"/>
      <c r="F420" s="26"/>
    </row>
    <row r="421" spans="3:6" ht="12.75">
      <c r="C421" s="26"/>
      <c r="D421" s="26"/>
      <c r="E421" s="26"/>
      <c r="F421" s="26"/>
    </row>
    <row r="422" spans="3:6" ht="12.75">
      <c r="C422" s="26"/>
      <c r="D422" s="26"/>
      <c r="E422" s="26"/>
      <c r="F422" s="26"/>
    </row>
    <row r="423" spans="3:6" ht="12.75">
      <c r="C423" s="26"/>
      <c r="D423" s="26"/>
      <c r="E423" s="26"/>
      <c r="F423" s="26"/>
    </row>
    <row r="424" spans="3:6" ht="12.75">
      <c r="C424" s="26"/>
      <c r="D424" s="26"/>
      <c r="E424" s="26"/>
      <c r="F424" s="26"/>
    </row>
    <row r="425" spans="3:6" ht="12.75">
      <c r="C425" s="26"/>
      <c r="D425" s="26"/>
      <c r="E425" s="26"/>
      <c r="F425" s="26"/>
    </row>
    <row r="426" spans="3:6" ht="12.75">
      <c r="C426" s="26"/>
      <c r="D426" s="26"/>
      <c r="E426" s="26"/>
      <c r="F426" s="26"/>
    </row>
    <row r="427" spans="3:6" ht="12.75">
      <c r="C427" s="26"/>
      <c r="D427" s="26"/>
      <c r="E427" s="26"/>
      <c r="F427" s="26"/>
    </row>
    <row r="428" spans="3:6" ht="12.75">
      <c r="C428" s="26"/>
      <c r="D428" s="26"/>
      <c r="E428" s="26"/>
      <c r="F428" s="26"/>
    </row>
    <row r="429" spans="3:6" ht="12.75">
      <c r="C429" s="26"/>
      <c r="D429" s="26"/>
      <c r="E429" s="26"/>
      <c r="F429" s="26"/>
    </row>
    <row r="430" spans="3:6" ht="12.75">
      <c r="C430" s="26"/>
      <c r="D430" s="26"/>
      <c r="E430" s="26"/>
      <c r="F430" s="26"/>
    </row>
    <row r="431" spans="3:6" ht="12.75">
      <c r="C431" s="26"/>
      <c r="D431" s="26"/>
      <c r="E431" s="26"/>
      <c r="F431" s="26"/>
    </row>
    <row r="432" spans="3:6" ht="12.75">
      <c r="C432" s="26"/>
      <c r="D432" s="26"/>
      <c r="E432" s="26"/>
      <c r="F432" s="26"/>
    </row>
    <row r="433" spans="3:6" ht="12.75">
      <c r="C433" s="26"/>
      <c r="D433" s="26"/>
      <c r="E433" s="26"/>
      <c r="F433" s="26"/>
    </row>
    <row r="434" spans="3:6" ht="12.75">
      <c r="C434" s="26"/>
      <c r="D434" s="26"/>
      <c r="E434" s="26"/>
      <c r="F434" s="26"/>
    </row>
    <row r="435" spans="3:6" ht="12.75">
      <c r="C435" s="26"/>
      <c r="D435" s="26"/>
      <c r="E435" s="26"/>
      <c r="F435" s="26"/>
    </row>
    <row r="436" spans="3:6" ht="12.75">
      <c r="C436" s="26"/>
      <c r="D436" s="26"/>
      <c r="E436" s="26"/>
      <c r="F436" s="26"/>
    </row>
    <row r="437" spans="3:6" ht="12.75">
      <c r="C437" s="26"/>
      <c r="D437" s="26"/>
      <c r="E437" s="26"/>
      <c r="F437" s="26"/>
    </row>
    <row r="438" spans="3:6" ht="12.75">
      <c r="C438" s="26"/>
      <c r="D438" s="26"/>
      <c r="E438" s="26"/>
      <c r="F438" s="26"/>
    </row>
    <row r="439" spans="3:6" ht="12.75">
      <c r="C439" s="26"/>
      <c r="D439" s="26"/>
      <c r="E439" s="26"/>
      <c r="F439" s="26"/>
    </row>
    <row r="440" spans="3:6" ht="12.75">
      <c r="C440" s="26"/>
      <c r="D440" s="26"/>
      <c r="E440" s="26"/>
      <c r="F440" s="26"/>
    </row>
    <row r="441" spans="3:6" ht="12.75">
      <c r="C441" s="26"/>
      <c r="D441" s="26"/>
      <c r="E441" s="26"/>
      <c r="F441" s="26"/>
    </row>
    <row r="442" spans="3:6" ht="12.75">
      <c r="C442" s="26"/>
      <c r="D442" s="26"/>
      <c r="E442" s="26"/>
      <c r="F442" s="26"/>
    </row>
    <row r="443" spans="3:6" ht="12.75">
      <c r="C443" s="26"/>
      <c r="D443" s="26"/>
      <c r="E443" s="26"/>
      <c r="F443" s="26"/>
    </row>
    <row r="444" spans="3:6" ht="12.75">
      <c r="C444" s="26"/>
      <c r="D444" s="26"/>
      <c r="E444" s="26"/>
      <c r="F444" s="26"/>
    </row>
    <row r="445" spans="3:6" ht="12.75">
      <c r="C445" s="26"/>
      <c r="D445" s="26"/>
      <c r="E445" s="26"/>
      <c r="F445" s="26"/>
    </row>
    <row r="446" spans="3:6" ht="12.75">
      <c r="C446" s="26"/>
      <c r="D446" s="26"/>
      <c r="E446" s="26"/>
      <c r="F446" s="26"/>
    </row>
    <row r="447" spans="3:6" ht="12.75">
      <c r="C447" s="26"/>
      <c r="D447" s="26"/>
      <c r="E447" s="26"/>
      <c r="F447" s="26"/>
    </row>
    <row r="448" spans="3:6" ht="12.75">
      <c r="C448" s="26"/>
      <c r="D448" s="26"/>
      <c r="E448" s="26"/>
      <c r="F448" s="26"/>
    </row>
    <row r="449" spans="3:6" ht="12.75">
      <c r="C449" s="26"/>
      <c r="D449" s="26"/>
      <c r="E449" s="26"/>
      <c r="F449" s="26"/>
    </row>
    <row r="450" spans="3:6" ht="12.75">
      <c r="C450" s="26"/>
      <c r="D450" s="26"/>
      <c r="E450" s="26"/>
      <c r="F450" s="26"/>
    </row>
    <row r="451" spans="3:6" ht="12.75">
      <c r="C451" s="26"/>
      <c r="D451" s="26"/>
      <c r="E451" s="26"/>
      <c r="F451" s="26"/>
    </row>
    <row r="452" spans="3:6" ht="12.75">
      <c r="C452" s="26"/>
      <c r="D452" s="26"/>
      <c r="E452" s="26"/>
      <c r="F452" s="26"/>
    </row>
    <row r="453" spans="3:6" ht="12.75">
      <c r="C453" s="26"/>
      <c r="D453" s="26"/>
      <c r="E453" s="26"/>
      <c r="F453" s="26"/>
    </row>
    <row r="454" spans="3:6" ht="12.75">
      <c r="C454" s="26"/>
      <c r="D454" s="26"/>
      <c r="E454" s="26"/>
      <c r="F454" s="26"/>
    </row>
    <row r="455" spans="3:6" ht="12.75">
      <c r="C455" s="26"/>
      <c r="D455" s="26"/>
      <c r="E455" s="26"/>
      <c r="F455" s="26"/>
    </row>
    <row r="456" spans="3:6" ht="12.75">
      <c r="C456" s="26"/>
      <c r="D456" s="26"/>
      <c r="E456" s="26"/>
      <c r="F456" s="26"/>
    </row>
    <row r="457" spans="3:6" ht="12.75">
      <c r="C457" s="26"/>
      <c r="D457" s="26"/>
      <c r="E457" s="26"/>
      <c r="F457" s="26"/>
    </row>
    <row r="458" spans="3:6" ht="12.75">
      <c r="C458" s="26"/>
      <c r="D458" s="26"/>
      <c r="E458" s="26"/>
      <c r="F458" s="26"/>
    </row>
    <row r="459" spans="3:6" ht="12.75">
      <c r="C459" s="26"/>
      <c r="D459" s="26"/>
      <c r="E459" s="26"/>
      <c r="F459" s="26"/>
    </row>
    <row r="460" spans="3:6" ht="12.75">
      <c r="C460" s="26"/>
      <c r="D460" s="26"/>
      <c r="E460" s="26"/>
      <c r="F460" s="26"/>
    </row>
    <row r="461" spans="3:6" ht="12.75">
      <c r="C461" s="26"/>
      <c r="D461" s="26"/>
      <c r="E461" s="26"/>
      <c r="F461" s="26"/>
    </row>
    <row r="462" spans="3:6" ht="12.75">
      <c r="C462" s="26"/>
      <c r="D462" s="26"/>
      <c r="E462" s="26"/>
      <c r="F462" s="26"/>
    </row>
    <row r="463" spans="3:6" ht="12.75">
      <c r="C463" s="26"/>
      <c r="D463" s="26"/>
      <c r="E463" s="26"/>
      <c r="F463" s="26"/>
    </row>
    <row r="464" spans="3:6" ht="12.75">
      <c r="C464" s="26"/>
      <c r="D464" s="26"/>
      <c r="E464" s="26"/>
      <c r="F464" s="26"/>
    </row>
    <row r="465" spans="3:6" ht="12.75">
      <c r="C465" s="26"/>
      <c r="D465" s="26"/>
      <c r="E465" s="26"/>
      <c r="F465" s="26"/>
    </row>
    <row r="466" spans="3:6" ht="12.75">
      <c r="C466" s="26"/>
      <c r="D466" s="26"/>
      <c r="E466" s="26"/>
      <c r="F466" s="26"/>
    </row>
    <row r="467" spans="3:6" ht="12.75">
      <c r="C467" s="26"/>
      <c r="D467" s="26"/>
      <c r="E467" s="26"/>
      <c r="F467" s="26"/>
    </row>
    <row r="468" spans="3:6" ht="12.75">
      <c r="C468" s="26"/>
      <c r="D468" s="26"/>
      <c r="E468" s="26"/>
      <c r="F468" s="26"/>
    </row>
    <row r="469" spans="3:6" ht="12.75">
      <c r="C469" s="26"/>
      <c r="D469" s="26"/>
      <c r="E469" s="26"/>
      <c r="F469" s="26"/>
    </row>
    <row r="470" spans="3:6" ht="12.75">
      <c r="C470" s="26"/>
      <c r="D470" s="26"/>
      <c r="E470" s="26"/>
      <c r="F470" s="26"/>
    </row>
    <row r="471" spans="3:6" ht="12.75">
      <c r="C471" s="26"/>
      <c r="D471" s="26"/>
      <c r="E471" s="26"/>
      <c r="F471" s="26"/>
    </row>
    <row r="472" spans="3:6" ht="12.75">
      <c r="C472" s="26"/>
      <c r="D472" s="26"/>
      <c r="E472" s="26"/>
      <c r="F472" s="26"/>
    </row>
    <row r="473" spans="3:6" ht="12.75">
      <c r="C473" s="26"/>
      <c r="D473" s="26"/>
      <c r="E473" s="26"/>
      <c r="F473" s="26"/>
    </row>
    <row r="474" spans="3:6" ht="12.75">
      <c r="C474" s="26"/>
      <c r="D474" s="26"/>
      <c r="E474" s="26"/>
      <c r="F474" s="26"/>
    </row>
    <row r="475" spans="3:6" ht="12.75">
      <c r="C475" s="26"/>
      <c r="D475" s="26"/>
      <c r="E475" s="26"/>
      <c r="F475" s="26"/>
    </row>
    <row r="476" spans="3:6" ht="12.75">
      <c r="C476" s="26"/>
      <c r="D476" s="26"/>
      <c r="E476" s="26"/>
      <c r="F476" s="26"/>
    </row>
    <row r="477" spans="3:6" ht="12.75">
      <c r="C477" s="26"/>
      <c r="D477" s="26"/>
      <c r="E477" s="26"/>
      <c r="F477" s="26"/>
    </row>
    <row r="478" spans="3:6" ht="12.75">
      <c r="C478" s="26"/>
      <c r="D478" s="26"/>
      <c r="E478" s="26"/>
      <c r="F478" s="26"/>
    </row>
    <row r="479" spans="3:6" ht="12.75">
      <c r="C479" s="26"/>
      <c r="D479" s="26"/>
      <c r="E479" s="26"/>
      <c r="F479" s="26"/>
    </row>
    <row r="480" spans="3:6" ht="12.75">
      <c r="C480" s="26"/>
      <c r="D480" s="26"/>
      <c r="E480" s="26"/>
      <c r="F480" s="26"/>
    </row>
    <row r="481" spans="3:6" ht="12.75">
      <c r="C481" s="26"/>
      <c r="D481" s="26"/>
      <c r="E481" s="26"/>
      <c r="F481" s="26"/>
    </row>
    <row r="482" spans="3:6" ht="12.75">
      <c r="C482" s="26"/>
      <c r="D482" s="26"/>
      <c r="E482" s="26"/>
      <c r="F482" s="26"/>
    </row>
    <row r="483" spans="3:6" ht="12.75">
      <c r="C483" s="26"/>
      <c r="D483" s="26"/>
      <c r="E483" s="26"/>
      <c r="F483" s="26"/>
    </row>
    <row r="484" spans="3:6" ht="12.75">
      <c r="C484" s="26"/>
      <c r="D484" s="26"/>
      <c r="E484" s="26"/>
      <c r="F484" s="26"/>
    </row>
    <row r="485" spans="3:6" ht="12.75">
      <c r="C485" s="26"/>
      <c r="D485" s="26"/>
      <c r="E485" s="26"/>
      <c r="F485" s="26"/>
    </row>
    <row r="486" spans="3:6" ht="12.75">
      <c r="C486" s="26"/>
      <c r="D486" s="26"/>
      <c r="E486" s="26"/>
      <c r="F486" s="26"/>
    </row>
    <row r="487" spans="3:6" ht="12.75">
      <c r="C487" s="26"/>
      <c r="D487" s="26"/>
      <c r="E487" s="26"/>
      <c r="F487" s="26"/>
    </row>
    <row r="488" spans="3:6" ht="12.75">
      <c r="C488" s="26"/>
      <c r="D488" s="26"/>
      <c r="E488" s="26"/>
      <c r="F488" s="26"/>
    </row>
    <row r="489" spans="3:6" ht="12.75">
      <c r="C489" s="26"/>
      <c r="D489" s="26"/>
      <c r="E489" s="26"/>
      <c r="F489" s="26"/>
    </row>
    <row r="490" spans="3:6" ht="12.75">
      <c r="C490" s="26"/>
      <c r="D490" s="26"/>
      <c r="E490" s="26"/>
      <c r="F490" s="26"/>
    </row>
    <row r="491" spans="3:6" ht="12.75">
      <c r="C491" s="26"/>
      <c r="D491" s="26"/>
      <c r="E491" s="26"/>
      <c r="F491" s="26"/>
    </row>
    <row r="492" spans="3:6" ht="12.75">
      <c r="C492" s="26"/>
      <c r="D492" s="26"/>
      <c r="E492" s="26"/>
      <c r="F492" s="26"/>
    </row>
    <row r="493" spans="3:6" ht="12.75">
      <c r="C493" s="26"/>
      <c r="D493" s="26"/>
      <c r="E493" s="26"/>
      <c r="F493" s="26"/>
    </row>
    <row r="494" spans="3:6" ht="12.75">
      <c r="C494" s="26"/>
      <c r="D494" s="26"/>
      <c r="E494" s="26"/>
      <c r="F494" s="26"/>
    </row>
    <row r="495" spans="3:6" ht="12.75">
      <c r="C495" s="26"/>
      <c r="D495" s="26"/>
      <c r="E495" s="26"/>
      <c r="F495" s="26"/>
    </row>
    <row r="496" spans="3:6" ht="12.75">
      <c r="C496" s="26"/>
      <c r="D496" s="26"/>
      <c r="E496" s="26"/>
      <c r="F496" s="26"/>
    </row>
    <row r="497" spans="3:6" ht="12.75">
      <c r="C497" s="26"/>
      <c r="D497" s="26"/>
      <c r="E497" s="26"/>
      <c r="F497" s="26"/>
    </row>
    <row r="498" spans="3:6" ht="12.75">
      <c r="C498" s="26"/>
      <c r="D498" s="26"/>
      <c r="E498" s="26"/>
      <c r="F498" s="26"/>
    </row>
    <row r="499" spans="3:6" ht="12.75">
      <c r="C499" s="26"/>
      <c r="D499" s="26"/>
      <c r="E499" s="26"/>
      <c r="F499" s="26"/>
    </row>
    <row r="500" spans="3:6" ht="12.75">
      <c r="C500" s="26"/>
      <c r="D500" s="26"/>
      <c r="E500" s="26"/>
      <c r="F500" s="26"/>
    </row>
    <row r="501" spans="3:6" ht="12.75">
      <c r="C501" s="26"/>
      <c r="D501" s="26"/>
      <c r="E501" s="26"/>
      <c r="F501" s="26"/>
    </row>
    <row r="502" spans="3:6" ht="12.75">
      <c r="C502" s="26"/>
      <c r="D502" s="26"/>
      <c r="E502" s="26"/>
      <c r="F502" s="26"/>
    </row>
    <row r="503" spans="3:6" ht="12.75">
      <c r="C503" s="26"/>
      <c r="D503" s="26"/>
      <c r="E503" s="26"/>
      <c r="F503" s="26"/>
    </row>
    <row r="504" spans="3:6" ht="12.75">
      <c r="C504" s="26"/>
      <c r="D504" s="26"/>
      <c r="E504" s="26"/>
      <c r="F504" s="26"/>
    </row>
    <row r="505" spans="3:6" ht="12.75">
      <c r="C505" s="26"/>
      <c r="D505" s="26"/>
      <c r="E505" s="26"/>
      <c r="F505" s="26"/>
    </row>
    <row r="506" spans="3:6" ht="12.75">
      <c r="C506" s="26"/>
      <c r="D506" s="26"/>
      <c r="E506" s="26"/>
      <c r="F506" s="26"/>
    </row>
    <row r="507" spans="3:6" ht="12.75">
      <c r="C507" s="26"/>
      <c r="D507" s="26"/>
      <c r="E507" s="26"/>
      <c r="F507" s="26"/>
    </row>
    <row r="508" spans="3:6" ht="12.75">
      <c r="C508" s="26"/>
      <c r="D508" s="26"/>
      <c r="E508" s="26"/>
      <c r="F508" s="26"/>
    </row>
    <row r="509" spans="3:6" ht="12.75">
      <c r="C509" s="26"/>
      <c r="D509" s="26"/>
      <c r="E509" s="26"/>
      <c r="F509" s="26"/>
    </row>
    <row r="510" spans="3:6" ht="12.75">
      <c r="C510" s="26"/>
      <c r="D510" s="26"/>
      <c r="E510" s="26"/>
      <c r="F510" s="26"/>
    </row>
    <row r="511" spans="3:6" ht="12.75">
      <c r="C511" s="26"/>
      <c r="D511" s="26"/>
      <c r="E511" s="26"/>
      <c r="F511" s="26"/>
    </row>
    <row r="512" spans="3:6" ht="12.75">
      <c r="C512" s="26"/>
      <c r="D512" s="26"/>
      <c r="E512" s="26"/>
      <c r="F512" s="26"/>
    </row>
    <row r="513" spans="3:6" ht="12.75">
      <c r="C513" s="26"/>
      <c r="D513" s="26"/>
      <c r="E513" s="26"/>
      <c r="F513" s="26"/>
    </row>
    <row r="514" spans="3:6" ht="12.75">
      <c r="C514" s="26"/>
      <c r="D514" s="26"/>
      <c r="E514" s="26"/>
      <c r="F514" s="26"/>
    </row>
    <row r="515" spans="3:6" ht="12.75">
      <c r="C515" s="26"/>
      <c r="D515" s="26"/>
      <c r="E515" s="26"/>
      <c r="F515" s="26"/>
    </row>
    <row r="516" spans="3:6" ht="12.75">
      <c r="C516" s="26"/>
      <c r="D516" s="26"/>
      <c r="E516" s="26"/>
      <c r="F516" s="26"/>
    </row>
    <row r="517" spans="3:6" ht="12.75">
      <c r="C517" s="26"/>
      <c r="D517" s="26"/>
      <c r="E517" s="26"/>
      <c r="F517" s="26"/>
    </row>
    <row r="518" spans="3:6" ht="12.75">
      <c r="C518" s="26"/>
      <c r="D518" s="26"/>
      <c r="E518" s="26"/>
      <c r="F518" s="26"/>
    </row>
    <row r="519" spans="3:6" ht="12.75">
      <c r="C519" s="26"/>
      <c r="D519" s="26"/>
      <c r="E519" s="26"/>
      <c r="F519" s="26"/>
    </row>
    <row r="520" spans="3:6" ht="12.75">
      <c r="C520" s="26"/>
      <c r="D520" s="26"/>
      <c r="E520" s="26"/>
      <c r="F520" s="26"/>
    </row>
    <row r="521" spans="3:6" ht="12.75">
      <c r="C521" s="26"/>
      <c r="D521" s="26"/>
      <c r="E521" s="26"/>
      <c r="F521" s="26"/>
    </row>
    <row r="522" spans="3:6" ht="12.75">
      <c r="C522" s="26"/>
      <c r="D522" s="26"/>
      <c r="E522" s="26"/>
      <c r="F522" s="26"/>
    </row>
    <row r="523" spans="3:6" ht="12.75">
      <c r="C523" s="26"/>
      <c r="D523" s="26"/>
      <c r="E523" s="26"/>
      <c r="F523" s="26"/>
    </row>
    <row r="524" spans="3:6" ht="12.75">
      <c r="C524" s="26"/>
      <c r="D524" s="26"/>
      <c r="E524" s="26"/>
      <c r="F524" s="26"/>
    </row>
    <row r="525" spans="3:6" ht="12.75">
      <c r="C525" s="26"/>
      <c r="D525" s="26"/>
      <c r="E525" s="26"/>
      <c r="F525" s="26"/>
    </row>
    <row r="526" spans="3:6" ht="12.75">
      <c r="C526" s="26"/>
      <c r="D526" s="26"/>
      <c r="E526" s="26"/>
      <c r="F526" s="26"/>
    </row>
    <row r="527" spans="3:6" ht="12.75">
      <c r="C527" s="26"/>
      <c r="D527" s="26"/>
      <c r="E527" s="26"/>
      <c r="F527" s="26"/>
    </row>
    <row r="528" spans="3:6" ht="12.75">
      <c r="C528" s="26"/>
      <c r="D528" s="26"/>
      <c r="E528" s="26"/>
      <c r="F528" s="26"/>
    </row>
    <row r="529" spans="3:6" ht="12.75">
      <c r="C529" s="26"/>
      <c r="D529" s="26"/>
      <c r="E529" s="26"/>
      <c r="F529" s="26"/>
    </row>
    <row r="530" spans="3:6" ht="12.75">
      <c r="C530" s="26"/>
      <c r="D530" s="26"/>
      <c r="E530" s="26"/>
      <c r="F530" s="26"/>
    </row>
    <row r="531" spans="3:6" ht="12.75">
      <c r="C531" s="26"/>
      <c r="D531" s="26"/>
      <c r="E531" s="26"/>
      <c r="F531" s="26"/>
    </row>
    <row r="532" spans="3:6" ht="12.75">
      <c r="C532" s="26"/>
      <c r="D532" s="26"/>
      <c r="E532" s="26"/>
      <c r="F532" s="26"/>
    </row>
    <row r="533" spans="3:6" ht="12.75">
      <c r="C533" s="26"/>
      <c r="D533" s="26"/>
      <c r="E533" s="26"/>
      <c r="F533" s="26"/>
    </row>
    <row r="534" spans="3:6" ht="12.75">
      <c r="C534" s="26"/>
      <c r="D534" s="26"/>
      <c r="E534" s="26"/>
      <c r="F534" s="26"/>
    </row>
    <row r="535" spans="3:6" ht="12.75">
      <c r="C535" s="26"/>
      <c r="D535" s="26"/>
      <c r="E535" s="26"/>
      <c r="F535" s="26"/>
    </row>
    <row r="536" spans="3:6" ht="12.75">
      <c r="C536" s="26"/>
      <c r="D536" s="26"/>
      <c r="E536" s="26"/>
      <c r="F536" s="26"/>
    </row>
    <row r="537" spans="3:6" ht="12.75">
      <c r="C537" s="26"/>
      <c r="D537" s="26"/>
      <c r="E537" s="26"/>
      <c r="F537" s="26"/>
    </row>
    <row r="538" spans="3:6" ht="12.75">
      <c r="C538" s="26"/>
      <c r="D538" s="26"/>
      <c r="E538" s="26"/>
      <c r="F538" s="26"/>
    </row>
    <row r="539" spans="3:6" ht="12.75">
      <c r="C539" s="26"/>
      <c r="D539" s="26"/>
      <c r="E539" s="26"/>
      <c r="F539" s="26"/>
    </row>
    <row r="540" spans="3:6" ht="12.75">
      <c r="C540" s="26"/>
      <c r="D540" s="26"/>
      <c r="E540" s="26"/>
      <c r="F540" s="26"/>
    </row>
    <row r="541" spans="3:6" ht="12.75">
      <c r="C541" s="26"/>
      <c r="D541" s="26"/>
      <c r="E541" s="26"/>
      <c r="F541" s="26"/>
    </row>
    <row r="542" spans="3:6" ht="12.75">
      <c r="C542" s="26"/>
      <c r="D542" s="26"/>
      <c r="E542" s="26"/>
      <c r="F542" s="26"/>
    </row>
    <row r="543" spans="3:6" ht="12.75">
      <c r="C543" s="26"/>
      <c r="D543" s="26"/>
      <c r="E543" s="26"/>
      <c r="F543" s="26"/>
    </row>
    <row r="544" spans="3:6" ht="12.75">
      <c r="C544" s="26"/>
      <c r="D544" s="26"/>
      <c r="E544" s="26"/>
      <c r="F544" s="26"/>
    </row>
    <row r="545" spans="3:6" ht="12.75">
      <c r="C545" s="26"/>
      <c r="D545" s="26"/>
      <c r="E545" s="26"/>
      <c r="F545" s="26"/>
    </row>
    <row r="546" spans="3:6" ht="12.75">
      <c r="C546" s="26"/>
      <c r="D546" s="26"/>
      <c r="E546" s="26"/>
      <c r="F546" s="26"/>
    </row>
    <row r="547" spans="3:6" ht="12.75">
      <c r="C547" s="26"/>
      <c r="D547" s="26"/>
      <c r="E547" s="26"/>
      <c r="F547" s="26"/>
    </row>
    <row r="548" spans="3:6" ht="12.75">
      <c r="C548" s="26"/>
      <c r="D548" s="26"/>
      <c r="E548" s="26"/>
      <c r="F548" s="26"/>
    </row>
    <row r="549" spans="3:6" ht="12.75">
      <c r="C549" s="26"/>
      <c r="D549" s="26"/>
      <c r="E549" s="26"/>
      <c r="F549" s="26"/>
    </row>
    <row r="550" spans="3:6" ht="12.75">
      <c r="C550" s="26"/>
      <c r="D550" s="26"/>
      <c r="E550" s="26"/>
      <c r="F550" s="26"/>
    </row>
    <row r="551" spans="3:6" ht="12.75">
      <c r="C551" s="26"/>
      <c r="D551" s="26"/>
      <c r="E551" s="26"/>
      <c r="F551" s="26"/>
    </row>
    <row r="552" spans="3:6" ht="12.75">
      <c r="C552" s="26"/>
      <c r="D552" s="26"/>
      <c r="E552" s="26"/>
      <c r="F552" s="26"/>
    </row>
    <row r="553" spans="3:6" ht="12.75">
      <c r="C553" s="26"/>
      <c r="D553" s="26"/>
      <c r="E553" s="26"/>
      <c r="F553" s="26"/>
    </row>
    <row r="554" spans="3:6" ht="12.75">
      <c r="C554" s="26"/>
      <c r="D554" s="26"/>
      <c r="E554" s="26"/>
      <c r="F554" s="26"/>
    </row>
    <row r="555" spans="3:6" ht="12.75">
      <c r="C555" s="26"/>
      <c r="D555" s="26"/>
      <c r="E555" s="26"/>
      <c r="F555" s="26"/>
    </row>
    <row r="556" spans="3:6" ht="12.75">
      <c r="C556" s="26"/>
      <c r="D556" s="26"/>
      <c r="E556" s="26"/>
      <c r="F556" s="26"/>
    </row>
    <row r="557" spans="3:6" ht="12.75">
      <c r="C557" s="26"/>
      <c r="D557" s="26"/>
      <c r="E557" s="26"/>
      <c r="F557" s="26"/>
    </row>
    <row r="558" spans="3:6" ht="12.75">
      <c r="C558" s="26"/>
      <c r="D558" s="26"/>
      <c r="E558" s="26"/>
      <c r="F558" s="26"/>
    </row>
    <row r="559" spans="3:6" ht="12.75">
      <c r="C559" s="26"/>
      <c r="D559" s="26"/>
      <c r="E559" s="26"/>
      <c r="F559" s="26"/>
    </row>
    <row r="560" spans="3:6" ht="12.75">
      <c r="C560" s="26"/>
      <c r="D560" s="26"/>
      <c r="E560" s="26"/>
      <c r="F560" s="26"/>
    </row>
    <row r="561" spans="3:6" ht="12.75">
      <c r="C561" s="26"/>
      <c r="D561" s="26"/>
      <c r="E561" s="26"/>
      <c r="F561" s="26"/>
    </row>
    <row r="562" spans="3:6" ht="12.75">
      <c r="C562" s="26"/>
      <c r="D562" s="26"/>
      <c r="E562" s="26"/>
      <c r="F562" s="26"/>
    </row>
    <row r="563" spans="3:6" ht="12.75">
      <c r="C563" s="26"/>
      <c r="D563" s="26"/>
      <c r="E563" s="26"/>
      <c r="F563" s="26"/>
    </row>
    <row r="564" spans="3:6" ht="12.75">
      <c r="C564" s="26"/>
      <c r="D564" s="26"/>
      <c r="E564" s="26"/>
      <c r="F564" s="26"/>
    </row>
    <row r="565" spans="3:6" ht="12.75">
      <c r="C565" s="26"/>
      <c r="D565" s="26"/>
      <c r="E565" s="26"/>
      <c r="F565" s="26"/>
    </row>
    <row r="566" spans="3:6" ht="12.75">
      <c r="C566" s="26"/>
      <c r="D566" s="26"/>
      <c r="E566" s="26"/>
      <c r="F566" s="26"/>
    </row>
    <row r="567" spans="3:6" ht="12.75">
      <c r="C567" s="26"/>
      <c r="D567" s="26"/>
      <c r="E567" s="26"/>
      <c r="F567" s="26"/>
    </row>
    <row r="568" spans="3:6" ht="12.75">
      <c r="C568" s="26"/>
      <c r="D568" s="26"/>
      <c r="E568" s="26"/>
      <c r="F568" s="26"/>
    </row>
    <row r="569" spans="3:6" ht="12.75">
      <c r="C569" s="26"/>
      <c r="D569" s="26"/>
      <c r="E569" s="26"/>
      <c r="F569" s="26"/>
    </row>
    <row r="570" spans="3:6" ht="12.75">
      <c r="C570" s="26"/>
      <c r="D570" s="26"/>
      <c r="E570" s="26"/>
      <c r="F570" s="26"/>
    </row>
    <row r="571" spans="3:6" ht="12.75">
      <c r="C571" s="26"/>
      <c r="D571" s="26"/>
      <c r="E571" s="26"/>
      <c r="F571" s="26"/>
    </row>
    <row r="572" spans="3:6" ht="12.75">
      <c r="C572" s="26"/>
      <c r="D572" s="26"/>
      <c r="E572" s="26"/>
      <c r="F572" s="26"/>
    </row>
    <row r="573" spans="3:6" ht="12.75">
      <c r="C573" s="26"/>
      <c r="D573" s="26"/>
      <c r="E573" s="26"/>
      <c r="F573" s="26"/>
    </row>
    <row r="574" spans="3:6" ht="12.75">
      <c r="C574" s="26"/>
      <c r="D574" s="26"/>
      <c r="E574" s="26"/>
      <c r="F574" s="26"/>
    </row>
    <row r="575" spans="3:6" ht="12.75">
      <c r="C575" s="26"/>
      <c r="D575" s="26"/>
      <c r="E575" s="26"/>
      <c r="F575" s="26"/>
    </row>
    <row r="576" spans="3:6" ht="12.75">
      <c r="C576" s="26"/>
      <c r="D576" s="26"/>
      <c r="E576" s="26"/>
      <c r="F576" s="26"/>
    </row>
    <row r="577" spans="3:6" ht="12.75">
      <c r="C577" s="26"/>
      <c r="D577" s="26"/>
      <c r="E577" s="26"/>
      <c r="F577" s="26"/>
    </row>
    <row r="578" spans="3:6" ht="12.75">
      <c r="C578" s="26"/>
      <c r="D578" s="26"/>
      <c r="E578" s="26"/>
      <c r="F578" s="26"/>
    </row>
    <row r="579" spans="3:6" ht="12.75">
      <c r="C579" s="26"/>
      <c r="D579" s="26"/>
      <c r="E579" s="26"/>
      <c r="F579" s="26"/>
    </row>
    <row r="580" spans="3:6" ht="12.75">
      <c r="C580" s="26"/>
      <c r="D580" s="26"/>
      <c r="E580" s="26"/>
      <c r="F580" s="26"/>
    </row>
    <row r="581" spans="3:6" ht="12.75">
      <c r="C581" s="26"/>
      <c r="D581" s="26"/>
      <c r="E581" s="26"/>
      <c r="F581" s="26"/>
    </row>
    <row r="582" spans="3:6" ht="12.75">
      <c r="C582" s="26"/>
      <c r="D582" s="26"/>
      <c r="E582" s="26"/>
      <c r="F582" s="26"/>
    </row>
    <row r="583" spans="3:6" ht="12.75">
      <c r="C583" s="26"/>
      <c r="D583" s="26"/>
      <c r="E583" s="26"/>
      <c r="F583" s="26"/>
    </row>
    <row r="584" spans="3:6" ht="12.75">
      <c r="C584" s="26"/>
      <c r="D584" s="26"/>
      <c r="E584" s="26"/>
      <c r="F584" s="26"/>
    </row>
    <row r="585" spans="3:6" ht="12.75">
      <c r="C585" s="26"/>
      <c r="D585" s="26"/>
      <c r="E585" s="26"/>
      <c r="F585" s="26"/>
    </row>
    <row r="586" spans="3:6" ht="12.75">
      <c r="C586" s="26"/>
      <c r="D586" s="26"/>
      <c r="E586" s="26"/>
      <c r="F586" s="26"/>
    </row>
    <row r="587" spans="3:6" ht="12.75">
      <c r="C587" s="26"/>
      <c r="D587" s="26"/>
      <c r="E587" s="26"/>
      <c r="F587" s="26"/>
    </row>
    <row r="588" spans="3:6" ht="12.75">
      <c r="C588" s="26"/>
      <c r="D588" s="26"/>
      <c r="E588" s="26"/>
      <c r="F588" s="26"/>
    </row>
    <row r="589" spans="3:6" ht="12.75">
      <c r="C589" s="26"/>
      <c r="D589" s="26"/>
      <c r="E589" s="26"/>
      <c r="F589" s="26"/>
    </row>
    <row r="590" spans="3:6" ht="12.75">
      <c r="C590" s="26"/>
      <c r="D590" s="26"/>
      <c r="E590" s="26"/>
      <c r="F590" s="26"/>
    </row>
    <row r="591" spans="3:6" ht="12.75">
      <c r="C591" s="26"/>
      <c r="D591" s="26"/>
      <c r="E591" s="26"/>
      <c r="F591" s="26"/>
    </row>
    <row r="592" spans="3:6" ht="12.75">
      <c r="C592" s="26"/>
      <c r="D592" s="26"/>
      <c r="E592" s="26"/>
      <c r="F592" s="26"/>
    </row>
    <row r="593" spans="3:6" ht="12.75">
      <c r="C593" s="26"/>
      <c r="D593" s="26"/>
      <c r="E593" s="26"/>
      <c r="F593" s="26"/>
    </row>
    <row r="594" spans="3:6" ht="12.75">
      <c r="C594" s="26"/>
      <c r="D594" s="26"/>
      <c r="E594" s="26"/>
      <c r="F594" s="26"/>
    </row>
    <row r="595" spans="3:6" ht="12.75">
      <c r="C595" s="26"/>
      <c r="D595" s="26"/>
      <c r="E595" s="26"/>
      <c r="F595" s="26"/>
    </row>
    <row r="596" spans="3:6" ht="12.75">
      <c r="C596" s="26"/>
      <c r="D596" s="26"/>
      <c r="E596" s="26"/>
      <c r="F596" s="26"/>
    </row>
    <row r="597" spans="3:6" ht="12.75">
      <c r="C597" s="26"/>
      <c r="D597" s="26"/>
      <c r="E597" s="26"/>
      <c r="F597" s="26"/>
    </row>
    <row r="598" spans="3:6" ht="12.75">
      <c r="C598" s="26"/>
      <c r="D598" s="26"/>
      <c r="E598" s="26"/>
      <c r="F598" s="26"/>
    </row>
    <row r="599" spans="3:6" ht="12.75">
      <c r="C599" s="26"/>
      <c r="D599" s="26"/>
      <c r="E599" s="26"/>
      <c r="F599" s="26"/>
    </row>
    <row r="600" spans="3:6" ht="12.75">
      <c r="C600" s="26"/>
      <c r="D600" s="26"/>
      <c r="E600" s="26"/>
      <c r="F600" s="26"/>
    </row>
    <row r="601" spans="3:6" ht="12.75">
      <c r="C601" s="26"/>
      <c r="D601" s="26"/>
      <c r="E601" s="26"/>
      <c r="F601" s="26"/>
    </row>
    <row r="602" spans="3:6" ht="12.75">
      <c r="C602" s="26"/>
      <c r="D602" s="26"/>
      <c r="E602" s="26"/>
      <c r="F602" s="26"/>
    </row>
    <row r="603" spans="3:6" ht="12.75">
      <c r="C603" s="26"/>
      <c r="D603" s="26"/>
      <c r="E603" s="26"/>
      <c r="F603" s="26"/>
    </row>
    <row r="604" spans="3:6" ht="12.75">
      <c r="C604" s="26"/>
      <c r="D604" s="26"/>
      <c r="E604" s="26"/>
      <c r="F604" s="26"/>
    </row>
    <row r="605" spans="3:6" ht="12.75">
      <c r="C605" s="26"/>
      <c r="D605" s="26"/>
      <c r="E605" s="26"/>
      <c r="F605" s="26"/>
    </row>
    <row r="606" spans="3:6" ht="12.75">
      <c r="C606" s="26"/>
      <c r="D606" s="26"/>
      <c r="E606" s="26"/>
      <c r="F606" s="26"/>
    </row>
    <row r="607" spans="3:6" ht="12.75">
      <c r="C607" s="26"/>
      <c r="D607" s="26"/>
      <c r="E607" s="26"/>
      <c r="F607" s="26"/>
    </row>
    <row r="608" spans="3:6" ht="12.75">
      <c r="C608" s="26"/>
      <c r="D608" s="26"/>
      <c r="E608" s="26"/>
      <c r="F608" s="26"/>
    </row>
    <row r="609" spans="3:6" ht="12.75">
      <c r="C609" s="26"/>
      <c r="D609" s="26"/>
      <c r="E609" s="26"/>
      <c r="F609" s="26"/>
    </row>
    <row r="610" spans="3:6" ht="12.75">
      <c r="C610" s="26"/>
      <c r="D610" s="26"/>
      <c r="E610" s="26"/>
      <c r="F610" s="26"/>
    </row>
    <row r="611" spans="3:6" ht="12.75">
      <c r="C611" s="26"/>
      <c r="D611" s="26"/>
      <c r="E611" s="26"/>
      <c r="F611" s="26"/>
    </row>
    <row r="612" spans="3:6" ht="12.75">
      <c r="C612" s="26"/>
      <c r="D612" s="26"/>
      <c r="E612" s="26"/>
      <c r="F612" s="26"/>
    </row>
    <row r="613" spans="3:6" ht="12.75">
      <c r="C613" s="26"/>
      <c r="D613" s="26"/>
      <c r="E613" s="26"/>
      <c r="F613" s="26"/>
    </row>
    <row r="614" spans="3:6" ht="12.75">
      <c r="C614" s="26"/>
      <c r="D614" s="26"/>
      <c r="E614" s="26"/>
      <c r="F614" s="26"/>
    </row>
    <row r="615" spans="3:6" ht="12.75">
      <c r="C615" s="26"/>
      <c r="D615" s="26"/>
      <c r="E615" s="26"/>
      <c r="F615" s="26"/>
    </row>
    <row r="616" spans="3:6" ht="12.75">
      <c r="C616" s="26"/>
      <c r="D616" s="26"/>
      <c r="E616" s="26"/>
      <c r="F616" s="26"/>
    </row>
    <row r="617" spans="3:6" ht="12.75">
      <c r="C617" s="26"/>
      <c r="D617" s="26"/>
      <c r="E617" s="26"/>
      <c r="F617" s="26"/>
    </row>
    <row r="618" spans="3:6" ht="12.75">
      <c r="C618" s="26"/>
      <c r="D618" s="26"/>
      <c r="E618" s="26"/>
      <c r="F618" s="26"/>
    </row>
    <row r="619" spans="3:6" ht="12.75">
      <c r="C619" s="26"/>
      <c r="D619" s="26"/>
      <c r="E619" s="26"/>
      <c r="F619" s="26"/>
    </row>
    <row r="620" spans="3:6" ht="12.75">
      <c r="C620" s="26"/>
      <c r="D620" s="26"/>
      <c r="E620" s="26"/>
      <c r="F620" s="26"/>
    </row>
    <row r="621" spans="3:6" ht="12.75">
      <c r="C621" s="26"/>
      <c r="D621" s="26"/>
      <c r="E621" s="26"/>
      <c r="F621" s="26"/>
    </row>
    <row r="622" spans="3:6" ht="12.75">
      <c r="C622" s="26"/>
      <c r="D622" s="26"/>
      <c r="E622" s="26"/>
      <c r="F622" s="26"/>
    </row>
    <row r="623" spans="3:6" ht="12.75">
      <c r="C623" s="26"/>
      <c r="D623" s="26"/>
      <c r="E623" s="26"/>
      <c r="F623" s="26"/>
    </row>
    <row r="624" spans="3:6" ht="12.75">
      <c r="C624" s="26"/>
      <c r="D624" s="26"/>
      <c r="E624" s="26"/>
      <c r="F624" s="26"/>
    </row>
    <row r="625" spans="3:6" ht="12.75">
      <c r="C625" s="26"/>
      <c r="D625" s="26"/>
      <c r="E625" s="26"/>
      <c r="F625" s="26"/>
    </row>
    <row r="626" spans="3:6" ht="12.75">
      <c r="C626" s="26"/>
      <c r="D626" s="26"/>
      <c r="E626" s="26"/>
      <c r="F626" s="26"/>
    </row>
    <row r="627" spans="3:6" ht="12.75">
      <c r="C627" s="26"/>
      <c r="D627" s="26"/>
      <c r="E627" s="26"/>
      <c r="F627" s="26"/>
    </row>
    <row r="628" spans="3:6" ht="12.75">
      <c r="C628" s="26"/>
      <c r="D628" s="26"/>
      <c r="E628" s="26"/>
      <c r="F628" s="26"/>
    </row>
    <row r="629" spans="3:6" ht="12.75">
      <c r="C629" s="26"/>
      <c r="D629" s="26"/>
      <c r="E629" s="26"/>
      <c r="F629" s="26"/>
    </row>
    <row r="630" spans="3:6" ht="12.75">
      <c r="C630" s="26"/>
      <c r="D630" s="26"/>
      <c r="E630" s="26"/>
      <c r="F630" s="26"/>
    </row>
    <row r="631" spans="3:6" ht="12.75">
      <c r="C631" s="26"/>
      <c r="D631" s="26"/>
      <c r="E631" s="26"/>
      <c r="F631" s="26"/>
    </row>
    <row r="632" spans="3:6" ht="12.75">
      <c r="C632" s="26"/>
      <c r="D632" s="26"/>
      <c r="E632" s="26"/>
      <c r="F632" s="26"/>
    </row>
    <row r="633" spans="3:6" ht="12.75">
      <c r="C633" s="26"/>
      <c r="D633" s="26"/>
      <c r="E633" s="26"/>
      <c r="F633" s="26"/>
    </row>
    <row r="634" spans="3:6" ht="12.75">
      <c r="C634" s="26"/>
      <c r="D634" s="26"/>
      <c r="E634" s="26"/>
      <c r="F634" s="26"/>
    </row>
    <row r="635" spans="3:6" ht="12.75">
      <c r="C635" s="26"/>
      <c r="D635" s="26"/>
      <c r="E635" s="26"/>
      <c r="F635" s="26"/>
    </row>
    <row r="636" spans="3:6" ht="12.75">
      <c r="C636" s="26"/>
      <c r="D636" s="26"/>
      <c r="E636" s="26"/>
      <c r="F636" s="26"/>
    </row>
    <row r="637" spans="3:6" ht="12.75">
      <c r="C637" s="26"/>
      <c r="D637" s="26"/>
      <c r="E637" s="26"/>
      <c r="F637" s="26"/>
    </row>
    <row r="638" spans="3:6" ht="12.75">
      <c r="C638" s="26"/>
      <c r="D638" s="26"/>
      <c r="E638" s="26"/>
      <c r="F638" s="26"/>
    </row>
    <row r="639" spans="3:6" ht="12.75">
      <c r="C639" s="26"/>
      <c r="D639" s="26"/>
      <c r="E639" s="26"/>
      <c r="F639" s="26"/>
    </row>
    <row r="640" spans="3:6" ht="12.75">
      <c r="C640" s="26"/>
      <c r="D640" s="26"/>
      <c r="E640" s="26"/>
      <c r="F640" s="26"/>
    </row>
    <row r="641" spans="3:6" ht="12.75">
      <c r="C641" s="26"/>
      <c r="D641" s="26"/>
      <c r="E641" s="26"/>
      <c r="F641" s="26"/>
    </row>
    <row r="642" spans="3:6" ht="12.75">
      <c r="C642" s="26"/>
      <c r="D642" s="26"/>
      <c r="E642" s="26"/>
      <c r="F642" s="26"/>
    </row>
  </sheetData>
  <sheetProtection/>
  <mergeCells count="3">
    <mergeCell ref="A1:F1"/>
    <mergeCell ref="A49:B49"/>
    <mergeCell ref="E4:F4"/>
  </mergeCells>
  <printOptions horizontalCentered="1"/>
  <pageMargins left="0.75" right="0.75" top="1" bottom="1" header="0.5" footer="0.5"/>
  <pageSetup horizontalDpi="600" verticalDpi="600" orientation="portrait" paperSize="9" scale="95" r:id="rId1"/>
  <headerFooter alignWithMargins="0">
    <oddHeader>&amp;RLAND USES</oddHeader>
    <oddFooter>&amp;C182</oddFooter>
  </headerFooter>
</worksheet>
</file>

<file path=xl/worksheets/sheet8.xml><?xml version="1.0" encoding="utf-8"?>
<worksheet xmlns="http://schemas.openxmlformats.org/spreadsheetml/2006/main" xmlns:r="http://schemas.openxmlformats.org/officeDocument/2006/relationships">
  <dimension ref="A1:N33"/>
  <sheetViews>
    <sheetView view="pageBreakPreview" zoomScale="60" zoomScalePageLayoutView="0" workbookViewId="0" topLeftCell="A1">
      <selection activeCell="G29" sqref="G29"/>
    </sheetView>
  </sheetViews>
  <sheetFormatPr defaultColWidth="9.140625" defaultRowHeight="12.75"/>
  <cols>
    <col min="1" max="1" width="4.57421875" style="584" customWidth="1"/>
    <col min="2" max="2" width="6.57421875" style="584" customWidth="1"/>
    <col min="3" max="3" width="2.7109375" style="584" customWidth="1"/>
    <col min="4" max="4" width="12.421875" style="14" customWidth="1"/>
    <col min="5" max="5" width="37.7109375" style="14" customWidth="1"/>
    <col min="6" max="6" width="13.28125" style="584" customWidth="1"/>
    <col min="7" max="7" width="51.00390625" style="14" customWidth="1"/>
    <col min="8" max="16384" width="9.140625" style="14" customWidth="1"/>
  </cols>
  <sheetData>
    <row r="1" spans="1:14" ht="15.75">
      <c r="A1" s="925" t="s">
        <v>56</v>
      </c>
      <c r="B1" s="925"/>
      <c r="C1" s="925"/>
      <c r="D1" s="925"/>
      <c r="E1" s="925"/>
      <c r="F1" s="925"/>
      <c r="G1" s="925"/>
      <c r="H1" s="583"/>
      <c r="I1" s="583"/>
      <c r="J1" s="583"/>
      <c r="K1" s="583"/>
      <c r="L1" s="583"/>
      <c r="M1" s="583"/>
      <c r="N1" s="583"/>
    </row>
    <row r="3" spans="1:7" s="587" customFormat="1" ht="60" customHeight="1">
      <c r="A3" s="585" t="s">
        <v>182</v>
      </c>
      <c r="B3" s="585" t="s">
        <v>893</v>
      </c>
      <c r="C3" s="586"/>
      <c r="D3" s="586" t="s">
        <v>653</v>
      </c>
      <c r="E3" s="133" t="s">
        <v>1020</v>
      </c>
      <c r="F3" s="133" t="s">
        <v>1021</v>
      </c>
      <c r="G3" s="133" t="s">
        <v>1022</v>
      </c>
    </row>
    <row r="4" spans="1:7" s="587" customFormat="1" ht="15.75">
      <c r="A4" s="588"/>
      <c r="B4" s="589"/>
      <c r="C4" s="589"/>
      <c r="D4" s="590"/>
      <c r="E4" s="590"/>
      <c r="F4" s="589"/>
      <c r="G4" s="590"/>
    </row>
    <row r="5" spans="1:7" s="587" customFormat="1" ht="17.25" customHeight="1">
      <c r="A5" s="591">
        <v>1</v>
      </c>
      <c r="B5" s="592">
        <v>1980</v>
      </c>
      <c r="C5" s="592"/>
      <c r="D5" s="593" t="s">
        <v>660</v>
      </c>
      <c r="E5" s="593" t="s">
        <v>155</v>
      </c>
      <c r="F5" s="592">
        <v>1525</v>
      </c>
      <c r="G5" s="593" t="s">
        <v>1023</v>
      </c>
    </row>
    <row r="6" spans="1:7" s="587" customFormat="1" ht="29.25" customHeight="1">
      <c r="A6" s="591">
        <v>2</v>
      </c>
      <c r="B6" s="592">
        <v>1981</v>
      </c>
      <c r="C6" s="592"/>
      <c r="D6" s="593" t="s">
        <v>660</v>
      </c>
      <c r="E6" s="593" t="s">
        <v>155</v>
      </c>
      <c r="F6" s="592">
        <v>362</v>
      </c>
      <c r="G6" s="593" t="s">
        <v>1024</v>
      </c>
    </row>
    <row r="7" spans="1:7" s="587" customFormat="1" ht="57" customHeight="1">
      <c r="A7" s="591">
        <v>3</v>
      </c>
      <c r="B7" s="592">
        <v>1982</v>
      </c>
      <c r="C7" s="592"/>
      <c r="D7" s="593" t="s">
        <v>660</v>
      </c>
      <c r="E7" s="593" t="s">
        <v>149</v>
      </c>
      <c r="F7" s="592">
        <v>1000</v>
      </c>
      <c r="G7" s="593" t="s">
        <v>1025</v>
      </c>
    </row>
    <row r="8" spans="1:7" s="587" customFormat="1" ht="30">
      <c r="A8" s="591">
        <v>4</v>
      </c>
      <c r="B8" s="592">
        <v>1982</v>
      </c>
      <c r="C8" s="592"/>
      <c r="D8" s="593" t="s">
        <v>1026</v>
      </c>
      <c r="E8" s="593" t="s">
        <v>1027</v>
      </c>
      <c r="F8" s="592">
        <v>514</v>
      </c>
      <c r="G8" s="593" t="s">
        <v>1028</v>
      </c>
    </row>
    <row r="9" spans="1:7" s="587" customFormat="1" ht="30">
      <c r="A9" s="591">
        <v>5</v>
      </c>
      <c r="B9" s="594">
        <v>1983</v>
      </c>
      <c r="C9" s="592"/>
      <c r="D9" s="593" t="s">
        <v>1026</v>
      </c>
      <c r="E9" s="593" t="s">
        <v>134</v>
      </c>
      <c r="F9" s="592">
        <v>134</v>
      </c>
      <c r="G9" s="593" t="s">
        <v>1029</v>
      </c>
    </row>
    <row r="10" spans="1:7" s="587" customFormat="1" ht="32.25" customHeight="1">
      <c r="A10" s="591">
        <v>6</v>
      </c>
      <c r="B10" s="594">
        <v>1984</v>
      </c>
      <c r="C10" s="592"/>
      <c r="D10" s="593" t="s">
        <v>1026</v>
      </c>
      <c r="E10" s="593" t="s">
        <v>1030</v>
      </c>
      <c r="F10" s="591">
        <v>658</v>
      </c>
      <c r="G10" s="593" t="s">
        <v>1031</v>
      </c>
    </row>
    <row r="11" spans="1:7" s="587" customFormat="1" ht="29.25" customHeight="1">
      <c r="A11" s="591">
        <v>7</v>
      </c>
      <c r="B11" s="594">
        <v>1985</v>
      </c>
      <c r="C11" s="592"/>
      <c r="D11" s="593" t="s">
        <v>660</v>
      </c>
      <c r="E11" s="593" t="s">
        <v>1032</v>
      </c>
      <c r="F11" s="591" t="s">
        <v>1033</v>
      </c>
      <c r="G11" s="593" t="s">
        <v>1034</v>
      </c>
    </row>
    <row r="12" spans="1:7" s="587" customFormat="1" ht="27" customHeight="1">
      <c r="A12" s="591">
        <v>8</v>
      </c>
      <c r="B12" s="594">
        <v>1986</v>
      </c>
      <c r="C12" s="592"/>
      <c r="D12" s="593" t="s">
        <v>660</v>
      </c>
      <c r="E12" s="593" t="s">
        <v>1035</v>
      </c>
      <c r="F12" s="591" t="s">
        <v>1033</v>
      </c>
      <c r="G12" s="593" t="s">
        <v>1034</v>
      </c>
    </row>
    <row r="13" spans="1:7" s="587" customFormat="1" ht="15.75" customHeight="1">
      <c r="A13" s="591">
        <v>9</v>
      </c>
      <c r="B13" s="594">
        <v>1987</v>
      </c>
      <c r="C13" s="592"/>
      <c r="D13" s="593" t="s">
        <v>660</v>
      </c>
      <c r="E13" s="593" t="s">
        <v>1036</v>
      </c>
      <c r="F13" s="591" t="s">
        <v>1037</v>
      </c>
      <c r="G13" s="595" t="s">
        <v>184</v>
      </c>
    </row>
    <row r="14" spans="1:7" s="587" customFormat="1" ht="15">
      <c r="A14" s="591">
        <v>10</v>
      </c>
      <c r="B14" s="594">
        <v>1988</v>
      </c>
      <c r="C14" s="592"/>
      <c r="D14" s="593" t="s">
        <v>1026</v>
      </c>
      <c r="E14" s="593" t="s">
        <v>156</v>
      </c>
      <c r="F14" s="591">
        <v>532</v>
      </c>
      <c r="G14" s="596" t="s">
        <v>1038</v>
      </c>
    </row>
    <row r="15" spans="1:7" s="587" customFormat="1" ht="77.25" customHeight="1">
      <c r="A15" s="591">
        <v>11</v>
      </c>
      <c r="B15" s="594">
        <v>1989</v>
      </c>
      <c r="C15" s="592"/>
      <c r="D15" s="593" t="s">
        <v>660</v>
      </c>
      <c r="E15" s="593" t="s">
        <v>1039</v>
      </c>
      <c r="F15" s="591" t="s">
        <v>1037</v>
      </c>
      <c r="G15" s="595" t="s">
        <v>184</v>
      </c>
    </row>
    <row r="16" spans="1:7" s="587" customFormat="1" ht="15.75" customHeight="1">
      <c r="A16" s="591">
        <v>12</v>
      </c>
      <c r="B16" s="594">
        <v>1990</v>
      </c>
      <c r="C16" s="592" t="s">
        <v>587</v>
      </c>
      <c r="D16" s="593" t="s">
        <v>1026</v>
      </c>
      <c r="E16" s="593" t="s">
        <v>1030</v>
      </c>
      <c r="F16" s="591">
        <v>928</v>
      </c>
      <c r="G16" s="593" t="s">
        <v>1040</v>
      </c>
    </row>
    <row r="17" spans="1:7" s="587" customFormat="1" ht="15.75" customHeight="1">
      <c r="A17" s="591">
        <v>13</v>
      </c>
      <c r="B17" s="594">
        <v>1991</v>
      </c>
      <c r="C17" s="592" t="s">
        <v>587</v>
      </c>
      <c r="D17" s="593" t="s">
        <v>664</v>
      </c>
      <c r="E17" s="593" t="s">
        <v>1041</v>
      </c>
      <c r="F17" s="591">
        <v>768</v>
      </c>
      <c r="G17" s="593" t="s">
        <v>1042</v>
      </c>
    </row>
    <row r="18" spans="1:7" s="587" customFormat="1" ht="15">
      <c r="A18" s="591">
        <v>14</v>
      </c>
      <c r="B18" s="594">
        <v>1992</v>
      </c>
      <c r="C18" s="592"/>
      <c r="D18" s="593" t="s">
        <v>662</v>
      </c>
      <c r="E18" s="593" t="s">
        <v>146</v>
      </c>
      <c r="F18" s="591"/>
      <c r="G18" s="593" t="s">
        <v>1043</v>
      </c>
    </row>
    <row r="19" spans="1:7" s="587" customFormat="1" ht="63" customHeight="1">
      <c r="A19" s="591">
        <v>15</v>
      </c>
      <c r="B19" s="594">
        <v>1993</v>
      </c>
      <c r="C19" s="592" t="s">
        <v>587</v>
      </c>
      <c r="D19" s="593" t="s">
        <v>660</v>
      </c>
      <c r="E19" s="593" t="s">
        <v>1044</v>
      </c>
      <c r="F19" s="597">
        <v>1643</v>
      </c>
      <c r="G19" s="593" t="s">
        <v>1045</v>
      </c>
    </row>
    <row r="20" spans="1:7" s="587" customFormat="1" ht="54.75" customHeight="1">
      <c r="A20" s="591">
        <v>16</v>
      </c>
      <c r="B20" s="594">
        <v>1994</v>
      </c>
      <c r="C20" s="592"/>
      <c r="D20" s="593" t="s">
        <v>1026</v>
      </c>
      <c r="E20" s="593" t="s">
        <v>1030</v>
      </c>
      <c r="F20" s="591">
        <v>226</v>
      </c>
      <c r="G20" s="593" t="s">
        <v>1046</v>
      </c>
    </row>
    <row r="21" spans="1:7" s="587" customFormat="1" ht="42.75" customHeight="1">
      <c r="A21" s="591">
        <v>17</v>
      </c>
      <c r="B21" s="594">
        <v>1995</v>
      </c>
      <c r="C21" s="592"/>
      <c r="D21" s="593" t="s">
        <v>660</v>
      </c>
      <c r="E21" s="593" t="s">
        <v>1047</v>
      </c>
      <c r="F21" s="591">
        <v>1360</v>
      </c>
      <c r="G21" s="593" t="s">
        <v>1048</v>
      </c>
    </row>
    <row r="22" spans="1:7" s="587" customFormat="1" ht="54.75" customHeight="1">
      <c r="A22" s="591">
        <v>18</v>
      </c>
      <c r="B22" s="594">
        <v>1996</v>
      </c>
      <c r="C22" s="592"/>
      <c r="D22" s="593" t="s">
        <v>660</v>
      </c>
      <c r="E22" s="593" t="s">
        <v>1047</v>
      </c>
      <c r="F22" s="591">
        <v>1700</v>
      </c>
      <c r="G22" s="593" t="s">
        <v>1049</v>
      </c>
    </row>
    <row r="23" spans="1:7" s="587" customFormat="1" ht="56.25" customHeight="1">
      <c r="A23" s="591">
        <v>19</v>
      </c>
      <c r="B23" s="594">
        <v>1996</v>
      </c>
      <c r="C23" s="592"/>
      <c r="D23" s="593" t="s">
        <v>1026</v>
      </c>
      <c r="E23" s="593" t="s">
        <v>134</v>
      </c>
      <c r="F23" s="591">
        <v>1058</v>
      </c>
      <c r="G23" s="593" t="s">
        <v>1050</v>
      </c>
    </row>
    <row r="24" spans="1:7" s="587" customFormat="1" ht="15.75" customHeight="1">
      <c r="A24" s="591">
        <v>20</v>
      </c>
      <c r="B24" s="594">
        <v>1997</v>
      </c>
      <c r="C24" s="592" t="s">
        <v>587</v>
      </c>
      <c r="D24" s="593" t="s">
        <v>664</v>
      </c>
      <c r="E24" s="593" t="s">
        <v>401</v>
      </c>
      <c r="F24" s="591">
        <v>39</v>
      </c>
      <c r="G24" s="595" t="s">
        <v>184</v>
      </c>
    </row>
    <row r="25" spans="1:7" s="587" customFormat="1" ht="17.25" customHeight="1">
      <c r="A25" s="591">
        <v>21</v>
      </c>
      <c r="B25" s="594">
        <v>1998</v>
      </c>
      <c r="C25" s="592" t="s">
        <v>587</v>
      </c>
      <c r="D25" s="593" t="s">
        <v>664</v>
      </c>
      <c r="E25" s="593" t="s">
        <v>880</v>
      </c>
      <c r="F25" s="591">
        <v>100</v>
      </c>
      <c r="G25" s="595" t="s">
        <v>184</v>
      </c>
    </row>
    <row r="26" spans="1:7" s="587" customFormat="1" ht="30">
      <c r="A26" s="591">
        <v>22</v>
      </c>
      <c r="B26" s="594">
        <v>1999</v>
      </c>
      <c r="C26" s="592" t="s">
        <v>651</v>
      </c>
      <c r="D26" s="593" t="s">
        <v>1026</v>
      </c>
      <c r="E26" s="593" t="s">
        <v>149</v>
      </c>
      <c r="F26" s="591">
        <v>9887</v>
      </c>
      <c r="G26" s="593" t="s">
        <v>1051</v>
      </c>
    </row>
    <row r="27" spans="1:7" s="587" customFormat="1" ht="44.25" customHeight="1">
      <c r="A27" s="591">
        <v>23</v>
      </c>
      <c r="B27" s="594">
        <v>2001</v>
      </c>
      <c r="C27" s="592"/>
      <c r="D27" s="593" t="s">
        <v>664</v>
      </c>
      <c r="E27" s="593" t="s">
        <v>139</v>
      </c>
      <c r="F27" s="591"/>
      <c r="G27" s="593" t="s">
        <v>1052</v>
      </c>
    </row>
    <row r="28" spans="1:8" s="587" customFormat="1" ht="53.25" customHeight="1">
      <c r="A28" s="594">
        <v>24</v>
      </c>
      <c r="B28" s="594">
        <v>2004</v>
      </c>
      <c r="C28" s="598"/>
      <c r="D28" s="599" t="s">
        <v>1053</v>
      </c>
      <c r="E28" s="600" t="s">
        <v>1054</v>
      </c>
      <c r="F28" s="594"/>
      <c r="G28" s="600" t="s">
        <v>1055</v>
      </c>
      <c r="H28" s="600"/>
    </row>
    <row r="29" spans="1:7" s="587" customFormat="1" ht="35.25" customHeight="1">
      <c r="A29" s="601">
        <v>25</v>
      </c>
      <c r="B29" s="602">
        <v>2005</v>
      </c>
      <c r="C29" s="603"/>
      <c r="D29" s="604" t="s">
        <v>664</v>
      </c>
      <c r="E29" s="604" t="s">
        <v>718</v>
      </c>
      <c r="F29" s="601"/>
      <c r="G29" s="604" t="s">
        <v>1056</v>
      </c>
    </row>
    <row r="31" ht="15">
      <c r="A31" s="605" t="s">
        <v>1057</v>
      </c>
    </row>
    <row r="32" ht="15">
      <c r="A32" s="605" t="s">
        <v>1058</v>
      </c>
    </row>
    <row r="33" ht="15">
      <c r="A33" s="605" t="s">
        <v>1059</v>
      </c>
    </row>
  </sheetData>
  <sheetProtection/>
  <mergeCells count="1">
    <mergeCell ref="A1:G1"/>
  </mergeCells>
  <printOptions/>
  <pageMargins left="0.75" right="0.75" top="1" bottom="1" header="0.5" footer="0.5"/>
  <pageSetup horizontalDpi="600" verticalDpi="600" orientation="portrait" scale="60" r:id="rId1"/>
</worksheet>
</file>

<file path=xl/worksheets/sheet9.xml><?xml version="1.0" encoding="utf-8"?>
<worksheet xmlns="http://schemas.openxmlformats.org/spreadsheetml/2006/main" xmlns:r="http://schemas.openxmlformats.org/officeDocument/2006/relationships">
  <dimension ref="A1:D120"/>
  <sheetViews>
    <sheetView view="pageBreakPreview" zoomScale="60" zoomScalePageLayoutView="0" workbookViewId="0" topLeftCell="A1">
      <selection activeCell="A4" sqref="A4:D4"/>
    </sheetView>
  </sheetViews>
  <sheetFormatPr defaultColWidth="9.140625" defaultRowHeight="12.75"/>
  <cols>
    <col min="1" max="1" width="5.421875" style="0" customWidth="1"/>
    <col min="2" max="2" width="12.140625" style="0" customWidth="1"/>
    <col min="3" max="3" width="58.28125" style="0" customWidth="1"/>
    <col min="4" max="4" width="12.8515625" style="26" customWidth="1"/>
  </cols>
  <sheetData>
    <row r="1" spans="1:4" ht="22.5" customHeight="1">
      <c r="A1" s="929" t="s">
        <v>102</v>
      </c>
      <c r="B1" s="929"/>
      <c r="C1" s="929"/>
      <c r="D1" s="929"/>
    </row>
    <row r="2" spans="1:4" ht="114.75" customHeight="1">
      <c r="A2" s="926" t="s">
        <v>103</v>
      </c>
      <c r="B2" s="926"/>
      <c r="C2" s="926"/>
      <c r="D2" s="926"/>
    </row>
    <row r="4" spans="1:4" s="1" customFormat="1" ht="15.75">
      <c r="A4" s="921" t="s">
        <v>51</v>
      </c>
      <c r="B4" s="921"/>
      <c r="C4" s="921"/>
      <c r="D4" s="921"/>
    </row>
    <row r="5" s="1" customFormat="1" ht="15.75">
      <c r="D5" s="442"/>
    </row>
    <row r="6" spans="1:4" ht="12.75">
      <c r="A6" s="911" t="s">
        <v>182</v>
      </c>
      <c r="B6" s="215" t="s">
        <v>653</v>
      </c>
      <c r="C6" s="443" t="s">
        <v>654</v>
      </c>
      <c r="D6" s="215" t="s">
        <v>655</v>
      </c>
    </row>
    <row r="7" spans="1:4" ht="12.75">
      <c r="A7" s="912"/>
      <c r="B7" s="216"/>
      <c r="C7" s="28"/>
      <c r="D7" s="216" t="s">
        <v>656</v>
      </c>
    </row>
    <row r="8" spans="1:4" ht="12.75">
      <c r="A8" s="919"/>
      <c r="B8" s="216"/>
      <c r="C8" s="28"/>
      <c r="D8" s="216" t="s">
        <v>657</v>
      </c>
    </row>
    <row r="9" spans="1:4" ht="12.75">
      <c r="A9" s="264">
        <v>1</v>
      </c>
      <c r="B9" s="264">
        <v>2</v>
      </c>
      <c r="C9" s="264">
        <v>3</v>
      </c>
      <c r="D9" s="264">
        <v>4</v>
      </c>
    </row>
    <row r="10" spans="1:4" s="15" customFormat="1" ht="12.75">
      <c r="A10" s="291"/>
      <c r="B10" s="8"/>
      <c r="C10" s="8"/>
      <c r="D10" s="156"/>
    </row>
    <row r="11" spans="1:4" ht="63.75">
      <c r="A11" s="444">
        <v>1</v>
      </c>
      <c r="B11" s="42" t="s">
        <v>658</v>
      </c>
      <c r="C11" s="445" t="s">
        <v>659</v>
      </c>
      <c r="D11" s="444">
        <v>10</v>
      </c>
    </row>
    <row r="12" spans="1:4" ht="12.75">
      <c r="A12" s="444"/>
      <c r="B12" s="8"/>
      <c r="C12" s="8"/>
      <c r="D12" s="156"/>
    </row>
    <row r="13" spans="1:4" ht="25.5">
      <c r="A13" s="444">
        <v>2</v>
      </c>
      <c r="B13" s="42" t="s">
        <v>660</v>
      </c>
      <c r="C13" s="16" t="s">
        <v>661</v>
      </c>
      <c r="D13" s="444">
        <v>260</v>
      </c>
    </row>
    <row r="14" spans="1:4" ht="12.75">
      <c r="A14" s="444"/>
      <c r="B14" s="8"/>
      <c r="C14" s="8"/>
      <c r="D14" s="156"/>
    </row>
    <row r="15" spans="1:4" ht="63.75">
      <c r="A15" s="444">
        <v>3</v>
      </c>
      <c r="B15" s="42" t="s">
        <v>662</v>
      </c>
      <c r="C15" s="16" t="s">
        <v>663</v>
      </c>
      <c r="D15" s="444">
        <v>86</v>
      </c>
    </row>
    <row r="16" spans="1:4" ht="12.75">
      <c r="A16" s="444"/>
      <c r="B16" s="8"/>
      <c r="C16" s="8"/>
      <c r="D16" s="156"/>
    </row>
    <row r="17" spans="1:4" ht="25.5">
      <c r="A17" s="444">
        <v>4</v>
      </c>
      <c r="B17" s="42" t="s">
        <v>664</v>
      </c>
      <c r="C17" s="16" t="s">
        <v>665</v>
      </c>
      <c r="D17" s="444">
        <v>400</v>
      </c>
    </row>
    <row r="18" spans="1:4" ht="12.75">
      <c r="A18" s="444"/>
      <c r="B18" s="8"/>
      <c r="C18" s="8"/>
      <c r="D18" s="156"/>
    </row>
    <row r="19" spans="1:4" ht="12.75">
      <c r="A19" s="444"/>
      <c r="B19" s="8"/>
      <c r="C19" s="8"/>
      <c r="D19" s="156"/>
    </row>
    <row r="20" spans="1:4" ht="12.75">
      <c r="A20" s="444">
        <v>5</v>
      </c>
      <c r="B20" s="8" t="s">
        <v>666</v>
      </c>
      <c r="C20" s="8" t="s">
        <v>667</v>
      </c>
      <c r="D20" s="156">
        <v>10</v>
      </c>
    </row>
    <row r="21" spans="1:4" ht="12.75">
      <c r="A21" s="444"/>
      <c r="B21" s="8"/>
      <c r="C21" s="8"/>
      <c r="D21" s="156"/>
    </row>
    <row r="22" spans="1:4" ht="12.75">
      <c r="A22" s="444">
        <v>6</v>
      </c>
      <c r="B22" s="8" t="s">
        <v>668</v>
      </c>
      <c r="C22" s="8" t="s">
        <v>669</v>
      </c>
      <c r="D22" s="156"/>
    </row>
    <row r="23" spans="1:4" ht="12.75">
      <c r="A23" s="444"/>
      <c r="B23" s="8"/>
      <c r="C23" s="8"/>
      <c r="D23" s="156">
        <v>1</v>
      </c>
    </row>
    <row r="24" spans="1:4" ht="12.75">
      <c r="A24" s="444"/>
      <c r="B24" s="8"/>
      <c r="C24" s="8"/>
      <c r="D24" s="156"/>
    </row>
    <row r="25" spans="1:4" ht="12.75">
      <c r="A25" s="444">
        <v>7</v>
      </c>
      <c r="B25" s="8" t="s">
        <v>670</v>
      </c>
      <c r="C25" s="8" t="s">
        <v>671</v>
      </c>
      <c r="D25" s="156">
        <v>140</v>
      </c>
    </row>
    <row r="26" spans="1:4" ht="12.75">
      <c r="A26" s="446"/>
      <c r="B26" s="247"/>
      <c r="C26" s="247"/>
      <c r="D26" s="157"/>
    </row>
    <row r="28" ht="12.75">
      <c r="B28" t="s">
        <v>672</v>
      </c>
    </row>
    <row r="31" spans="1:4" s="229" customFormat="1" ht="46.5" customHeight="1">
      <c r="A31" s="927" t="s">
        <v>104</v>
      </c>
      <c r="B31" s="927"/>
      <c r="C31" s="927"/>
      <c r="D31" s="927"/>
    </row>
    <row r="32" s="229" customFormat="1" ht="4.5" customHeight="1">
      <c r="D32" s="763"/>
    </row>
    <row r="33" spans="1:4" s="229" customFormat="1" ht="198" customHeight="1">
      <c r="A33" s="926" t="s">
        <v>10</v>
      </c>
      <c r="B33" s="926"/>
      <c r="C33" s="926"/>
      <c r="D33" s="926"/>
    </row>
    <row r="34" spans="1:4" s="229" customFormat="1" ht="66.75" customHeight="1">
      <c r="A34" s="926" t="s">
        <v>11</v>
      </c>
      <c r="B34" s="926"/>
      <c r="C34" s="926"/>
      <c r="D34" s="926"/>
    </row>
    <row r="35" spans="1:4" s="229" customFormat="1" ht="75.75" customHeight="1">
      <c r="A35" s="928" t="s">
        <v>105</v>
      </c>
      <c r="B35" s="928"/>
      <c r="C35" s="928"/>
      <c r="D35" s="928"/>
    </row>
    <row r="36" s="229" customFormat="1" ht="3.75" customHeight="1">
      <c r="D36" s="763"/>
    </row>
    <row r="37" spans="1:4" s="229" customFormat="1" ht="117" customHeight="1">
      <c r="A37" s="928" t="s">
        <v>109</v>
      </c>
      <c r="B37" s="928"/>
      <c r="C37" s="928"/>
      <c r="D37" s="928"/>
    </row>
    <row r="38" s="229" customFormat="1" ht="2.25" customHeight="1">
      <c r="D38" s="763"/>
    </row>
    <row r="39" spans="1:4" s="229" customFormat="1" ht="70.5" customHeight="1">
      <c r="A39" s="926" t="s">
        <v>493</v>
      </c>
      <c r="B39" s="926"/>
      <c r="C39" s="926"/>
      <c r="D39" s="926"/>
    </row>
    <row r="40" s="229" customFormat="1" ht="3.75" customHeight="1">
      <c r="D40" s="763"/>
    </row>
    <row r="41" spans="1:4" s="229" customFormat="1" ht="53.25" customHeight="1">
      <c r="A41" s="926" t="s">
        <v>110</v>
      </c>
      <c r="B41" s="926"/>
      <c r="C41" s="926"/>
      <c r="D41" s="926"/>
    </row>
    <row r="42" spans="1:4" s="229" customFormat="1" ht="2.25" customHeight="1" hidden="1">
      <c r="A42" s="764"/>
      <c r="D42" s="763"/>
    </row>
    <row r="43" spans="1:4" s="229" customFormat="1" ht="70.5" customHeight="1">
      <c r="A43" s="926" t="s">
        <v>494</v>
      </c>
      <c r="B43" s="926"/>
      <c r="C43" s="926"/>
      <c r="D43" s="926"/>
    </row>
    <row r="44" spans="1:4" s="229" customFormat="1" ht="15.75">
      <c r="A44" s="719"/>
      <c r="D44" s="763"/>
    </row>
    <row r="45" s="229" customFormat="1" ht="12.75">
      <c r="D45" s="763"/>
    </row>
    <row r="46" s="229" customFormat="1" ht="12.75">
      <c r="D46" s="763"/>
    </row>
    <row r="47" s="229" customFormat="1" ht="12.75">
      <c r="D47" s="763"/>
    </row>
    <row r="48" s="229" customFormat="1" ht="12.75">
      <c r="D48" s="763"/>
    </row>
    <row r="49" s="229" customFormat="1" ht="12.75">
      <c r="D49" s="763"/>
    </row>
    <row r="50" s="229" customFormat="1" ht="12.75">
      <c r="D50" s="763"/>
    </row>
    <row r="51" s="229" customFormat="1" ht="12.75">
      <c r="D51" s="763"/>
    </row>
    <row r="52" s="229" customFormat="1" ht="12.75">
      <c r="D52" s="763"/>
    </row>
    <row r="53" s="229" customFormat="1" ht="12.75">
      <c r="D53" s="763"/>
    </row>
    <row r="54" s="229" customFormat="1" ht="12.75">
      <c r="D54" s="763"/>
    </row>
    <row r="55" s="229" customFormat="1" ht="12.75">
      <c r="D55" s="763"/>
    </row>
    <row r="56" s="229" customFormat="1" ht="12.75">
      <c r="D56" s="763"/>
    </row>
    <row r="57" s="229" customFormat="1" ht="12.75">
      <c r="D57" s="763"/>
    </row>
    <row r="58" s="229" customFormat="1" ht="12.75">
      <c r="D58" s="763"/>
    </row>
    <row r="59" s="229" customFormat="1" ht="12.75">
      <c r="D59" s="763"/>
    </row>
    <row r="60" s="229" customFormat="1" ht="12.75">
      <c r="D60" s="763"/>
    </row>
    <row r="61" s="229" customFormat="1" ht="12.75">
      <c r="D61" s="763"/>
    </row>
    <row r="62" s="229" customFormat="1" ht="12.75">
      <c r="D62" s="763"/>
    </row>
    <row r="63" s="229" customFormat="1" ht="12.75">
      <c r="D63" s="763"/>
    </row>
    <row r="64" s="229" customFormat="1" ht="12.75">
      <c r="D64" s="763"/>
    </row>
    <row r="65" s="229" customFormat="1" ht="12.75">
      <c r="D65" s="763"/>
    </row>
    <row r="66" s="229" customFormat="1" ht="12.75">
      <c r="D66" s="763"/>
    </row>
    <row r="67" s="229" customFormat="1" ht="12.75">
      <c r="D67" s="763"/>
    </row>
    <row r="68" s="229" customFormat="1" ht="12.75">
      <c r="D68" s="763"/>
    </row>
    <row r="69" s="229" customFormat="1" ht="12.75">
      <c r="D69" s="763"/>
    </row>
    <row r="70" s="229" customFormat="1" ht="12.75">
      <c r="D70" s="763"/>
    </row>
    <row r="71" s="229" customFormat="1" ht="12.75">
      <c r="D71" s="763"/>
    </row>
    <row r="72" s="229" customFormat="1" ht="12.75">
      <c r="D72" s="763"/>
    </row>
    <row r="73" s="229" customFormat="1" ht="12.75">
      <c r="D73" s="763"/>
    </row>
    <row r="74" s="229" customFormat="1" ht="12.75">
      <c r="D74" s="763"/>
    </row>
    <row r="75" s="229" customFormat="1" ht="12.75">
      <c r="D75" s="763"/>
    </row>
    <row r="76" s="229" customFormat="1" ht="12.75">
      <c r="D76" s="763"/>
    </row>
    <row r="77" s="229" customFormat="1" ht="12.75">
      <c r="D77" s="763"/>
    </row>
    <row r="78" s="229" customFormat="1" ht="12.75">
      <c r="D78" s="763"/>
    </row>
    <row r="79" s="229" customFormat="1" ht="12.75">
      <c r="D79" s="763"/>
    </row>
    <row r="80" s="229" customFormat="1" ht="12.75">
      <c r="D80" s="763"/>
    </row>
    <row r="81" s="229" customFormat="1" ht="12.75">
      <c r="D81" s="763"/>
    </row>
    <row r="82" s="229" customFormat="1" ht="12.75">
      <c r="D82" s="763"/>
    </row>
    <row r="83" s="229" customFormat="1" ht="12.75">
      <c r="D83" s="763"/>
    </row>
    <row r="84" s="229" customFormat="1" ht="12.75">
      <c r="D84" s="763"/>
    </row>
    <row r="85" s="229" customFormat="1" ht="12.75">
      <c r="D85" s="763"/>
    </row>
    <row r="86" s="229" customFormat="1" ht="12.75">
      <c r="D86" s="763"/>
    </row>
    <row r="87" s="229" customFormat="1" ht="12.75">
      <c r="D87" s="763"/>
    </row>
    <row r="88" s="229" customFormat="1" ht="12.75">
      <c r="D88" s="763"/>
    </row>
    <row r="89" s="229" customFormat="1" ht="12.75">
      <c r="D89" s="763"/>
    </row>
    <row r="90" s="229" customFormat="1" ht="12.75">
      <c r="D90" s="763"/>
    </row>
    <row r="91" s="229" customFormat="1" ht="12.75">
      <c r="D91" s="763"/>
    </row>
    <row r="92" s="229" customFormat="1" ht="12.75">
      <c r="D92" s="763"/>
    </row>
    <row r="93" s="229" customFormat="1" ht="12.75">
      <c r="D93" s="763"/>
    </row>
    <row r="94" s="229" customFormat="1" ht="12.75">
      <c r="D94" s="763"/>
    </row>
    <row r="95" s="229" customFormat="1" ht="12.75">
      <c r="D95" s="763"/>
    </row>
    <row r="96" s="229" customFormat="1" ht="12.75">
      <c r="D96" s="763"/>
    </row>
    <row r="97" s="229" customFormat="1" ht="12.75">
      <c r="D97" s="763"/>
    </row>
    <row r="98" s="229" customFormat="1" ht="12.75">
      <c r="D98" s="763"/>
    </row>
    <row r="99" s="229" customFormat="1" ht="12.75">
      <c r="D99" s="763"/>
    </row>
    <row r="100" s="229" customFormat="1" ht="12.75">
      <c r="D100" s="763"/>
    </row>
    <row r="101" s="229" customFormat="1" ht="12.75">
      <c r="D101" s="763"/>
    </row>
    <row r="102" s="229" customFormat="1" ht="12.75">
      <c r="D102" s="763"/>
    </row>
    <row r="103" s="229" customFormat="1" ht="12.75">
      <c r="D103" s="763"/>
    </row>
    <row r="104" s="229" customFormat="1" ht="12.75">
      <c r="D104" s="763"/>
    </row>
    <row r="105" s="229" customFormat="1" ht="12.75">
      <c r="D105" s="763"/>
    </row>
    <row r="106" s="229" customFormat="1" ht="12.75">
      <c r="D106" s="763"/>
    </row>
    <row r="107" s="229" customFormat="1" ht="12.75">
      <c r="D107" s="763"/>
    </row>
    <row r="108" s="229" customFormat="1" ht="12.75">
      <c r="D108" s="763"/>
    </row>
    <row r="109" s="229" customFormat="1" ht="12.75">
      <c r="D109" s="763"/>
    </row>
    <row r="110" s="229" customFormat="1" ht="12.75">
      <c r="D110" s="763"/>
    </row>
    <row r="111" s="229" customFormat="1" ht="12.75">
      <c r="D111" s="763"/>
    </row>
    <row r="112" s="229" customFormat="1" ht="12.75">
      <c r="D112" s="763"/>
    </row>
    <row r="113" s="229" customFormat="1" ht="12.75">
      <c r="D113" s="763"/>
    </row>
    <row r="114" s="229" customFormat="1" ht="12.75">
      <c r="D114" s="763"/>
    </row>
    <row r="115" s="229" customFormat="1" ht="12.75">
      <c r="D115" s="763"/>
    </row>
    <row r="116" s="229" customFormat="1" ht="12.75">
      <c r="D116" s="763"/>
    </row>
    <row r="117" s="229" customFormat="1" ht="12.75">
      <c r="D117" s="763"/>
    </row>
    <row r="118" s="229" customFormat="1" ht="12.75">
      <c r="D118" s="763"/>
    </row>
    <row r="119" s="229" customFormat="1" ht="12.75">
      <c r="D119" s="763"/>
    </row>
    <row r="120" s="229" customFormat="1" ht="12.75">
      <c r="D120" s="763"/>
    </row>
  </sheetData>
  <sheetProtection/>
  <mergeCells count="12">
    <mergeCell ref="A4:D4"/>
    <mergeCell ref="A6:A8"/>
    <mergeCell ref="A1:D1"/>
    <mergeCell ref="A2:D2"/>
    <mergeCell ref="A37:D37"/>
    <mergeCell ref="A39:D39"/>
    <mergeCell ref="A41:D41"/>
    <mergeCell ref="A43:D43"/>
    <mergeCell ref="A31:D31"/>
    <mergeCell ref="A33:D33"/>
    <mergeCell ref="A35:D35"/>
    <mergeCell ref="A34:D34"/>
  </mergeCells>
  <printOptions/>
  <pageMargins left="0.75" right="0.75" top="1" bottom="1" header="0.5" footer="0.5"/>
  <pageSetup horizontalDpi="600" verticalDpi="600" orientation="portrait" scale="92" r:id="rId1"/>
  <rowBreaks count="1" manualBreakCount="1">
    <brk id="29"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HDSU</dc:creator>
  <cp:keywords/>
  <dc:description/>
  <cp:lastModifiedBy>panwar</cp:lastModifiedBy>
  <cp:lastPrinted>2013-01-29T11:11:34Z</cp:lastPrinted>
  <dcterms:created xsi:type="dcterms:W3CDTF">1997-10-15T17:59:08Z</dcterms:created>
  <dcterms:modified xsi:type="dcterms:W3CDTF">2013-01-29T12:29:24Z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