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EnviStats 2018 Web PDF\Excel Files\"/>
    </mc:Choice>
  </mc:AlternateContent>
  <bookViews>
    <workbookView xWindow="0" yWindow="0" windowWidth="19200" windowHeight="11595" activeTab="14"/>
  </bookViews>
  <sheets>
    <sheet name="1" sheetId="25" r:id="rId1"/>
    <sheet name="2" sheetId="13" r:id="rId2"/>
    <sheet name="3" sheetId="15" r:id="rId3"/>
    <sheet name="4" sheetId="14" r:id="rId4"/>
    <sheet name="5" sheetId="8" r:id="rId5"/>
    <sheet name="6" sheetId="9" r:id="rId6"/>
    <sheet name="7" sheetId="22" r:id="rId7"/>
    <sheet name="8" sheetId="23" r:id="rId8"/>
    <sheet name="9" sheetId="2" r:id="rId9"/>
    <sheet name="10" sheetId="6" r:id="rId10"/>
    <sheet name="11" sheetId="24" r:id="rId11"/>
    <sheet name="12" sheetId="26" r:id="rId12"/>
    <sheet name="13" sheetId="27" r:id="rId13"/>
    <sheet name="14" sheetId="28" r:id="rId14"/>
    <sheet name="15" sheetId="29" r:id="rId15"/>
  </sheets>
  <definedNames>
    <definedName name="_xlnm.Print_Area" localSheetId="0">'1'!$A$1:$L$98</definedName>
    <definedName name="_xlnm.Print_Area" localSheetId="9">'10'!$A$1:$V$24</definedName>
    <definedName name="_xlnm.Print_Area" localSheetId="10">'11'!$A$1:$J$37</definedName>
    <definedName name="_xlnm.Print_Area" localSheetId="11">'12'!$A$1:$I$53</definedName>
    <definedName name="_xlnm.Print_Area" localSheetId="12">'13'!$A$1:$J$143</definedName>
    <definedName name="_xlnm.Print_Area" localSheetId="13">'14'!$A$1:$J$36</definedName>
    <definedName name="_xlnm.Print_Area" localSheetId="14">'15'!$A$1:$J$35</definedName>
    <definedName name="_xlnm.Print_Area" localSheetId="1">'2'!$A$1:$P$76</definedName>
    <definedName name="_xlnm.Print_Area" localSheetId="2">'3'!$A$1:$H$151</definedName>
    <definedName name="_xlnm.Print_Area" localSheetId="3">'4'!$A$1:$H$151</definedName>
    <definedName name="_xlnm.Print_Area" localSheetId="4">'5'!$A$1:$L$28</definedName>
    <definedName name="_xlnm.Print_Area" localSheetId="5">'6'!$A$1:$K$84</definedName>
    <definedName name="_xlnm.Print_Area" localSheetId="6">'7'!$A$1:$O$47</definedName>
    <definedName name="_xlnm.Print_Area" localSheetId="7">'8'!$A$1:$J$42</definedName>
    <definedName name="_xlnm.Print_Area" localSheetId="8">'9'!$A$1:$I$26</definedName>
    <definedName name="_xlnm.Print_Titles" localSheetId="0">'1'!$1:$3</definedName>
    <definedName name="_xlnm.Print_Titles" localSheetId="1">'2'!$1:$3</definedName>
    <definedName name="_xlnm.Print_Titles" localSheetId="2">'3'!$1:$4</definedName>
    <definedName name="_xlnm.Print_Titles" localSheetId="3">'4'!$1:$4</definedName>
    <definedName name="_xlnm.Print_Titles" localSheetId="5">'6'!$2:$5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9" l="1"/>
  <c r="K52" i="9"/>
  <c r="K36" i="9"/>
  <c r="I36" i="9"/>
  <c r="G36" i="9"/>
  <c r="K32" i="9"/>
  <c r="J32" i="9"/>
  <c r="I32" i="9"/>
  <c r="K28" i="9"/>
  <c r="I28" i="9"/>
  <c r="H28" i="9"/>
  <c r="G28" i="9"/>
  <c r="J24" i="9"/>
  <c r="I24" i="9"/>
  <c r="K20" i="9"/>
  <c r="J20" i="9"/>
  <c r="I20" i="9"/>
  <c r="H20" i="9"/>
  <c r="G20" i="9"/>
  <c r="K16" i="9"/>
  <c r="J16" i="9"/>
  <c r="H16" i="9"/>
  <c r="K12" i="9"/>
  <c r="J12" i="9"/>
  <c r="I12" i="9"/>
  <c r="H12" i="9"/>
  <c r="G12" i="9"/>
  <c r="K8" i="9"/>
  <c r="J8" i="9"/>
  <c r="I8" i="9"/>
  <c r="G8" i="9"/>
  <c r="U5" i="6"/>
  <c r="T5" i="6"/>
  <c r="S5" i="6"/>
  <c r="R5" i="6"/>
  <c r="S19" i="6"/>
  <c r="R19" i="6"/>
  <c r="T19" i="6"/>
  <c r="U19" i="6"/>
  <c r="F140" i="27"/>
  <c r="J140" i="27" s="1"/>
  <c r="F139" i="27"/>
  <c r="J139" i="27" s="1"/>
  <c r="F138" i="27"/>
  <c r="J138" i="27" s="1"/>
  <c r="F137" i="27"/>
  <c r="J137" i="27" s="1"/>
  <c r="I136" i="27"/>
  <c r="H136" i="27"/>
  <c r="G136" i="27"/>
  <c r="E136" i="27"/>
  <c r="D136" i="27"/>
  <c r="C136" i="27"/>
  <c r="F134" i="27"/>
  <c r="J134" i="27" s="1"/>
  <c r="F133" i="27"/>
  <c r="J133" i="27" s="1"/>
  <c r="F132" i="27"/>
  <c r="J132" i="27" s="1"/>
  <c r="F131" i="27"/>
  <c r="J131" i="27" s="1"/>
  <c r="F130" i="27"/>
  <c r="J130" i="27" s="1"/>
  <c r="F129" i="27"/>
  <c r="J129" i="27" s="1"/>
  <c r="F128" i="27"/>
  <c r="J128" i="27" s="1"/>
  <c r="F127" i="27"/>
  <c r="J127" i="27" s="1"/>
  <c r="F126" i="27"/>
  <c r="J126" i="27" s="1"/>
  <c r="I125" i="27"/>
  <c r="H125" i="27"/>
  <c r="G125" i="27"/>
  <c r="E125" i="27"/>
  <c r="D125" i="27"/>
  <c r="C125" i="27"/>
  <c r="F123" i="27"/>
  <c r="J123" i="27" s="1"/>
  <c r="F122" i="27"/>
  <c r="J122" i="27" s="1"/>
  <c r="F121" i="27"/>
  <c r="J121" i="27" s="1"/>
  <c r="F120" i="27"/>
  <c r="J120" i="27" s="1"/>
  <c r="F119" i="27"/>
  <c r="J119" i="27" s="1"/>
  <c r="F118" i="27"/>
  <c r="J118" i="27" s="1"/>
  <c r="F117" i="27"/>
  <c r="J117" i="27" s="1"/>
  <c r="F116" i="27"/>
  <c r="J116" i="27" s="1"/>
  <c r="I115" i="27"/>
  <c r="H115" i="27"/>
  <c r="G115" i="27"/>
  <c r="E115" i="27"/>
  <c r="D115" i="27"/>
  <c r="C115" i="27"/>
  <c r="F113" i="27"/>
  <c r="J113" i="27" s="1"/>
  <c r="F112" i="27"/>
  <c r="J112" i="27" s="1"/>
  <c r="F111" i="27"/>
  <c r="J111" i="27" s="1"/>
  <c r="F110" i="27"/>
  <c r="J110" i="27" s="1"/>
  <c r="F109" i="27"/>
  <c r="J109" i="27" s="1"/>
  <c r="F108" i="27"/>
  <c r="J108" i="27" s="1"/>
  <c r="F107" i="27"/>
  <c r="J107" i="27" s="1"/>
  <c r="F106" i="27"/>
  <c r="J106" i="27" s="1"/>
  <c r="F105" i="27"/>
  <c r="J105" i="27" s="1"/>
  <c r="I104" i="27"/>
  <c r="H104" i="27"/>
  <c r="G104" i="27"/>
  <c r="E104" i="27"/>
  <c r="D104" i="27"/>
  <c r="C104" i="27"/>
  <c r="F102" i="27"/>
  <c r="J102" i="27" s="1"/>
  <c r="F101" i="27"/>
  <c r="J101" i="27" s="1"/>
  <c r="F100" i="27"/>
  <c r="J100" i="27" s="1"/>
  <c r="F99" i="27"/>
  <c r="J99" i="27" s="1"/>
  <c r="F98" i="27"/>
  <c r="J98" i="27" s="1"/>
  <c r="F97" i="27"/>
  <c r="J97" i="27" s="1"/>
  <c r="F96" i="27"/>
  <c r="J96" i="27" s="1"/>
  <c r="J95" i="27"/>
  <c r="J94" i="27"/>
  <c r="I93" i="27"/>
  <c r="H93" i="27"/>
  <c r="G93" i="27"/>
  <c r="E93" i="27"/>
  <c r="D93" i="27"/>
  <c r="C93" i="27"/>
  <c r="J91" i="27"/>
  <c r="J90" i="27"/>
  <c r="F89" i="27"/>
  <c r="J89" i="27" s="1"/>
  <c r="F88" i="27"/>
  <c r="J88" i="27" s="1"/>
  <c r="F87" i="27"/>
  <c r="J87" i="27" s="1"/>
  <c r="F86" i="27"/>
  <c r="J86" i="27" s="1"/>
  <c r="F85" i="27"/>
  <c r="J85" i="27" s="1"/>
  <c r="F84" i="27"/>
  <c r="J84" i="27" s="1"/>
  <c r="F83" i="27"/>
  <c r="J83" i="27" s="1"/>
  <c r="F82" i="27"/>
  <c r="J82" i="27" s="1"/>
  <c r="F81" i="27"/>
  <c r="J81" i="27" s="1"/>
  <c r="I80" i="27"/>
  <c r="H80" i="27"/>
  <c r="G80" i="27"/>
  <c r="G141" i="27" s="1"/>
  <c r="E80" i="27"/>
  <c r="D80" i="27"/>
  <c r="D141" i="27" s="1"/>
  <c r="C80" i="27"/>
  <c r="I48" i="26"/>
  <c r="H48" i="26"/>
  <c r="I47" i="26"/>
  <c r="H47" i="26"/>
  <c r="H46" i="26"/>
  <c r="I46" i="26" s="1"/>
  <c r="H45" i="26"/>
  <c r="I45" i="26" s="1"/>
  <c r="H44" i="26"/>
  <c r="I44" i="26" s="1"/>
  <c r="H43" i="26"/>
  <c r="I43" i="26" s="1"/>
  <c r="H42" i="26"/>
  <c r="H41" i="26"/>
  <c r="I41" i="26" s="1"/>
  <c r="H40" i="26"/>
  <c r="I40" i="26" s="1"/>
  <c r="I39" i="26"/>
  <c r="H39" i="26"/>
  <c r="H32" i="26"/>
  <c r="I32" i="26" s="1"/>
  <c r="H37" i="26"/>
  <c r="I37" i="26" s="1"/>
  <c r="H38" i="26"/>
  <c r="I38" i="26" s="1"/>
  <c r="H36" i="26"/>
  <c r="I36" i="26" s="1"/>
  <c r="H35" i="26"/>
  <c r="I35" i="26" s="1"/>
  <c r="H34" i="26"/>
  <c r="I34" i="26" s="1"/>
  <c r="I33" i="26"/>
  <c r="H31" i="26"/>
  <c r="I31" i="26" s="1"/>
  <c r="H27" i="26"/>
  <c r="I27" i="26" s="1"/>
  <c r="H28" i="26"/>
  <c r="H29" i="26"/>
  <c r="I29" i="26" s="1"/>
  <c r="I26" i="26"/>
  <c r="H25" i="26"/>
  <c r="I25" i="26" s="1"/>
  <c r="H30" i="26"/>
  <c r="I30" i="26" s="1"/>
  <c r="H24" i="26"/>
  <c r="I24" i="26" s="1"/>
  <c r="H23" i="26"/>
  <c r="I23" i="26" s="1"/>
  <c r="H17" i="26"/>
  <c r="I17" i="26" s="1"/>
  <c r="H18" i="26"/>
  <c r="I18" i="26" s="1"/>
  <c r="H22" i="26"/>
  <c r="I22" i="26" s="1"/>
  <c r="H21" i="26"/>
  <c r="I21" i="26" s="1"/>
  <c r="H20" i="26"/>
  <c r="I20" i="26" s="1"/>
  <c r="I16" i="26"/>
  <c r="I15" i="26"/>
  <c r="H15" i="26"/>
  <c r="B15" i="26"/>
  <c r="H14" i="26"/>
  <c r="I14" i="26" s="1"/>
  <c r="H13" i="26"/>
  <c r="I13" i="26" s="1"/>
  <c r="H12" i="26"/>
  <c r="I12" i="26" s="1"/>
  <c r="H11" i="26"/>
  <c r="I11" i="26" s="1"/>
  <c r="H10" i="26"/>
  <c r="I10" i="26" s="1"/>
  <c r="H9" i="26"/>
  <c r="I9" i="26" s="1"/>
  <c r="H8" i="26"/>
  <c r="I8" i="26" s="1"/>
  <c r="H7" i="26"/>
  <c r="I7" i="26" s="1"/>
  <c r="H6" i="26"/>
  <c r="I6" i="26" s="1"/>
  <c r="H141" i="27" l="1"/>
  <c r="J141" i="27"/>
  <c r="C141" i="27"/>
  <c r="E141" i="27"/>
  <c r="J80" i="27"/>
  <c r="J104" i="27"/>
  <c r="J115" i="27"/>
  <c r="J93" i="27"/>
  <c r="J125" i="27"/>
  <c r="J136" i="27"/>
  <c r="F80" i="27"/>
  <c r="F93" i="27"/>
  <c r="F104" i="27"/>
  <c r="F115" i="27"/>
  <c r="F125" i="27"/>
  <c r="F136" i="27"/>
  <c r="G5" i="28" l="1"/>
  <c r="J5" i="28" s="1"/>
  <c r="G6" i="28"/>
  <c r="J6" i="28" s="1"/>
  <c r="G7" i="28"/>
  <c r="J7" i="28" s="1"/>
  <c r="G8" i="28"/>
  <c r="J8" i="28" s="1"/>
  <c r="G9" i="28"/>
  <c r="J9" i="28" s="1"/>
  <c r="G10" i="28"/>
  <c r="J10" i="28" s="1"/>
  <c r="G11" i="28"/>
  <c r="J11" i="28" s="1"/>
  <c r="G12" i="28"/>
  <c r="J12" i="28" s="1"/>
  <c r="G13" i="28"/>
  <c r="J13" i="28" s="1"/>
  <c r="G14" i="28"/>
  <c r="J14" i="28" s="1"/>
  <c r="G15" i="28"/>
  <c r="J15" i="28" s="1"/>
  <c r="G16" i="28"/>
  <c r="J16" i="28" s="1"/>
  <c r="G17" i="28"/>
  <c r="J17" i="28" s="1"/>
  <c r="G18" i="28"/>
  <c r="J18" i="28" s="1"/>
  <c r="G19" i="28"/>
  <c r="J19" i="28" s="1"/>
  <c r="G20" i="28"/>
  <c r="J20" i="28" s="1"/>
  <c r="G21" i="28"/>
  <c r="J21" i="28" s="1"/>
  <c r="G22" i="28"/>
  <c r="J22" i="28" s="1"/>
  <c r="G23" i="28"/>
  <c r="J23" i="28" s="1"/>
  <c r="G24" i="28"/>
  <c r="J24" i="28" s="1"/>
  <c r="G25" i="28"/>
  <c r="J25" i="28" s="1"/>
  <c r="G26" i="28"/>
  <c r="J26" i="28" s="1"/>
  <c r="G27" i="28"/>
  <c r="J27" i="28" s="1"/>
  <c r="G28" i="28"/>
  <c r="J28" i="28" s="1"/>
  <c r="G29" i="28"/>
  <c r="J29" i="28" s="1"/>
  <c r="J30" i="28"/>
  <c r="J31" i="28"/>
  <c r="J32" i="28"/>
  <c r="G33" i="28"/>
  <c r="C7" i="27"/>
  <c r="D7" i="27"/>
  <c r="E7" i="27"/>
  <c r="G7" i="27"/>
  <c r="H7" i="27"/>
  <c r="I7" i="27"/>
  <c r="F8" i="27"/>
  <c r="J8" i="27" s="1"/>
  <c r="F9" i="27"/>
  <c r="J9" i="27" s="1"/>
  <c r="F10" i="27"/>
  <c r="J10" i="27" s="1"/>
  <c r="F11" i="27"/>
  <c r="J11" i="27" s="1"/>
  <c r="F12" i="27"/>
  <c r="J12" i="27" s="1"/>
  <c r="F13" i="27"/>
  <c r="J13" i="27" s="1"/>
  <c r="F14" i="27"/>
  <c r="J14" i="27" s="1"/>
  <c r="F15" i="27"/>
  <c r="J15" i="27" s="1"/>
  <c r="F16" i="27"/>
  <c r="J16" i="27" s="1"/>
  <c r="F17" i="27"/>
  <c r="J18" i="27"/>
  <c r="C20" i="27"/>
  <c r="D20" i="27"/>
  <c r="E20" i="27"/>
  <c r="G20" i="27"/>
  <c r="H20" i="27"/>
  <c r="I20" i="27"/>
  <c r="F21" i="27"/>
  <c r="J21" i="27" s="1"/>
  <c r="F22" i="27"/>
  <c r="J22" i="27" s="1"/>
  <c r="J23" i="27"/>
  <c r="J24" i="27"/>
  <c r="F25" i="27"/>
  <c r="J25" i="27" s="1"/>
  <c r="F26" i="27"/>
  <c r="J26" i="27" s="1"/>
  <c r="F27" i="27"/>
  <c r="J27" i="27" s="1"/>
  <c r="F28" i="27"/>
  <c r="F29" i="27"/>
  <c r="J29" i="27" s="1"/>
  <c r="C31" i="27"/>
  <c r="D31" i="27"/>
  <c r="E31" i="27"/>
  <c r="G31" i="27"/>
  <c r="H31" i="27"/>
  <c r="I31" i="27"/>
  <c r="F32" i="27"/>
  <c r="J32" i="27" s="1"/>
  <c r="F33" i="27"/>
  <c r="J33" i="27" s="1"/>
  <c r="F34" i="27"/>
  <c r="J34" i="27" s="1"/>
  <c r="F35" i="27"/>
  <c r="J35" i="27" s="1"/>
  <c r="F36" i="27"/>
  <c r="J36" i="27" s="1"/>
  <c r="F37" i="27"/>
  <c r="J37" i="27" s="1"/>
  <c r="F38" i="27"/>
  <c r="J38" i="27" s="1"/>
  <c r="F39" i="27"/>
  <c r="F40" i="27"/>
  <c r="J40" i="27" s="1"/>
  <c r="C42" i="27"/>
  <c r="D42" i="27"/>
  <c r="E42" i="27"/>
  <c r="G42" i="27"/>
  <c r="H42" i="27"/>
  <c r="I42" i="27"/>
  <c r="F43" i="27"/>
  <c r="J43" i="27" s="1"/>
  <c r="F44" i="27"/>
  <c r="J44" i="27" s="1"/>
  <c r="F45" i="27"/>
  <c r="J45" i="27" s="1"/>
  <c r="F46" i="27"/>
  <c r="J46" i="27" s="1"/>
  <c r="J47" i="27"/>
  <c r="F48" i="27"/>
  <c r="J48" i="27" s="1"/>
  <c r="F49" i="27"/>
  <c r="J49" i="27" s="1"/>
  <c r="F50" i="27"/>
  <c r="J50" i="27" s="1"/>
  <c r="C52" i="27"/>
  <c r="D52" i="27"/>
  <c r="E52" i="27"/>
  <c r="G52" i="27"/>
  <c r="H52" i="27"/>
  <c r="I52" i="27"/>
  <c r="F53" i="27"/>
  <c r="J53" i="27" s="1"/>
  <c r="F54" i="27"/>
  <c r="J54" i="27" s="1"/>
  <c r="F55" i="27"/>
  <c r="J55" i="27" s="1"/>
  <c r="F56" i="27"/>
  <c r="J56" i="27" s="1"/>
  <c r="F57" i="27"/>
  <c r="J57" i="27" s="1"/>
  <c r="F58" i="27"/>
  <c r="J58" i="27" s="1"/>
  <c r="F59" i="27"/>
  <c r="J59" i="27" s="1"/>
  <c r="F60" i="27"/>
  <c r="F61" i="27"/>
  <c r="J61" i="27" s="1"/>
  <c r="C63" i="27"/>
  <c r="D63" i="27"/>
  <c r="E63" i="27"/>
  <c r="G63" i="27"/>
  <c r="H63" i="27"/>
  <c r="I63" i="27"/>
  <c r="F64" i="27"/>
  <c r="J64" i="27" s="1"/>
  <c r="F65" i="27"/>
  <c r="J65" i="27" s="1"/>
  <c r="F66" i="27"/>
  <c r="F67" i="27"/>
  <c r="J67" i="27" s="1"/>
  <c r="H68" i="27" l="1"/>
  <c r="F7" i="27"/>
  <c r="F52" i="27"/>
  <c r="J17" i="27"/>
  <c r="J7" i="27" s="1"/>
  <c r="F63" i="27"/>
  <c r="D68" i="27"/>
  <c r="J66" i="27"/>
  <c r="J63" i="27" s="1"/>
  <c r="J60" i="27"/>
  <c r="J52" i="27" s="1"/>
  <c r="F42" i="27"/>
  <c r="F20" i="27"/>
  <c r="J28" i="27"/>
  <c r="J20" i="27" s="1"/>
  <c r="I68" i="27"/>
  <c r="G68" i="27"/>
  <c r="J42" i="27"/>
  <c r="F31" i="27"/>
  <c r="J39" i="27"/>
  <c r="J31" i="27" s="1"/>
  <c r="E68" i="27"/>
  <c r="C68" i="27"/>
  <c r="F68" i="27" l="1"/>
  <c r="J68" i="27" s="1"/>
  <c r="F87" i="25" l="1"/>
  <c r="E87" i="25"/>
  <c r="D87" i="25"/>
  <c r="C35" i="24" l="1"/>
  <c r="J33" i="24"/>
  <c r="I33" i="24"/>
  <c r="I35" i="24" s="1"/>
  <c r="H33" i="24"/>
  <c r="G33" i="24"/>
  <c r="G35" i="24" s="1"/>
  <c r="F33" i="24"/>
  <c r="E33" i="24"/>
  <c r="E35" i="24" s="1"/>
  <c r="D33" i="24"/>
  <c r="J32" i="24"/>
  <c r="J35" i="24" s="1"/>
  <c r="I32" i="24"/>
  <c r="H32" i="24"/>
  <c r="H35" i="24" s="1"/>
  <c r="G32" i="24"/>
  <c r="F32" i="24"/>
  <c r="F35" i="24" s="1"/>
  <c r="E32" i="24"/>
  <c r="D32" i="24"/>
  <c r="D35" i="24" s="1"/>
  <c r="J31" i="24"/>
  <c r="I31" i="24"/>
  <c r="H31" i="24"/>
  <c r="G31" i="24"/>
  <c r="F31" i="24"/>
  <c r="E31" i="24"/>
  <c r="D31" i="24"/>
  <c r="C31" i="24"/>
  <c r="J23" i="24"/>
  <c r="I23" i="24"/>
  <c r="H23" i="24"/>
  <c r="G23" i="24"/>
  <c r="F23" i="24"/>
  <c r="E23" i="24"/>
  <c r="D23" i="24"/>
  <c r="C23" i="24"/>
  <c r="J19" i="24"/>
  <c r="I19" i="24"/>
  <c r="H19" i="24"/>
  <c r="G19" i="24"/>
  <c r="F19" i="24"/>
  <c r="E19" i="24"/>
  <c r="D19" i="24"/>
  <c r="C19" i="24"/>
  <c r="J39" i="23"/>
  <c r="I39" i="23"/>
  <c r="H39" i="23"/>
  <c r="G39" i="23"/>
  <c r="F39" i="23"/>
  <c r="E39" i="23"/>
  <c r="D39" i="23"/>
  <c r="C39" i="23"/>
  <c r="J36" i="23"/>
  <c r="I36" i="23"/>
  <c r="H36" i="23"/>
  <c r="G36" i="23"/>
  <c r="F36" i="23"/>
  <c r="E36" i="23"/>
  <c r="D36" i="23"/>
  <c r="C36" i="23"/>
  <c r="J33" i="23"/>
  <c r="I33" i="23"/>
  <c r="H33" i="23"/>
  <c r="G33" i="23"/>
  <c r="F33" i="23"/>
  <c r="E33" i="23"/>
  <c r="D33" i="23"/>
  <c r="C33" i="23"/>
  <c r="J30" i="23"/>
  <c r="I30" i="23"/>
  <c r="H30" i="23"/>
  <c r="G30" i="23"/>
  <c r="F30" i="23"/>
  <c r="E30" i="23"/>
  <c r="D30" i="23"/>
  <c r="C30" i="23"/>
  <c r="J27" i="23"/>
  <c r="I27" i="23"/>
  <c r="H27" i="23"/>
  <c r="G27" i="23"/>
  <c r="F27" i="23"/>
  <c r="E27" i="23"/>
  <c r="D27" i="23"/>
  <c r="C27" i="23"/>
  <c r="J24" i="23"/>
  <c r="I24" i="23"/>
  <c r="H24" i="23"/>
  <c r="G24" i="23"/>
  <c r="F24" i="23"/>
  <c r="E24" i="23"/>
  <c r="D24" i="23"/>
  <c r="C24" i="23"/>
  <c r="J21" i="23"/>
  <c r="I21" i="23"/>
  <c r="H21" i="23"/>
  <c r="G21" i="23"/>
  <c r="F21" i="23"/>
  <c r="E21" i="23"/>
  <c r="D21" i="23"/>
  <c r="C21" i="23"/>
  <c r="J18" i="23"/>
  <c r="I18" i="23"/>
  <c r="H18" i="23"/>
  <c r="G18" i="23"/>
  <c r="F18" i="23"/>
  <c r="E18" i="23"/>
  <c r="D18" i="23"/>
  <c r="C18" i="23"/>
  <c r="J15" i="23"/>
  <c r="I15" i="23"/>
  <c r="H15" i="23"/>
  <c r="G15" i="23"/>
  <c r="F15" i="23"/>
  <c r="E15" i="23"/>
  <c r="D15" i="23"/>
  <c r="C15" i="23"/>
  <c r="I12" i="23"/>
  <c r="H12" i="23"/>
  <c r="G12" i="23"/>
  <c r="F12" i="23"/>
  <c r="E12" i="23"/>
  <c r="D12" i="23"/>
  <c r="C12" i="23"/>
  <c r="J9" i="23"/>
  <c r="I9" i="23"/>
  <c r="H9" i="23"/>
  <c r="G9" i="23"/>
  <c r="F9" i="23"/>
  <c r="E9" i="23"/>
  <c r="D9" i="23"/>
  <c r="C9" i="23"/>
  <c r="J6" i="23"/>
  <c r="I6" i="23"/>
  <c r="H6" i="23"/>
  <c r="G6" i="23"/>
  <c r="F6" i="23"/>
  <c r="E6" i="23"/>
  <c r="D6" i="23"/>
  <c r="C6" i="23"/>
  <c r="O42" i="22"/>
  <c r="N42" i="22"/>
  <c r="M42" i="22"/>
  <c r="L42" i="22"/>
  <c r="K42" i="22"/>
  <c r="J42" i="22"/>
  <c r="O41" i="22"/>
  <c r="N41" i="22"/>
  <c r="M41" i="22"/>
  <c r="L41" i="22"/>
  <c r="K41" i="22"/>
  <c r="J41" i="22"/>
  <c r="O40" i="22"/>
  <c r="N40" i="22"/>
  <c r="N43" i="22" s="1"/>
  <c r="M40" i="22"/>
  <c r="M43" i="22" s="1"/>
  <c r="L40" i="22"/>
  <c r="L43" i="22" s="1"/>
  <c r="K40" i="22"/>
  <c r="K43" i="22" s="1"/>
  <c r="J40" i="22"/>
  <c r="J43" i="22" s="1"/>
  <c r="O38" i="22"/>
  <c r="N38" i="22"/>
  <c r="M38" i="22"/>
  <c r="L38" i="22"/>
  <c r="K38" i="22"/>
  <c r="J38" i="22"/>
  <c r="O33" i="22"/>
  <c r="N33" i="22"/>
  <c r="M33" i="22"/>
  <c r="L33" i="22"/>
  <c r="K33" i="22"/>
  <c r="J33" i="22"/>
  <c r="O28" i="22"/>
  <c r="N28" i="22"/>
  <c r="M28" i="22"/>
  <c r="L28" i="22"/>
  <c r="K28" i="22"/>
  <c r="J28" i="22"/>
  <c r="O23" i="22"/>
  <c r="N23" i="22"/>
  <c r="M23" i="22"/>
  <c r="L23" i="22"/>
  <c r="K23" i="22"/>
  <c r="J23" i="22"/>
  <c r="O18" i="22"/>
  <c r="N18" i="22"/>
  <c r="M18" i="22"/>
  <c r="L18" i="22"/>
  <c r="K18" i="22"/>
  <c r="J18" i="22"/>
  <c r="O13" i="22"/>
  <c r="N13" i="22"/>
  <c r="M13" i="22"/>
  <c r="L13" i="22"/>
  <c r="K13" i="22"/>
  <c r="J13" i="22"/>
  <c r="O8" i="22"/>
  <c r="N8" i="22"/>
  <c r="M8" i="22"/>
  <c r="L8" i="22"/>
  <c r="K8" i="22"/>
  <c r="J8" i="22"/>
  <c r="O43" i="22" l="1"/>
  <c r="C23" i="2"/>
  <c r="C8" i="2"/>
  <c r="B8" i="2"/>
  <c r="B24" i="2" s="1"/>
  <c r="C24" i="2" l="1"/>
  <c r="K81" i="9"/>
  <c r="J81" i="9"/>
  <c r="I81" i="9"/>
  <c r="H81" i="9"/>
  <c r="K77" i="9"/>
  <c r="J77" i="9"/>
  <c r="I77" i="9"/>
  <c r="K56" i="9"/>
  <c r="J56" i="9"/>
  <c r="I56" i="9"/>
  <c r="H56" i="9"/>
  <c r="G56" i="9"/>
  <c r="L17" i="8"/>
  <c r="L13" i="8"/>
  <c r="G116" i="15"/>
  <c r="E116" i="15"/>
  <c r="C116" i="15"/>
  <c r="F55" i="13" l="1"/>
  <c r="V19" i="6" l="1"/>
  <c r="V5" i="6"/>
  <c r="P22" i="6" l="1"/>
  <c r="P21" i="6"/>
  <c r="P20" i="6"/>
  <c r="P19" i="6"/>
  <c r="I19" i="6"/>
  <c r="H19" i="6"/>
  <c r="G19" i="6"/>
  <c r="F19" i="6"/>
  <c r="E19" i="6"/>
  <c r="D19" i="6"/>
  <c r="C19" i="6"/>
  <c r="P18" i="6"/>
  <c r="P17" i="6"/>
  <c r="P15" i="6"/>
  <c r="P14" i="6"/>
  <c r="P13" i="6"/>
  <c r="P12" i="6"/>
  <c r="P11" i="6"/>
  <c r="P9" i="6"/>
  <c r="P8" i="6"/>
  <c r="P7" i="6"/>
  <c r="N7" i="6"/>
  <c r="P6" i="6"/>
  <c r="P5" i="6"/>
  <c r="H5" i="6"/>
  <c r="G5" i="6"/>
  <c r="D5" i="6"/>
  <c r="I23" i="2" l="1"/>
  <c r="H23" i="2"/>
  <c r="G23" i="2"/>
  <c r="F23" i="2"/>
  <c r="E23" i="2"/>
  <c r="D23" i="2"/>
  <c r="I8" i="2"/>
  <c r="H8" i="2"/>
  <c r="G8" i="2"/>
  <c r="F8" i="2"/>
  <c r="E8" i="2"/>
  <c r="D8" i="2"/>
  <c r="E24" i="2" l="1"/>
  <c r="G24" i="2"/>
  <c r="I24" i="2"/>
  <c r="D24" i="2"/>
  <c r="F24" i="2"/>
  <c r="H24" i="2"/>
</calcChain>
</file>

<file path=xl/sharedStrings.xml><?xml version="1.0" encoding="utf-8"?>
<sst xmlns="http://schemas.openxmlformats.org/spreadsheetml/2006/main" count="1838" uniqueCount="677">
  <si>
    <t>State</t>
  </si>
  <si>
    <t>2011-12</t>
  </si>
  <si>
    <t>2012-13</t>
  </si>
  <si>
    <t>2013-14</t>
  </si>
  <si>
    <t>2014-15</t>
  </si>
  <si>
    <t>2015-16</t>
  </si>
  <si>
    <t>Coking</t>
  </si>
  <si>
    <t>Jharkhand</t>
  </si>
  <si>
    <t>Madhya Pradesh</t>
  </si>
  <si>
    <t>West Bengal</t>
  </si>
  <si>
    <t>Total Coking</t>
  </si>
  <si>
    <t>Non-Coking</t>
  </si>
  <si>
    <t>Andhra Pradesh</t>
  </si>
  <si>
    <t>Arunachal Pradesh</t>
  </si>
  <si>
    <t>Assam</t>
  </si>
  <si>
    <t>Chhatisgarh</t>
  </si>
  <si>
    <t>Jammu &amp; Kashmir</t>
  </si>
  <si>
    <t>Maharashtra</t>
  </si>
  <si>
    <t>Meghalaya</t>
  </si>
  <si>
    <t>Odisha</t>
  </si>
  <si>
    <t>Telangana</t>
  </si>
  <si>
    <t>Uttar Pradesh</t>
  </si>
  <si>
    <t>Total Non-Coking</t>
  </si>
  <si>
    <t>see page 265/c</t>
  </si>
  <si>
    <t>(Million tonnes)</t>
  </si>
  <si>
    <t>Sl. No.</t>
  </si>
  <si>
    <t>States</t>
  </si>
  <si>
    <t>2001-02</t>
  </si>
  <si>
    <t>2002-03</t>
  </si>
  <si>
    <t>2003-04</t>
  </si>
  <si>
    <t>2004-05</t>
  </si>
  <si>
    <t>2005-06</t>
  </si>
  <si>
    <t>2006-07</t>
  </si>
  <si>
    <t>2007-08</t>
  </si>
  <si>
    <t>I.</t>
  </si>
  <si>
    <t>Coal</t>
  </si>
  <si>
    <t>—</t>
  </si>
  <si>
    <t xml:space="preserve">Jharkhand </t>
  </si>
  <si>
    <t xml:space="preserve">Madhya Pradesh </t>
  </si>
  <si>
    <t>II.</t>
  </si>
  <si>
    <t>Lignite</t>
  </si>
  <si>
    <t>Gujarat</t>
  </si>
  <si>
    <t>Rajasthan</t>
  </si>
  <si>
    <t>Provisional</t>
  </si>
  <si>
    <t>Quantity</t>
  </si>
  <si>
    <t>2000-01</t>
  </si>
  <si>
    <t>1997-98</t>
  </si>
  <si>
    <t>1998-99</t>
  </si>
  <si>
    <t>1999-00</t>
  </si>
  <si>
    <t xml:space="preserve">2008-09            </t>
  </si>
  <si>
    <t xml:space="preserve">2009-10  </t>
  </si>
  <si>
    <t xml:space="preserve">2010-11     </t>
  </si>
  <si>
    <t xml:space="preserve">2012-13      </t>
  </si>
  <si>
    <t>-</t>
  </si>
  <si>
    <t>Tamilnadu</t>
  </si>
  <si>
    <t>4.13.1b comp2016</t>
  </si>
  <si>
    <t>Proved</t>
  </si>
  <si>
    <t>Indicated</t>
  </si>
  <si>
    <t>Inferred</t>
  </si>
  <si>
    <t>Total</t>
  </si>
  <si>
    <t>1-4-2010</t>
  </si>
  <si>
    <t>1-4-2011</t>
  </si>
  <si>
    <t>1-4-2012</t>
  </si>
  <si>
    <t>1-4-2013</t>
  </si>
  <si>
    <t>1-4-2014</t>
  </si>
  <si>
    <t>1-4-2015</t>
  </si>
  <si>
    <t>1-4-2016</t>
  </si>
  <si>
    <t>*</t>
  </si>
  <si>
    <t>As on</t>
  </si>
  <si>
    <t>1-4-2017</t>
  </si>
  <si>
    <t xml:space="preserve">Arunachal Pradesh </t>
  </si>
  <si>
    <t>Assam (Tertiary)</t>
  </si>
  <si>
    <t>Meghalaya (Tertiary)</t>
  </si>
  <si>
    <t>Nagaland (Tertiary)</t>
  </si>
  <si>
    <t xml:space="preserve">Sikkim </t>
  </si>
  <si>
    <t xml:space="preserve">Uttar Pradesh </t>
  </si>
  <si>
    <t>Gondawana (Total)</t>
  </si>
  <si>
    <t>Tertiary Coalfields (Total)</t>
  </si>
  <si>
    <t>India (Total)</t>
  </si>
  <si>
    <t>(ii )   Singrimari coalfield of Assam (Non- coking) is included in Gondawana coalfield, not  considered in Tertiary coalfields.</t>
  </si>
  <si>
    <t>Minerals/Metal</t>
  </si>
  <si>
    <t>Unit</t>
  </si>
  <si>
    <t>As on 01.04.2015</t>
  </si>
  <si>
    <t>As on 01.04.2010</t>
  </si>
  <si>
    <t>Reserves</t>
  </si>
  <si>
    <t>Remaining Resources</t>
  </si>
  <si>
    <t>Total Reserves</t>
  </si>
  <si>
    <t>Apatite</t>
  </si>
  <si>
    <t>Asbestos</t>
  </si>
  <si>
    <t>Barytes</t>
  </si>
  <si>
    <t>Bauxite</t>
  </si>
  <si>
    <t>Calcite</t>
  </si>
  <si>
    <t>Chalk</t>
  </si>
  <si>
    <t>Chromite</t>
  </si>
  <si>
    <t>Ore</t>
  </si>
  <si>
    <t>Metal</t>
  </si>
  <si>
    <t>Corundum</t>
  </si>
  <si>
    <t>Diamond</t>
  </si>
  <si>
    <t>Diaspore</t>
  </si>
  <si>
    <t>Dolomite</t>
  </si>
  <si>
    <t>Dunite</t>
  </si>
  <si>
    <t>Emerald</t>
  </si>
  <si>
    <t>Feldspar</t>
  </si>
  <si>
    <t>Flint Stone</t>
  </si>
  <si>
    <t>Garnet</t>
  </si>
  <si>
    <t>Gold</t>
  </si>
  <si>
    <t>Ore (Primary)</t>
  </si>
  <si>
    <t>Metal (Primary)</t>
  </si>
  <si>
    <t>Ore (Placer)</t>
  </si>
  <si>
    <t>Metal (Placer)</t>
  </si>
  <si>
    <t>Graphite</t>
  </si>
  <si>
    <t>Gypsum</t>
  </si>
  <si>
    <t>Kaolin</t>
  </si>
  <si>
    <t>Kyanite</t>
  </si>
  <si>
    <t>Laterite</t>
  </si>
  <si>
    <t>Lead Metal</t>
  </si>
  <si>
    <t>Zinc Metal</t>
  </si>
  <si>
    <t>Limestone</t>
  </si>
  <si>
    <t>Magnesite</t>
  </si>
  <si>
    <t>Manganese Ore</t>
  </si>
  <si>
    <t>Marl</t>
  </si>
  <si>
    <t>Mica</t>
  </si>
  <si>
    <t>kilogram</t>
  </si>
  <si>
    <t>Moulding Sand</t>
  </si>
  <si>
    <t>Ochre</t>
  </si>
  <si>
    <t>Perlite</t>
  </si>
  <si>
    <t>Pyrophyllite</t>
  </si>
  <si>
    <t>Quartzite</t>
  </si>
  <si>
    <t>Ruby</t>
  </si>
  <si>
    <t>Shale</t>
  </si>
  <si>
    <t>Sillimanite</t>
  </si>
  <si>
    <t>Silver</t>
  </si>
  <si>
    <t>Slate</t>
  </si>
  <si>
    <t>Sulphur (Native)</t>
  </si>
  <si>
    <t>Contained WO3</t>
  </si>
  <si>
    <t>Vermiculite</t>
  </si>
  <si>
    <t>Wollastonite</t>
  </si>
  <si>
    <t>Minerals</t>
  </si>
  <si>
    <t xml:space="preserve">2007-08 </t>
  </si>
  <si>
    <t xml:space="preserve">2008-09 </t>
  </si>
  <si>
    <t xml:space="preserve">2009-10 </t>
  </si>
  <si>
    <t xml:space="preserve">2010-11 </t>
  </si>
  <si>
    <t>Fuel Minerals</t>
  </si>
  <si>
    <t>Thousand Tonnes</t>
  </si>
  <si>
    <t>Natural Gas (Ut.)</t>
  </si>
  <si>
    <t>M.C.M.</t>
  </si>
  <si>
    <t>Petroleum (Crude)</t>
  </si>
  <si>
    <t>Metallic Minerals</t>
  </si>
  <si>
    <t>Tonne</t>
  </si>
  <si>
    <t>Copper  Ore</t>
  </si>
  <si>
    <t>Copper Conc.</t>
  </si>
  <si>
    <t>Gold Ore</t>
  </si>
  <si>
    <t>Gold  (Primary)</t>
  </si>
  <si>
    <t>Kg.</t>
  </si>
  <si>
    <t>Iron Ore (Total)</t>
  </si>
  <si>
    <t>Lead &amp; Zinc Ore</t>
  </si>
  <si>
    <t>Lead Conc.</t>
  </si>
  <si>
    <t>Zinc Conc.</t>
  </si>
  <si>
    <t>Tin Conc.</t>
  </si>
  <si>
    <t>Non-Metallic Minerals</t>
  </si>
  <si>
    <t>Agate#</t>
  </si>
  <si>
    <t>Phosphorite</t>
  </si>
  <si>
    <t>Ball Clay#</t>
  </si>
  <si>
    <t>Barytes#</t>
  </si>
  <si>
    <t>Calcite#</t>
  </si>
  <si>
    <t>Chalk#</t>
  </si>
  <si>
    <t>Clay (Others)#</t>
  </si>
  <si>
    <t>Carat</t>
  </si>
  <si>
    <t>Diaspore#</t>
  </si>
  <si>
    <t>Dolomite#</t>
  </si>
  <si>
    <t>Dunite#</t>
  </si>
  <si>
    <t>Felspar#</t>
  </si>
  <si>
    <t>Fireclay#</t>
  </si>
  <si>
    <t>Felsite#</t>
  </si>
  <si>
    <t>Fluorite (Graded)</t>
  </si>
  <si>
    <t>Garnet (Abrasive)</t>
  </si>
  <si>
    <t>Graphite (R.O.M.)</t>
  </si>
  <si>
    <t>Gypsum#</t>
  </si>
  <si>
    <t>Kaolin#</t>
  </si>
  <si>
    <t>Laterite#</t>
  </si>
  <si>
    <t>Lime Kankar#</t>
  </si>
  <si>
    <t>Limeshell</t>
  </si>
  <si>
    <t>Mica (Crude)#</t>
  </si>
  <si>
    <t>Pyrophyllite#</t>
  </si>
  <si>
    <t>Quartz#</t>
  </si>
  <si>
    <t>Quartzite#</t>
  </si>
  <si>
    <t>Silica Sand#</t>
  </si>
  <si>
    <t>Sand (Others)#</t>
  </si>
  <si>
    <t>Shale#</t>
  </si>
  <si>
    <t>Slate#</t>
  </si>
  <si>
    <t>Steatite#</t>
  </si>
  <si>
    <t>Sulphur***</t>
  </si>
  <si>
    <t>-  not available</t>
  </si>
  <si>
    <t>** Includes mine waste and waste obtained while dressing of crude mica at the mine site.</t>
  </si>
  <si>
    <t>*** Obtained as by-product from fertilizer plants and oil refineries.</t>
  </si>
  <si>
    <t>Mineral</t>
  </si>
  <si>
    <t>Value</t>
  </si>
  <si>
    <t>All Minerals</t>
  </si>
  <si>
    <t>Abrasive (natural)</t>
  </si>
  <si>
    <t>tonne</t>
  </si>
  <si>
    <t>Alabaster</t>
  </si>
  <si>
    <t>Alumina</t>
  </si>
  <si>
    <t>Andalusite</t>
  </si>
  <si>
    <t>Antimony ores &amp; conc.</t>
  </si>
  <si>
    <t>++</t>
  </si>
  <si>
    <t>Arsenic sulphide (natural)</t>
  </si>
  <si>
    <t>Asbestos: Total</t>
  </si>
  <si>
    <t>Asbestos (chrysotile)</t>
  </si>
  <si>
    <t>Asbestos (others)</t>
  </si>
  <si>
    <t>Ball clay</t>
  </si>
  <si>
    <t>Bentonite</t>
  </si>
  <si>
    <t>Borax: Total</t>
  </si>
  <si>
    <t>Natural borate</t>
  </si>
  <si>
    <t>Sodium borate</t>
  </si>
  <si>
    <t>Other Borates</t>
  </si>
  <si>
    <t>Building and monumental Stones NES</t>
  </si>
  <si>
    <t>Chromite: Total</t>
  </si>
  <si>
    <t>Chrome ore others</t>
  </si>
  <si>
    <t>Chrome ore conc.</t>
  </si>
  <si>
    <t>Chrome ore lumps</t>
  </si>
  <si>
    <t>—-</t>
  </si>
  <si>
    <t>Clay (others)</t>
  </si>
  <si>
    <t>Coal (excluding lignite)</t>
  </si>
  <si>
    <t>‘000 tonnes</t>
  </si>
  <si>
    <t>Coal lignite</t>
  </si>
  <si>
    <t>Coke</t>
  </si>
  <si>
    <t>Coal gas</t>
  </si>
  <si>
    <t>Cobalt ores &amp; conc.</t>
  </si>
  <si>
    <t>Copper ores &amp; conc.</t>
  </si>
  <si>
    <t>ct</t>
  </si>
  <si>
    <t>‘000 ct</t>
  </si>
  <si>
    <t>Diatomite</t>
  </si>
  <si>
    <t>Earth clay</t>
  </si>
  <si>
    <t>Emerald (cut &amp; uncut):Total</t>
  </si>
  <si>
    <t>Felspar (natural)</t>
  </si>
  <si>
    <t>Felspar (cut &amp; uncut): Total</t>
  </si>
  <si>
    <t>Fire clay</t>
  </si>
  <si>
    <t>Flint</t>
  </si>
  <si>
    <t>Fluorspar</t>
  </si>
  <si>
    <t>Source: Indian Minerals Yearbook 2016, Indian Bureau of Mines</t>
  </si>
  <si>
    <t>Garnet (abrasive)</t>
  </si>
  <si>
    <t>Garnet (cut and uncut): Total</t>
  </si>
  <si>
    <t>Granite : Total</t>
  </si>
  <si>
    <t>Granite (crude or roughly trimmed)</t>
  </si>
  <si>
    <t>Granite (cut blocks/slabs)</t>
  </si>
  <si>
    <t>Granite (polished blocks/tiles)</t>
  </si>
  <si>
    <t>Granite (others)</t>
  </si>
  <si>
    <t>Graphite (natural)</t>
  </si>
  <si>
    <t>Iron ore: Total</t>
  </si>
  <si>
    <t>Iron ore conc: non agglomerated</t>
  </si>
  <si>
    <t>Iron ore fines</t>
  </si>
  <si>
    <t>Iron ore lumps</t>
  </si>
  <si>
    <t>Iron ore pellets</t>
  </si>
  <si>
    <t>Iron ore pyrites</t>
  </si>
  <si>
    <t>Kieselguhr</t>
  </si>
  <si>
    <t>Lead ores &amp; conc.</t>
  </si>
  <si>
    <t>Magnesite : Total</t>
  </si>
  <si>
    <t>Magnesia (fused)</t>
  </si>
  <si>
    <t>Magnesite (not calcined)</t>
  </si>
  <si>
    <t>Magnesite (calcined)</t>
  </si>
  <si>
    <t>Magnesite dead-burnt magnesia</t>
  </si>
  <si>
    <t>Magnesium oxide</t>
  </si>
  <si>
    <t>Magnesite (other)</t>
  </si>
  <si>
    <t>Manganese ore: Total</t>
  </si>
  <si>
    <t>Manganese ore 
(46% or more Mn)</t>
  </si>
  <si>
    <t>Manganese ore (Ferruginous, 10% or more but below 30%)</t>
  </si>
  <si>
    <t>Manganese ore (others)</t>
  </si>
  <si>
    <t>Marble : Total</t>
  </si>
  <si>
    <t>Marble (dressed)</t>
  </si>
  <si>
    <t>Marble (others)</t>
  </si>
  <si>
    <t>Mica: Total</t>
  </si>
  <si>
    <t>Mica (blocks)</t>
  </si>
  <si>
    <t>Mica (splittings)</t>
  </si>
  <si>
    <t>Mica (powder)</t>
  </si>
  <si>
    <t>Mica (condenser films)</t>
  </si>
  <si>
    <t>Mica (waste &amp; scrap)</t>
  </si>
  <si>
    <t>Mica (cond. films, plates, cuts NES)</t>
  </si>
  <si>
    <t>Mica (washers &amp; discs)</t>
  </si>
  <si>
    <t>Mica (sheets &amp; strips)</t>
  </si>
  <si>
    <t>Micanite &amp; other built-up mica</t>
  </si>
  <si>
    <t>Mica worked (others)</t>
  </si>
  <si>
    <t>Molybdenum ores &amp; conc.</t>
  </si>
  <si>
    <t>Niobium or tantalum ores &amp; conc.</t>
  </si>
  <si>
    <t>Natural gas</t>
  </si>
  <si>
    <t>Nickel ores &amp; conc.</t>
  </si>
  <si>
    <t>Ochre: Total</t>
  </si>
  <si>
    <t>Ochre: earth colours</t>
  </si>
  <si>
    <t>Ochre (persian red)</t>
  </si>
  <si>
    <t>Ochre (red oxide)</t>
  </si>
  <si>
    <t>Ochre:yellow ochre</t>
  </si>
  <si>
    <t>Precious &amp; semi-precious stones 
(cut &amp; uncut):Total</t>
  </si>
  <si>
    <t>Precious metal ores &amp; concentrates</t>
  </si>
  <si>
    <t>kg</t>
  </si>
  <si>
    <t>Quartz and quartzite: Total</t>
  </si>
  <si>
    <t>Quartz (natural)</t>
  </si>
  <si>
    <t>Quartzite (natural)</t>
  </si>
  <si>
    <t>Rock phosphate</t>
  </si>
  <si>
    <t>Salt (other than common salt)</t>
  </si>
  <si>
    <t>Sand (excl. metal bearing)</t>
  </si>
  <si>
    <t>Sandstone</t>
  </si>
  <si>
    <t>Silica sand</t>
  </si>
  <si>
    <t>Slate : Total</t>
  </si>
  <si>
    <t>Slate (worked)</t>
  </si>
  <si>
    <t>Slate (others)</t>
  </si>
  <si>
    <t>Talc/Steatite/Soapstone : Total</t>
  </si>
  <si>
    <t>Steatite blocks</t>
  </si>
  <si>
    <t>Steatite lumps</t>
  </si>
  <si>
    <t>Steatite powder &amp; others</t>
  </si>
  <si>
    <t>Sulphur (exc. sublimed precipitated &amp; colloidal)</t>
  </si>
  <si>
    <t>Tin ores &amp; conc.</t>
  </si>
  <si>
    <t>Titanium ores &amp; conc.: Total</t>
  </si>
  <si>
    <t>Titanium ores &amp; conc.(Ilmenite)</t>
  </si>
  <si>
    <t>Titanium ores &amp; conc.(Rutile)</t>
  </si>
  <si>
    <t>Titanium ores &amp; conc.(Others)</t>
  </si>
  <si>
    <t>Tungsten ores &amp; conc.</t>
  </si>
  <si>
    <t>Vanadium ores &amp; conc.</t>
  </si>
  <si>
    <t>Witherite</t>
  </si>
  <si>
    <t>Zinc ores &amp; conc.</t>
  </si>
  <si>
    <t>Zirconium ores &amp; conc.</t>
  </si>
  <si>
    <t>Other Minerals NES</t>
  </si>
  <si>
    <t>Other borates</t>
  </si>
  <si>
    <t>Building and monumental stones NES</t>
  </si>
  <si>
    <t>Coal (excl. lignite)</t>
  </si>
  <si>
    <t>Coal:lignite</t>
  </si>
  <si>
    <t>Corundum (natural)</t>
  </si>
  <si>
    <t>Diamond: Total</t>
  </si>
  <si>
    <t>‘000</t>
  </si>
  <si>
    <t>Emerald (cut &amp; uncut)</t>
  </si>
  <si>
    <t>Garnet (cut and uncut)</t>
  </si>
  <si>
    <t>Gypsum &amp; plaster</t>
  </si>
  <si>
    <t>Magnesite:dead-burnt magnesia</t>
  </si>
  <si>
    <t>Manganese ore (46% or more Mn)</t>
  </si>
  <si>
    <t>Manganese ore (35% or more but below 46% Mn)</t>
  </si>
  <si>
    <t>Manganese ore (30% or more but below 35% Mn)</t>
  </si>
  <si>
    <t>Manganese ore (ferruginous, 10% or more but below 30%)</t>
  </si>
  <si>
    <t>Marble (dresssed)</t>
  </si>
  <si>
    <t>Mica (bricks)</t>
  </si>
  <si>
    <t>Ochre: yellow ochre</t>
  </si>
  <si>
    <t>Ochre: persian red</t>
  </si>
  <si>
    <t>Ochre: red oxide</t>
  </si>
  <si>
    <t>Petroleum (crude)</t>
  </si>
  <si>
    <t>Precious &amp; semi-precious stones (cut &amp; uncut):Total</t>
  </si>
  <si>
    <t>Quartz &amp; quartzite: Total</t>
  </si>
  <si>
    <t>Steatite : Total</t>
  </si>
  <si>
    <t>Sulphur (excl. sublimed precipitated &amp; colloidal)</t>
  </si>
  <si>
    <t>Titanium ores and conc. (ilmenite)</t>
  </si>
  <si>
    <t>Titanium ores and conc.(rutile)</t>
  </si>
  <si>
    <t>Titanium ores and conc.(others)</t>
  </si>
  <si>
    <t>Tripoli earth</t>
  </si>
  <si>
    <t>Other minerals NES</t>
  </si>
  <si>
    <t>Chhattisgarh</t>
  </si>
  <si>
    <t>(p): Provisional</t>
  </si>
  <si>
    <t>2016-17(p)</t>
  </si>
  <si>
    <t xml:space="preserve">     Emerald (uncut)</t>
  </si>
  <si>
    <t xml:space="preserve">     Emerald (cut)</t>
  </si>
  <si>
    <t xml:space="preserve">     Diamond (industrial)</t>
  </si>
  <si>
    <t xml:space="preserve">     Diamond (mostly cut)</t>
  </si>
  <si>
    <t xml:space="preserve">     Diamond powder</t>
  </si>
  <si>
    <t xml:space="preserve">Felspar (cut &amp; uncut) </t>
  </si>
  <si>
    <t xml:space="preserve">     Felspar (uncut)</t>
  </si>
  <si>
    <t xml:space="preserve">     Felspar (cut)</t>
  </si>
  <si>
    <t xml:space="preserve">     Garnet (uncut)</t>
  </si>
  <si>
    <t xml:space="preserve">     Garnet (cut)</t>
  </si>
  <si>
    <t xml:space="preserve">     Mica (unmanufactured) Total</t>
  </si>
  <si>
    <t xml:space="preserve">     Mica (worked)</t>
  </si>
  <si>
    <t xml:space="preserve">  Mica (unmanufactured): Total</t>
  </si>
  <si>
    <t xml:space="preserve">  Mica (worked): Total</t>
  </si>
  <si>
    <t>2. Non-coking (Including  High Sulphur)</t>
  </si>
  <si>
    <t>S.No.</t>
  </si>
  <si>
    <t>2010-11</t>
  </si>
  <si>
    <t>2015-16(p)</t>
  </si>
  <si>
    <t xml:space="preserve"> (p) - Provisional</t>
  </si>
  <si>
    <t>(Value in Rs.’000)</t>
  </si>
  <si>
    <t>Resources</t>
  </si>
  <si>
    <t>Bihar</t>
  </si>
  <si>
    <t>Tertiary Coal Fields</t>
  </si>
  <si>
    <t>Gondawana Coal Fields</t>
  </si>
  <si>
    <t xml:space="preserve">   (p):</t>
  </si>
  <si>
    <t>Resources (QMT)</t>
  </si>
  <si>
    <t>Year</t>
  </si>
  <si>
    <t>J &amp; K</t>
  </si>
  <si>
    <t>Kerala</t>
  </si>
  <si>
    <t>Puducherry</t>
  </si>
  <si>
    <t>Tamil Nadu</t>
  </si>
  <si>
    <t>All India</t>
  </si>
  <si>
    <t>( as on 1st April 2012 to 2017 )</t>
  </si>
  <si>
    <t>Fuel Type</t>
  </si>
  <si>
    <t>Production</t>
  </si>
  <si>
    <t>Imports</t>
  </si>
  <si>
    <t>Exports</t>
  </si>
  <si>
    <t>Net Imports</t>
  </si>
  <si>
    <t>Opening Stock</t>
  </si>
  <si>
    <t>Closing Stock</t>
  </si>
  <si>
    <t>Stock Change</t>
  </si>
  <si>
    <t>2008-09</t>
  </si>
  <si>
    <t>2009-10</t>
  </si>
  <si>
    <t xml:space="preserve"> Item </t>
  </si>
  <si>
    <t xml:space="preserve">Unit </t>
  </si>
  <si>
    <t xml:space="preserve"> 2010-11 </t>
  </si>
  <si>
    <t xml:space="preserve">2011-12 </t>
  </si>
  <si>
    <t xml:space="preserve"> 2013-14 </t>
  </si>
  <si>
    <t xml:space="preserve">2014-15 </t>
  </si>
  <si>
    <t xml:space="preserve">2015-16 </t>
  </si>
  <si>
    <t>1. Production</t>
  </si>
  <si>
    <t xml:space="preserve">(i) Crude Oil </t>
  </si>
  <si>
    <t xml:space="preserve">MMT </t>
  </si>
  <si>
    <t xml:space="preserve">(ii) Natural Gas </t>
  </si>
  <si>
    <t xml:space="preserve">BCM </t>
  </si>
  <si>
    <t xml:space="preserve">(iii) Petroleum Products </t>
  </si>
  <si>
    <t>MMT</t>
  </si>
  <si>
    <t>2. Consumption</t>
  </si>
  <si>
    <t>(i) Crude Oil ( in terms of refinery crude processed)</t>
  </si>
  <si>
    <t>(ii) Natural Gas (including LNG)</t>
  </si>
  <si>
    <t>3. Reserves (Balance Recoverable) as on 31st March</t>
  </si>
  <si>
    <t>(i) Crude Oil</t>
  </si>
  <si>
    <t>(ii) Natural Gas</t>
  </si>
  <si>
    <t>BCM</t>
  </si>
  <si>
    <t>4. Imports &amp; Exports</t>
  </si>
  <si>
    <t>(i) Gross Imports :</t>
  </si>
  <si>
    <t xml:space="preserve">(a) Qty : Crude Oil </t>
  </si>
  <si>
    <t xml:space="preserve">LNG </t>
  </si>
  <si>
    <t xml:space="preserve"> MMT </t>
  </si>
  <si>
    <t>20b9</t>
  </si>
  <si>
    <t>₹</t>
  </si>
  <si>
    <t xml:space="preserve">Total (a) </t>
  </si>
  <si>
    <t>Ctrl+Alt+$(4)</t>
  </si>
  <si>
    <t xml:space="preserve">(b) Value: Crude Oil </t>
  </si>
  <si>
    <t>₹ Billion</t>
  </si>
  <si>
    <t xml:space="preserve">Total (b) </t>
  </si>
  <si>
    <t>(ii) Exports :</t>
  </si>
  <si>
    <t>(iii) Net Imports :</t>
  </si>
  <si>
    <t>(b) Value: Crude Oil</t>
  </si>
  <si>
    <t xml:space="preserve"> </t>
  </si>
  <si>
    <t>#  Data for 2014-15 onwards is not available as these minerals have been declared as minor minerals vide notification dated 10.02.2015.</t>
  </si>
  <si>
    <r>
      <t xml:space="preserve">Mica </t>
    </r>
    <r>
      <rPr>
        <sz val="9"/>
        <rFont val="Calibri"/>
        <family val="2"/>
        <scheme val="minor"/>
      </rPr>
      <t>(Waste &amp; Scrap)</t>
    </r>
    <r>
      <rPr>
        <sz val="10"/>
        <rFont val="Calibri"/>
        <family val="2"/>
        <scheme val="minor"/>
      </rPr>
      <t>**#</t>
    </r>
  </si>
  <si>
    <t>Note : Excluding Atomic and Minor Minerals</t>
  </si>
  <si>
    <t>* : Quantity not given due to partial coverage, value figures however have full coverage.</t>
  </si>
  <si>
    <t xml:space="preserve"> ++:  Negligible</t>
  </si>
  <si>
    <t>Type of Coal\ As on April of Year</t>
  </si>
  <si>
    <t>2017</t>
  </si>
  <si>
    <t>Total Primary Supply</t>
  </si>
  <si>
    <t>Note: Total Primary supply is estimated as sum of indiginous production, Net Import &amp; Stock Change. For simplicity, only stock change of pit head stock is taken.</t>
  </si>
  <si>
    <t>Source: National Mineral Inventry, Indian Bureau of Mines, Nagpur</t>
  </si>
  <si>
    <t>Source  :  MSMP March 2017 &amp; earlier publication, Indian Bureau of Mines</t>
  </si>
  <si>
    <t>Ochre #</t>
  </si>
  <si>
    <t xml:space="preserve">Selenite </t>
  </si>
  <si>
    <t>2017(p)</t>
  </si>
  <si>
    <t>(p) : Provisional</t>
  </si>
  <si>
    <t>2016-17 (p)</t>
  </si>
  <si>
    <t xml:space="preserve">   (p): Provisional</t>
  </si>
  <si>
    <t>Statement 2.03 : Import of Ores and Minerals</t>
  </si>
  <si>
    <t>Statement 2.04 : Export of Ores and Minerals (including re-export)</t>
  </si>
  <si>
    <t>Statement  2.05 : Inventory of geological reserves of coal by type</t>
  </si>
  <si>
    <t>Statement 2.11 : Key indicators of petroleum industry</t>
  </si>
  <si>
    <t>QMT  : Quantiy in Million Tonnes.</t>
  </si>
  <si>
    <t>Source : Provisional Coal Statistics 2016-17, Coal Controller's Organization, M/o Coal (Figures compiled by Neyveli Lignite Corporation Ltd.)</t>
  </si>
  <si>
    <t>Source : Provisional Coal Statistics 2016-17, Coal Controller's Organization, M/o Coal</t>
  </si>
  <si>
    <t xml:space="preserve">(a) Qty :  Petroleum Products </t>
  </si>
  <si>
    <t xml:space="preserve">(b) Value:  Petroleum Products </t>
  </si>
  <si>
    <t xml:space="preserve">Petroleum Products </t>
  </si>
  <si>
    <t>As on 01.04.2005</t>
  </si>
  <si>
    <t>Alexandrite</t>
  </si>
  <si>
    <t>N.E.</t>
  </si>
  <si>
    <t>'000 tonnes</t>
  </si>
  <si>
    <t>Antimony</t>
  </si>
  <si>
    <t>Borax</t>
  </si>
  <si>
    <t>China clay</t>
  </si>
  <si>
    <t>Cobalt (Ore)</t>
  </si>
  <si>
    <t>million tonnes</t>
  </si>
  <si>
    <t>Copper</t>
  </si>
  <si>
    <t xml:space="preserve">'000 tonnes   </t>
  </si>
  <si>
    <t>carats</t>
  </si>
  <si>
    <t>N. E.</t>
  </si>
  <si>
    <t>Fluorite</t>
  </si>
  <si>
    <t>Fuller’s Earth</t>
  </si>
  <si>
    <t xml:space="preserve">tonne   </t>
  </si>
  <si>
    <t>Granite (Dimen. stone)</t>
  </si>
  <si>
    <t>000 cubic meter</t>
  </si>
  <si>
    <t>Iron Ore (Haematite)</t>
  </si>
  <si>
    <t>Iron Ore (Magnetite)</t>
  </si>
  <si>
    <t>Lead-Zinc</t>
  </si>
  <si>
    <t>Lead + Zinc Metal</t>
  </si>
  <si>
    <t>Marble</t>
  </si>
  <si>
    <t>Molybdenum</t>
  </si>
  <si>
    <r>
      <t>Contained MoS</t>
    </r>
    <r>
      <rPr>
        <vertAlign val="subscript"/>
        <sz val="11"/>
        <color theme="1"/>
        <rFont val="Calibri"/>
        <family val="2"/>
        <scheme val="minor"/>
      </rPr>
      <t>2</t>
    </r>
  </si>
  <si>
    <t>Nickel Ore</t>
  </si>
  <si>
    <t>Platinum gp. of metals (PGM)</t>
  </si>
  <si>
    <t>tonnes of metal contained</t>
  </si>
  <si>
    <t>Potash</t>
  </si>
  <si>
    <t>Pyrite</t>
  </si>
  <si>
    <t>Quartz-Silica Sand</t>
  </si>
  <si>
    <t>Rare Earth Elements (REE)</t>
  </si>
  <si>
    <t>Rock Phosphate</t>
  </si>
  <si>
    <t>Rock Salt</t>
  </si>
  <si>
    <t>Sapphire</t>
  </si>
  <si>
    <t>Talc-Steatite-Soapstone</t>
  </si>
  <si>
    <t>Tin</t>
  </si>
  <si>
    <t>Titanium</t>
  </si>
  <si>
    <t>Tungsten</t>
  </si>
  <si>
    <t>Vanadium</t>
  </si>
  <si>
    <t>Contained V2O3</t>
  </si>
  <si>
    <t>Zircon</t>
  </si>
  <si>
    <t>N.E. - Not Estimated</t>
  </si>
  <si>
    <t>1. Coking</t>
  </si>
  <si>
    <t xml:space="preserve">                     Statement 2.02: Production of Minerals</t>
  </si>
  <si>
    <t>Statement   2.08: Total Primary supply  of Coal &amp; Lignite</t>
  </si>
  <si>
    <r>
      <t xml:space="preserve">   I.</t>
    </r>
    <r>
      <rPr>
        <sz val="11"/>
        <rFont val="Calibri"/>
        <family val="2"/>
        <scheme val="minor"/>
      </rPr>
      <t xml:space="preserve">  Prime coking</t>
    </r>
  </si>
  <si>
    <r>
      <t xml:space="preserve">    II. </t>
    </r>
    <r>
      <rPr>
        <sz val="11"/>
        <rFont val="Calibri"/>
        <family val="2"/>
        <scheme val="minor"/>
      </rPr>
      <t xml:space="preserve"> Medium coking</t>
    </r>
  </si>
  <si>
    <r>
      <t xml:space="preserve">  III. </t>
    </r>
    <r>
      <rPr>
        <sz val="11"/>
        <rFont val="Calibri"/>
        <family val="2"/>
        <scheme val="minor"/>
      </rPr>
      <t>Blendable/semi-coking</t>
    </r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</si>
  <si>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 The  coal resources of India are available in older Gondwana Formations of peninsular India and younger Tertiary formations of north- eastern region. Based  on the results of Regional Promotional Exploration, where the boreholes are normally placed 1-2 Km apart, the resources are classified into '</t>
    </r>
    <r>
      <rPr>
        <b/>
        <sz val="11"/>
        <color theme="1"/>
        <rFont val="Calibri"/>
        <family val="2"/>
        <scheme val="minor"/>
      </rPr>
      <t>Indicated'</t>
    </r>
    <r>
      <rPr>
        <sz val="11"/>
        <color theme="1"/>
        <rFont val="Calibri"/>
        <family val="2"/>
        <scheme val="minor"/>
      </rPr>
      <t xml:space="preserve"> or '</t>
    </r>
    <r>
      <rPr>
        <b/>
        <sz val="11"/>
        <color theme="1"/>
        <rFont val="Calibri"/>
        <family val="2"/>
        <scheme val="minor"/>
      </rPr>
      <t>Inferred'</t>
    </r>
    <r>
      <rPr>
        <sz val="11"/>
        <color theme="1"/>
        <rFont val="Calibri"/>
        <family val="2"/>
        <scheme val="minor"/>
      </rPr>
      <t xml:space="preserve"> category. Subsequent detailed exploration in selected  blocks, where boreholes are less than 400 meter apart,  upgrades the resources into more reliable '</t>
    </r>
    <r>
      <rPr>
        <b/>
        <sz val="11"/>
        <color theme="1"/>
        <rFont val="Calibri"/>
        <family val="2"/>
        <scheme val="minor"/>
      </rPr>
      <t>Proved</t>
    </r>
    <r>
      <rPr>
        <sz val="11"/>
        <color theme="1"/>
        <rFont val="Calibri"/>
        <family val="2"/>
        <scheme val="minor"/>
      </rPr>
      <t>' category</t>
    </r>
  </si>
  <si>
    <t xml:space="preserve"> Source    :  General Review 2017, Central Electricity Authority  </t>
  </si>
  <si>
    <t>Note : Total may not tally</t>
  </si>
  <si>
    <t>MW: Megawatt</t>
  </si>
  <si>
    <t xml:space="preserve">MU: Million unit </t>
  </si>
  <si>
    <t xml:space="preserve">:#  Lakshadweep &amp; A &amp; N Islands are stand-alone systems, power supply position of these does not form part of regional requirement and availability. </t>
  </si>
  <si>
    <t>ALL  INDIA</t>
  </si>
  <si>
    <t>NORTH EAST REGION</t>
  </si>
  <si>
    <t xml:space="preserve">Tripura  </t>
  </si>
  <si>
    <t xml:space="preserve">Nagaland </t>
  </si>
  <si>
    <t>Mizoram</t>
  </si>
  <si>
    <t>Manipur</t>
  </si>
  <si>
    <t>EASTERN REGION</t>
  </si>
  <si>
    <t>Andaman Nicobar  #</t>
  </si>
  <si>
    <t>Sikkim</t>
  </si>
  <si>
    <t>Orissa</t>
  </si>
  <si>
    <t>DVC</t>
  </si>
  <si>
    <t>SOUTHERN REGION</t>
  </si>
  <si>
    <t>Lakshadweep #</t>
  </si>
  <si>
    <t>Karnataka</t>
  </si>
  <si>
    <t xml:space="preserve">Andhra Pradesh  </t>
  </si>
  <si>
    <t>WESTERN REGION</t>
  </si>
  <si>
    <t>Dadra &amp; Nagar Haveli</t>
  </si>
  <si>
    <t>Daman &amp; Diu</t>
  </si>
  <si>
    <t xml:space="preserve">Maharashtra  </t>
  </si>
  <si>
    <t xml:space="preserve">Gujarat  </t>
  </si>
  <si>
    <t>Goa</t>
  </si>
  <si>
    <t>NORTHERN REGION</t>
  </si>
  <si>
    <t>Uttarakhand</t>
  </si>
  <si>
    <t xml:space="preserve">Rajasthan  </t>
  </si>
  <si>
    <t>Punjab</t>
  </si>
  <si>
    <t xml:space="preserve">Jammu &amp; Kashmir </t>
  </si>
  <si>
    <t>Himachal Pradesh</t>
  </si>
  <si>
    <t>Haryana</t>
  </si>
  <si>
    <t xml:space="preserve">Delhi   </t>
  </si>
  <si>
    <t>Chandigarh</t>
  </si>
  <si>
    <t>%</t>
  </si>
  <si>
    <t>(MW)</t>
  </si>
  <si>
    <t>(%)</t>
  </si>
  <si>
    <t>(MU)</t>
  </si>
  <si>
    <t>Demand no met</t>
  </si>
  <si>
    <t>Peak Met       (MW)</t>
  </si>
  <si>
    <t>Peak Demand (MW)</t>
  </si>
  <si>
    <t xml:space="preserve">Energy not supplied </t>
  </si>
  <si>
    <t>Energy Supplied (MU)</t>
  </si>
  <si>
    <t>Energy Requirement  (MU)</t>
  </si>
  <si>
    <t>Region/State/U.Ts.</t>
  </si>
  <si>
    <t>April 2016- March 2017</t>
  </si>
  <si>
    <t>.</t>
  </si>
  <si>
    <r>
      <t xml:space="preserve"> Source   </t>
    </r>
    <r>
      <rPr>
        <b/>
        <sz val="10"/>
        <rFont val="Calibri"/>
        <family val="2"/>
        <scheme val="minor"/>
      </rPr>
      <t xml:space="preserve"> : </t>
    </r>
    <r>
      <rPr>
        <sz val="11"/>
        <color theme="1"/>
        <rFont val="Calibri"/>
        <family val="2"/>
        <scheme val="minor"/>
      </rPr>
      <t xml:space="preserve"> Central Electricity Authority</t>
    </r>
  </si>
  <si>
    <t>All INDIA</t>
  </si>
  <si>
    <t>Central sector</t>
  </si>
  <si>
    <t>Private sector</t>
  </si>
  <si>
    <t>lakshadweep State</t>
  </si>
  <si>
    <t xml:space="preserve">Andaman &amp; State </t>
  </si>
  <si>
    <t xml:space="preserve"> State </t>
  </si>
  <si>
    <t>Tripura</t>
  </si>
  <si>
    <t>Nagaland</t>
  </si>
  <si>
    <t>North-Eastern Region</t>
  </si>
  <si>
    <t>V</t>
  </si>
  <si>
    <t>D.V.C.</t>
  </si>
  <si>
    <t xml:space="preserve">Bihar </t>
  </si>
  <si>
    <t>Eastern Region</t>
  </si>
  <si>
    <t>IV</t>
  </si>
  <si>
    <t>Tanalgana</t>
  </si>
  <si>
    <t>NLC</t>
  </si>
  <si>
    <t>Southern Region</t>
  </si>
  <si>
    <t>III</t>
  </si>
  <si>
    <t>Chhatisgharh</t>
  </si>
  <si>
    <t>Western Region</t>
  </si>
  <si>
    <t>II</t>
  </si>
  <si>
    <t>Uttarkhand</t>
  </si>
  <si>
    <t>Delhi</t>
  </si>
  <si>
    <t>Northern Region</t>
  </si>
  <si>
    <t>I</t>
  </si>
  <si>
    <t xml:space="preserve">Diesel   </t>
  </si>
  <si>
    <t>Gas</t>
  </si>
  <si>
    <t>Grand Total</t>
  </si>
  <si>
    <t>RES* (MNRE)</t>
  </si>
  <si>
    <t>Hydro Renewable</t>
  </si>
  <si>
    <t>Nuclear</t>
  </si>
  <si>
    <t>Total Thermal</t>
  </si>
  <si>
    <t>Thermal</t>
  </si>
  <si>
    <t>State/Union Territory</t>
  </si>
  <si>
    <t>Sl.         No.</t>
  </si>
  <si>
    <t xml:space="preserve"> on 31st March, 2017                               (Mega Watts)</t>
  </si>
  <si>
    <t>Statement 2.13:  Installed capacity of power utilities</t>
  </si>
  <si>
    <t>*:  RES includes SHP,BP,U&amp;I, Solar and Wind Energy. Installed capacity in respect ot RES (MNER) as on 30.9.2013</t>
  </si>
  <si>
    <r>
      <t xml:space="preserve"> Source   </t>
    </r>
    <r>
      <rPr>
        <b/>
        <i/>
        <sz val="10"/>
        <rFont val="Calibri"/>
        <family val="2"/>
        <scheme val="minor"/>
      </rPr>
      <t xml:space="preserve"> : </t>
    </r>
    <r>
      <rPr>
        <i/>
        <sz val="11"/>
        <color theme="1"/>
        <rFont val="Calibri"/>
        <family val="2"/>
        <scheme val="minor"/>
      </rPr>
      <t xml:space="preserve"> Central Electricity Authority</t>
    </r>
  </si>
  <si>
    <t>on 31st March, 2016                        (Mega Watts)</t>
  </si>
  <si>
    <t xml:space="preserve">Statement 2.13 :  Installed capacity of power utilities </t>
  </si>
  <si>
    <t>(Mega Watts)</t>
  </si>
  <si>
    <t>* : After accounting for derations/uprations etc. and reconciliation with utilities, the installed capacity figure of 36863 MW would work out to 38990 as on 31.03.2012.</t>
  </si>
  <si>
    <t>#  : RES:- Renewable Energy Sources includes Hydro capacity of 25.00 MW and below as reported by MNRE.</t>
  </si>
  <si>
    <t>RES: Renewable Energy Sources</t>
  </si>
  <si>
    <t>Source: Central Electricity Authority</t>
  </si>
  <si>
    <t>31.12.2017</t>
  </si>
  <si>
    <t>31.03.17</t>
  </si>
  <si>
    <t>31.03.16</t>
  </si>
  <si>
    <t>31.03.15</t>
  </si>
  <si>
    <t>31.03.14</t>
  </si>
  <si>
    <t>31.03.13</t>
  </si>
  <si>
    <t xml:space="preserve">31.03.12 </t>
  </si>
  <si>
    <t>31.03.10 *</t>
  </si>
  <si>
    <t xml:space="preserve">31.03.09 </t>
  </si>
  <si>
    <t xml:space="preserve">31.03.08 </t>
  </si>
  <si>
    <t>31.03.07</t>
  </si>
  <si>
    <t xml:space="preserve">31.03.06 </t>
  </si>
  <si>
    <t>31.03.05</t>
  </si>
  <si>
    <t>31.03.04</t>
  </si>
  <si>
    <t>31.03.03</t>
  </si>
  <si>
    <t>31.03.02</t>
  </si>
  <si>
    <t>31.03.97</t>
  </si>
  <si>
    <t>31.03.92</t>
  </si>
  <si>
    <t xml:space="preserve">31.03.90 </t>
  </si>
  <si>
    <t xml:space="preserve">31.03.85 </t>
  </si>
  <si>
    <t xml:space="preserve">31.03.80 </t>
  </si>
  <si>
    <t>31.03.79</t>
  </si>
  <si>
    <t>31.03.74</t>
  </si>
  <si>
    <t xml:space="preserve">31.03.69 </t>
  </si>
  <si>
    <t xml:space="preserve">31.03.66 </t>
  </si>
  <si>
    <t xml:space="preserve">31.03.61 </t>
  </si>
  <si>
    <t xml:space="preserve">31.03.56 </t>
  </si>
  <si>
    <t>31.12.50</t>
  </si>
  <si>
    <t>31.12.47</t>
  </si>
  <si>
    <t xml:space="preserve">Total </t>
  </si>
  <si>
    <t>Diesel</t>
  </si>
  <si>
    <t xml:space="preserve">Coal </t>
  </si>
  <si>
    <t>RES#</t>
  </si>
  <si>
    <t>Hydro</t>
  </si>
  <si>
    <t>Sr. No.</t>
  </si>
  <si>
    <t>Statement 2.14: Installed Power generating capacity in India</t>
  </si>
  <si>
    <t>1996-97</t>
  </si>
  <si>
    <t>1991-92</t>
  </si>
  <si>
    <t>Statement  2.15:  Annual gross generation of power by source and by sector</t>
  </si>
  <si>
    <t>Precious &amp; semi precious stones (cut)</t>
  </si>
  <si>
    <t>Precious &amp; semi precious stones
(uncut)</t>
  </si>
  <si>
    <t>Precious &amp; semi stones (uncut)</t>
  </si>
  <si>
    <t>Precious &amp; semi precious stones cut</t>
  </si>
  <si>
    <t>RES</t>
  </si>
  <si>
    <t>Statement 2.12:  State-wise energy Supply Position</t>
  </si>
  <si>
    <t>*: RES includes SHP,BP,U&amp;I, Solar and Wind Energy. Installed capacity in respect ot RES (MNER) as on 31.03.2017</t>
  </si>
  <si>
    <t>Source: Indian Petroleum &amp; Natural Gas Statistics -2016-17</t>
  </si>
  <si>
    <t xml:space="preserve">Chhattisgarh </t>
  </si>
  <si>
    <t>1955-56</t>
  </si>
  <si>
    <t>1960-61</t>
  </si>
  <si>
    <t>1965-66</t>
  </si>
  <si>
    <t>1968-69</t>
  </si>
  <si>
    <t>1973-74</t>
  </si>
  <si>
    <t>1978-79</t>
  </si>
  <si>
    <t>1979-80</t>
  </si>
  <si>
    <t>1984-85</t>
  </si>
  <si>
    <t>1989-90</t>
  </si>
  <si>
    <t>2016-17(P)</t>
  </si>
  <si>
    <t>(in GWh)</t>
  </si>
  <si>
    <t>1. BBMB generation has been considered in State Sector.</t>
  </si>
  <si>
    <t>2. RES Generation upto 2013-2014 as per normative generation.</t>
  </si>
  <si>
    <t>3. RES Generation during 2014-2015 onwards are as per actual generation received from utilities.</t>
  </si>
  <si>
    <t>Coal/Lignite</t>
  </si>
  <si>
    <t>Source: Growth Of Electricity Sector In India From 1947-2017,  Central Electricity Authority &amp; Energy Statistics 2017, MOSPI</t>
  </si>
  <si>
    <t>Source : Provisional Coal Statistics 2016-17, Coal Controller's Organization, Kolkata, Ministry of Coal</t>
  </si>
  <si>
    <t>Note: (i) Data may not add up to respective total due to rounding off.</t>
  </si>
  <si>
    <t>Source : Provisional Coal Statistics 2005-06 to 2016-17, Coal Controller's Organization, Kolkata, Ministry of Coal</t>
  </si>
  <si>
    <t>Statement 2.01 : Mineral Reserves and Resources</t>
  </si>
  <si>
    <t>Statement  2.06 :  State-wise inventory of geological reserves of coal</t>
  </si>
  <si>
    <t xml:space="preserve">Statement    2.07    : State-wise inventory of geological reserve of Lignite </t>
  </si>
  <si>
    <t>Statement 2.09: State-wise production of raw coal by types</t>
  </si>
  <si>
    <t>Statement 2.10 :  State-wise production of coal and lignite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</si>
</sst>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00"/>
    <numFmt numFmtId="165" formatCode="0.0"/>
    <numFmt numFmtId="166" formatCode="[$₹-4009]\ #,##0.00"/>
    <numFmt numFmtId="167" formatCode="&quot;$&quot;#,##0_);[Red]\(&quot;$&quot;#,##0\)"/>
    <numFmt numFmtId="168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indexed="6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43" fontId="5" fillId="0" borderId="0" applyFont="0" applyFill="0" applyBorder="0" applyAlignment="0" applyProtection="0"/>
  </cellStyleXfs>
  <cellXfs count="637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4" fillId="0" borderId="0" xfId="0" applyFont="1" applyBorder="1" applyAlignment="1">
      <alignment horizontal="right"/>
    </xf>
    <xf numFmtId="0" fontId="5" fillId="0" borderId="0" xfId="4" applyFont="1" applyFill="1" applyAlignment="1">
      <alignment wrapText="1"/>
    </xf>
    <xf numFmtId="0" fontId="5" fillId="0" borderId="0" xfId="4" applyFont="1" applyFill="1" applyAlignment="1">
      <alignment vertical="top" wrapText="1"/>
    </xf>
    <xf numFmtId="0" fontId="5" fillId="0" borderId="9" xfId="4" applyFont="1" applyFill="1" applyBorder="1" applyAlignment="1">
      <alignment horizontal="center" wrapText="1"/>
    </xf>
    <xf numFmtId="0" fontId="5" fillId="0" borderId="0" xfId="4" applyFont="1" applyFill="1" applyAlignment="1">
      <alignment horizontal="right" wrapText="1"/>
    </xf>
    <xf numFmtId="0" fontId="5" fillId="0" borderId="0" xfId="5"/>
    <xf numFmtId="0" fontId="1" fillId="0" borderId="9" xfId="5" applyFont="1" applyBorder="1"/>
    <xf numFmtId="0" fontId="5" fillId="0" borderId="9" xfId="5" applyBorder="1"/>
    <xf numFmtId="0" fontId="5" fillId="0" borderId="9" xfId="5" applyFill="1" applyBorder="1"/>
    <xf numFmtId="0" fontId="1" fillId="0" borderId="5" xfId="5" applyFont="1" applyBorder="1" applyAlignment="1">
      <alignment horizontal="center"/>
    </xf>
    <xf numFmtId="0" fontId="1" fillId="0" borderId="9" xfId="3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5" fillId="0" borderId="0" xfId="4" applyFont="1" applyFill="1" applyBorder="1" applyAlignment="1">
      <alignment horizontal="left" wrapText="1"/>
    </xf>
    <xf numFmtId="0" fontId="5" fillId="0" borderId="0" xfId="5" applyFill="1"/>
    <xf numFmtId="0" fontId="5" fillId="0" borderId="12" xfId="4" applyFont="1" applyFill="1" applyBorder="1" applyAlignment="1">
      <alignment horizontal="center" wrapText="1"/>
    </xf>
    <xf numFmtId="0" fontId="5" fillId="0" borderId="0" xfId="5" applyBorder="1"/>
    <xf numFmtId="0" fontId="5" fillId="0" borderId="2" xfId="5" applyBorder="1"/>
    <xf numFmtId="0" fontId="5" fillId="0" borderId="2" xfId="5" applyBorder="1" applyAlignment="1">
      <alignment horizontal="right"/>
    </xf>
    <xf numFmtId="0" fontId="7" fillId="0" borderId="5" xfId="5" applyFont="1" applyBorder="1" applyAlignment="1">
      <alignment horizontal="left"/>
    </xf>
    <xf numFmtId="0" fontId="5" fillId="0" borderId="0" xfId="4" applyFont="1" applyFill="1" applyAlignment="1">
      <alignment horizontal="center" wrapText="1"/>
    </xf>
    <xf numFmtId="0" fontId="5" fillId="0" borderId="0" xfId="0" applyFont="1"/>
    <xf numFmtId="0" fontId="11" fillId="0" borderId="0" xfId="4" applyFont="1" applyFill="1" applyAlignment="1">
      <alignment horizontal="right" vertical="top" wrapText="1"/>
    </xf>
    <xf numFmtId="0" fontId="9" fillId="0" borderId="9" xfId="4" applyFont="1" applyFill="1" applyBorder="1" applyAlignment="1">
      <alignment horizontal="center" vertical="top" wrapText="1"/>
    </xf>
    <xf numFmtId="0" fontId="9" fillId="0" borderId="10" xfId="4" applyFont="1" applyFill="1" applyBorder="1" applyAlignment="1">
      <alignment horizontal="center" vertical="top" wrapText="1"/>
    </xf>
    <xf numFmtId="0" fontId="9" fillId="0" borderId="12" xfId="4" applyFont="1" applyFill="1" applyBorder="1" applyAlignment="1">
      <alignment horizontal="center" vertical="top" wrapText="1"/>
    </xf>
    <xf numFmtId="0" fontId="9" fillId="0" borderId="12" xfId="4" applyFont="1" applyFill="1" applyBorder="1" applyAlignment="1">
      <alignment vertical="top" wrapText="1"/>
    </xf>
    <xf numFmtId="0" fontId="9" fillId="0" borderId="3" xfId="4" applyFont="1" applyFill="1" applyBorder="1" applyAlignment="1">
      <alignment vertical="top" wrapText="1"/>
    </xf>
    <xf numFmtId="0" fontId="9" fillId="0" borderId="3" xfId="4" applyFont="1" applyFill="1" applyBorder="1" applyAlignment="1">
      <alignment horizontal="center" vertical="top" wrapText="1"/>
    </xf>
    <xf numFmtId="0" fontId="9" fillId="0" borderId="15" xfId="4" applyFont="1" applyFill="1" applyBorder="1" applyAlignment="1">
      <alignment horizontal="center" wrapText="1"/>
    </xf>
    <xf numFmtId="0" fontId="9" fillId="0" borderId="9" xfId="4" applyFont="1" applyFill="1" applyBorder="1" applyAlignment="1">
      <alignment horizontal="center" wrapText="1"/>
    </xf>
    <xf numFmtId="0" fontId="9" fillId="0" borderId="10" xfId="4" applyFont="1" applyFill="1" applyBorder="1" applyAlignment="1">
      <alignment horizontal="center" wrapText="1"/>
    </xf>
    <xf numFmtId="0" fontId="0" fillId="0" borderId="0" xfId="0" applyFont="1"/>
    <xf numFmtId="0" fontId="0" fillId="0" borderId="8" xfId="0" applyFont="1" applyBorder="1"/>
    <xf numFmtId="0" fontId="0" fillId="0" borderId="2" xfId="0" applyFont="1" applyBorder="1"/>
    <xf numFmtId="0" fontId="0" fillId="0" borderId="3" xfId="0" applyFont="1" applyBorder="1"/>
    <xf numFmtId="2" fontId="0" fillId="0" borderId="0" xfId="0" applyNumberFormat="1" applyFont="1"/>
    <xf numFmtId="0" fontId="0" fillId="0" borderId="0" xfId="0" applyFont="1" applyBorder="1"/>
    <xf numFmtId="165" fontId="0" fillId="0" borderId="0" xfId="0" applyNumberFormat="1" applyFont="1"/>
    <xf numFmtId="0" fontId="14" fillId="0" borderId="0" xfId="0" applyFont="1"/>
    <xf numFmtId="0" fontId="14" fillId="0" borderId="10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ont="1" applyFill="1"/>
    <xf numFmtId="0" fontId="0" fillId="0" borderId="0" xfId="0" applyFont="1" applyFill="1" applyBorder="1"/>
    <xf numFmtId="0" fontId="13" fillId="0" borderId="0" xfId="0" applyFont="1" applyFill="1"/>
    <xf numFmtId="0" fontId="11" fillId="0" borderId="0" xfId="1" applyFont="1"/>
    <xf numFmtId="0" fontId="11" fillId="0" borderId="0" xfId="1" applyFont="1" applyFill="1" applyBorder="1"/>
    <xf numFmtId="0" fontId="11" fillId="0" borderId="0" xfId="1" applyFont="1" applyFill="1" applyBorder="1" applyAlignment="1">
      <alignment horizontal="right"/>
    </xf>
    <xf numFmtId="0" fontId="11" fillId="0" borderId="0" xfId="1" applyFont="1" applyFill="1"/>
    <xf numFmtId="0" fontId="17" fillId="0" borderId="0" xfId="1" applyFont="1"/>
    <xf numFmtId="0" fontId="18" fillId="0" borderId="9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/>
    </xf>
    <xf numFmtId="0" fontId="18" fillId="0" borderId="9" xfId="0" applyFont="1" applyFill="1" applyBorder="1" applyAlignment="1">
      <alignment horizontal="center" vertical="top" wrapText="1"/>
    </xf>
    <xf numFmtId="0" fontId="18" fillId="0" borderId="9" xfId="0" applyFont="1" applyFill="1" applyBorder="1" applyAlignment="1">
      <alignment horizontal="center" vertical="top"/>
    </xf>
    <xf numFmtId="0" fontId="18" fillId="0" borderId="9" xfId="0" applyFont="1" applyFill="1" applyBorder="1" applyAlignment="1">
      <alignment horizontal="left" vertical="top"/>
    </xf>
    <xf numFmtId="165" fontId="18" fillId="0" borderId="9" xfId="0" applyNumberFormat="1" applyFont="1" applyFill="1" applyBorder="1" applyAlignment="1">
      <alignment horizontal="right" vertical="top"/>
    </xf>
    <xf numFmtId="0" fontId="14" fillId="0" borderId="0" xfId="0" applyFont="1" applyAlignment="1">
      <alignment vertical="top"/>
    </xf>
    <xf numFmtId="1" fontId="18" fillId="0" borderId="9" xfId="0" applyNumberFormat="1" applyFont="1" applyBorder="1" applyAlignment="1">
      <alignment horizontal="center"/>
    </xf>
    <xf numFmtId="1" fontId="18" fillId="0" borderId="9" xfId="0" applyNumberFormat="1" applyFont="1" applyFill="1" applyBorder="1" applyAlignment="1">
      <alignment horizontal="center"/>
    </xf>
    <xf numFmtId="166" fontId="0" fillId="0" borderId="0" xfId="0" applyNumberFormat="1" applyFont="1"/>
    <xf numFmtId="0" fontId="0" fillId="0" borderId="0" xfId="0" applyFont="1" applyAlignment="1">
      <alignment horizontal="right"/>
    </xf>
    <xf numFmtId="0" fontId="19" fillId="0" borderId="0" xfId="0" applyFont="1"/>
    <xf numFmtId="167" fontId="0" fillId="0" borderId="0" xfId="0" applyNumberFormat="1" applyFont="1"/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0" fillId="0" borderId="0" xfId="0" applyFont="1" applyFill="1" applyAlignment="1">
      <alignment vertical="center"/>
    </xf>
    <xf numFmtId="165" fontId="18" fillId="0" borderId="11" xfId="0" applyNumberFormat="1" applyFont="1" applyFill="1" applyBorder="1" applyAlignment="1">
      <alignment horizontal="right" vertical="top"/>
    </xf>
    <xf numFmtId="0" fontId="10" fillId="0" borderId="5" xfId="0" applyFont="1" applyBorder="1" applyAlignment="1"/>
    <xf numFmtId="0" fontId="5" fillId="0" borderId="13" xfId="4" applyFont="1" applyFill="1" applyBorder="1" applyAlignment="1">
      <alignment horizontal="center" vertical="center" wrapText="1"/>
    </xf>
    <xf numFmtId="0" fontId="5" fillId="0" borderId="8" xfId="4" applyFont="1" applyFill="1" applyBorder="1" applyAlignment="1">
      <alignment vertical="center" wrapText="1"/>
    </xf>
    <xf numFmtId="0" fontId="5" fillId="0" borderId="7" xfId="4" applyFont="1" applyFill="1" applyBorder="1" applyAlignment="1">
      <alignment vertical="center" wrapText="1"/>
    </xf>
    <xf numFmtId="0" fontId="5" fillId="0" borderId="12" xfId="4" applyFont="1" applyFill="1" applyBorder="1" applyAlignment="1">
      <alignment vertical="center" wrapText="1"/>
    </xf>
    <xf numFmtId="0" fontId="5" fillId="0" borderId="12" xfId="4" applyFont="1" applyFill="1" applyBorder="1" applyAlignment="1">
      <alignment horizontal="right" vertical="center" wrapText="1"/>
    </xf>
    <xf numFmtId="0" fontId="5" fillId="0" borderId="3" xfId="4" applyFont="1" applyFill="1" applyBorder="1" applyAlignment="1">
      <alignment vertical="center" wrapText="1"/>
    </xf>
    <xf numFmtId="0" fontId="5" fillId="0" borderId="0" xfId="4" applyFont="1" applyFill="1" applyAlignment="1">
      <alignment vertical="center" wrapText="1"/>
    </xf>
    <xf numFmtId="0" fontId="11" fillId="0" borderId="8" xfId="4" quotePrefix="1" applyFont="1" applyFill="1" applyBorder="1" applyAlignment="1">
      <alignment vertical="center" wrapText="1"/>
    </xf>
    <xf numFmtId="0" fontId="11" fillId="0" borderId="8" xfId="4" applyNumberFormat="1" applyFont="1" applyFill="1" applyBorder="1" applyAlignment="1" applyProtection="1">
      <alignment horizontal="right" vertical="center" wrapText="1"/>
    </xf>
    <xf numFmtId="0" fontId="11" fillId="0" borderId="7" xfId="4" applyNumberFormat="1" applyFont="1" applyFill="1" applyBorder="1" applyAlignment="1" applyProtection="1">
      <alignment horizontal="right" vertical="center" wrapText="1"/>
    </xf>
    <xf numFmtId="0" fontId="5" fillId="0" borderId="8" xfId="4" quotePrefix="1" applyFont="1" applyFill="1" applyBorder="1" applyAlignment="1">
      <alignment vertical="center" wrapText="1"/>
    </xf>
    <xf numFmtId="0" fontId="5" fillId="0" borderId="8" xfId="4" applyFont="1" applyFill="1" applyBorder="1" applyAlignment="1">
      <alignment horizontal="right" vertical="center" wrapText="1"/>
    </xf>
    <xf numFmtId="0" fontId="5" fillId="0" borderId="7" xfId="4" applyFont="1" applyFill="1" applyBorder="1" applyAlignment="1">
      <alignment horizontal="right" vertical="center" wrapText="1"/>
    </xf>
    <xf numFmtId="0" fontId="5" fillId="0" borderId="0" xfId="4" applyFont="1" applyFill="1" applyAlignment="1">
      <alignment horizontal="center" vertical="center" wrapText="1"/>
    </xf>
    <xf numFmtId="0" fontId="11" fillId="0" borderId="7" xfId="4" applyFont="1" applyFill="1" applyBorder="1" applyAlignment="1">
      <alignment vertical="center" wrapText="1"/>
    </xf>
    <xf numFmtId="0" fontId="5" fillId="0" borderId="6" xfId="4" applyFont="1" applyFill="1" applyBorder="1" applyAlignment="1">
      <alignment vertical="center" wrapText="1"/>
    </xf>
    <xf numFmtId="0" fontId="11" fillId="0" borderId="6" xfId="4" applyNumberFormat="1" applyFont="1" applyFill="1" applyBorder="1" applyAlignment="1" applyProtection="1">
      <alignment horizontal="right" vertical="center" wrapText="1"/>
    </xf>
    <xf numFmtId="0" fontId="11" fillId="0" borderId="11" xfId="4" applyNumberFormat="1" applyFont="1" applyFill="1" applyBorder="1" applyAlignment="1" applyProtection="1">
      <alignment horizontal="right" vertical="center" wrapText="1"/>
    </xf>
    <xf numFmtId="0" fontId="5" fillId="0" borderId="11" xfId="4" applyFont="1" applyFill="1" applyBorder="1" applyAlignment="1">
      <alignment vertical="center" wrapText="1"/>
    </xf>
    <xf numFmtId="0" fontId="11" fillId="0" borderId="7" xfId="4" applyFont="1" applyFill="1" applyBorder="1" applyAlignment="1">
      <alignment horizontal="right"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 wrapText="1"/>
    </xf>
    <xf numFmtId="0" fontId="5" fillId="0" borderId="9" xfId="5" applyBorder="1" applyAlignment="1">
      <alignment horizontal="right"/>
    </xf>
    <xf numFmtId="0" fontId="5" fillId="0" borderId="0" xfId="5" applyAlignment="1">
      <alignment horizontal="right"/>
    </xf>
    <xf numFmtId="0" fontId="5" fillId="0" borderId="9" xfId="5" applyFill="1" applyBorder="1" applyAlignment="1">
      <alignment horizontal="right"/>
    </xf>
    <xf numFmtId="0" fontId="5" fillId="0" borderId="12" xfId="5" applyBorder="1" applyAlignment="1">
      <alignment horizontal="right"/>
    </xf>
    <xf numFmtId="0" fontId="11" fillId="0" borderId="13" xfId="1" applyFont="1" applyFill="1" applyBorder="1"/>
    <xf numFmtId="0" fontId="11" fillId="0" borderId="5" xfId="1" applyFont="1" applyFill="1" applyBorder="1"/>
    <xf numFmtId="1" fontId="11" fillId="0" borderId="0" xfId="1" applyNumberFormat="1" applyFont="1" applyFill="1" applyBorder="1"/>
    <xf numFmtId="0" fontId="20" fillId="0" borderId="0" xfId="1" applyFont="1" applyFill="1" applyBorder="1"/>
    <xf numFmtId="0" fontId="9" fillId="0" borderId="13" xfId="2" applyFont="1" applyFill="1" applyBorder="1"/>
    <xf numFmtId="0" fontId="9" fillId="0" borderId="13" xfId="1" applyFont="1" applyFill="1" applyBorder="1" applyAlignment="1"/>
    <xf numFmtId="0" fontId="9" fillId="0" borderId="7" xfId="1" applyFont="1" applyFill="1" applyBorder="1" applyAlignment="1"/>
    <xf numFmtId="0" fontId="9" fillId="0" borderId="8" xfId="2" quotePrefix="1" applyFont="1" applyFill="1" applyBorder="1"/>
    <xf numFmtId="0" fontId="17" fillId="0" borderId="0" xfId="1" applyFont="1" applyFill="1" applyBorder="1"/>
    <xf numFmtId="0" fontId="17" fillId="0" borderId="7" xfId="1" applyFont="1" applyFill="1" applyBorder="1"/>
    <xf numFmtId="0" fontId="9" fillId="0" borderId="0" xfId="2" applyFont="1" applyFill="1" applyBorder="1"/>
    <xf numFmtId="0" fontId="9" fillId="0" borderId="7" xfId="2" applyFont="1" applyFill="1" applyBorder="1" applyAlignment="1">
      <alignment horizontal="left" vertical="center"/>
    </xf>
    <xf numFmtId="0" fontId="17" fillId="0" borderId="0" xfId="2" applyFont="1" applyFill="1" applyBorder="1"/>
    <xf numFmtId="0" fontId="17" fillId="0" borderId="13" xfId="1" applyFont="1" applyFill="1" applyBorder="1"/>
    <xf numFmtId="0" fontId="9" fillId="0" borderId="8" xfId="2" applyFont="1" applyFill="1" applyBorder="1"/>
    <xf numFmtId="0" fontId="17" fillId="0" borderId="1" xfId="1" applyFont="1" applyFill="1" applyBorder="1"/>
    <xf numFmtId="0" fontId="9" fillId="0" borderId="1" xfId="2" applyFont="1" applyFill="1" applyBorder="1"/>
    <xf numFmtId="0" fontId="9" fillId="0" borderId="12" xfId="2" applyFont="1" applyFill="1" applyBorder="1" applyAlignment="1">
      <alignment horizontal="left" vertical="center"/>
    </xf>
    <xf numFmtId="0" fontId="17" fillId="0" borderId="4" xfId="1" applyFont="1" applyFill="1" applyBorder="1"/>
    <xf numFmtId="0" fontId="9" fillId="0" borderId="11" xfId="2" applyFont="1" applyFill="1" applyBorder="1" applyAlignment="1">
      <alignment horizontal="left" vertical="center"/>
    </xf>
    <xf numFmtId="0" fontId="9" fillId="0" borderId="4" xfId="2" applyFont="1" applyFill="1" applyBorder="1"/>
    <xf numFmtId="0" fontId="9" fillId="0" borderId="12" xfId="2" applyFont="1" applyFill="1" applyBorder="1"/>
    <xf numFmtId="0" fontId="17" fillId="0" borderId="2" xfId="1" applyFont="1" applyFill="1" applyBorder="1"/>
    <xf numFmtId="0" fontId="9" fillId="0" borderId="5" xfId="2" applyFont="1" applyFill="1" applyBorder="1"/>
    <xf numFmtId="0" fontId="9" fillId="0" borderId="8" xfId="2" applyFont="1" applyFill="1" applyBorder="1" applyAlignment="1">
      <alignment horizontal="left" vertical="center"/>
    </xf>
    <xf numFmtId="0" fontId="9" fillId="0" borderId="13" xfId="1" applyFont="1" applyFill="1" applyBorder="1"/>
    <xf numFmtId="0" fontId="21" fillId="0" borderId="13" xfId="1" applyFont="1" applyFill="1" applyBorder="1"/>
    <xf numFmtId="0" fontId="20" fillId="0" borderId="8" xfId="2" applyFont="1" applyFill="1" applyBorder="1"/>
    <xf numFmtId="0" fontId="20" fillId="0" borderId="0" xfId="2" applyFont="1" applyFill="1" applyBorder="1"/>
    <xf numFmtId="0" fontId="20" fillId="0" borderId="7" xfId="2" applyFont="1" applyFill="1" applyBorder="1"/>
    <xf numFmtId="1" fontId="20" fillId="0" borderId="8" xfId="2" applyNumberFormat="1" applyFont="1" applyFill="1" applyBorder="1"/>
    <xf numFmtId="1" fontId="20" fillId="0" borderId="0" xfId="2" applyNumberFormat="1" applyFont="1" applyFill="1" applyBorder="1"/>
    <xf numFmtId="1" fontId="20" fillId="0" borderId="7" xfId="2" applyNumberFormat="1" applyFont="1" applyFill="1" applyBorder="1"/>
    <xf numFmtId="0" fontId="20" fillId="0" borderId="3" xfId="2" applyFont="1" applyFill="1" applyBorder="1"/>
    <xf numFmtId="0" fontId="20" fillId="0" borderId="2" xfId="2" applyFont="1" applyFill="1" applyBorder="1"/>
    <xf numFmtId="0" fontId="20" fillId="0" borderId="12" xfId="2" applyFont="1" applyFill="1" applyBorder="1"/>
    <xf numFmtId="0" fontId="20" fillId="0" borderId="11" xfId="2" applyFont="1" applyFill="1" applyBorder="1"/>
    <xf numFmtId="0" fontId="20" fillId="0" borderId="7" xfId="1" applyFont="1" applyFill="1" applyBorder="1"/>
    <xf numFmtId="0" fontId="20" fillId="0" borderId="12" xfId="2" applyFont="1" applyFill="1" applyBorder="1" applyAlignment="1">
      <alignment horizontal="right"/>
    </xf>
    <xf numFmtId="0" fontId="20" fillId="0" borderId="11" xfId="1" applyFont="1" applyFill="1" applyBorder="1"/>
    <xf numFmtId="0" fontId="20" fillId="0" borderId="12" xfId="1" applyFont="1" applyFill="1" applyBorder="1"/>
    <xf numFmtId="1" fontId="20" fillId="0" borderId="6" xfId="2" applyNumberFormat="1" applyFont="1" applyFill="1" applyBorder="1"/>
    <xf numFmtId="1" fontId="20" fillId="0" borderId="11" xfId="2" applyNumberFormat="1" applyFont="1" applyFill="1" applyBorder="1"/>
    <xf numFmtId="1" fontId="20" fillId="0" borderId="3" xfId="2" applyNumberFormat="1" applyFont="1" applyFill="1" applyBorder="1"/>
    <xf numFmtId="0" fontId="20" fillId="0" borderId="2" xfId="1" applyFont="1" applyFill="1" applyBorder="1" applyAlignment="1">
      <alignment horizontal="center"/>
    </xf>
    <xf numFmtId="1" fontId="20" fillId="0" borderId="12" xfId="2" applyNumberFormat="1" applyFont="1" applyFill="1" applyBorder="1"/>
    <xf numFmtId="0" fontId="20" fillId="0" borderId="0" xfId="1" applyFont="1" applyFill="1" applyBorder="1" applyAlignment="1">
      <alignment horizontal="center"/>
    </xf>
    <xf numFmtId="0" fontId="20" fillId="0" borderId="5" xfId="1" applyFont="1" applyFill="1" applyBorder="1" applyAlignment="1">
      <alignment horizontal="center"/>
    </xf>
    <xf numFmtId="1" fontId="18" fillId="0" borderId="3" xfId="2" applyNumberFormat="1" applyFont="1" applyFill="1" applyBorder="1"/>
    <xf numFmtId="1" fontId="18" fillId="0" borderId="12" xfId="2" applyNumberFormat="1" applyFont="1" applyFill="1" applyBorder="1"/>
    <xf numFmtId="1" fontId="18" fillId="0" borderId="8" xfId="2" applyNumberFormat="1" applyFont="1" applyFill="1" applyBorder="1"/>
    <xf numFmtId="1" fontId="18" fillId="0" borderId="7" xfId="2" applyNumberFormat="1" applyFont="1" applyFill="1" applyBorder="1"/>
    <xf numFmtId="1" fontId="18" fillId="0" borderId="6" xfId="2" applyNumberFormat="1" applyFont="1" applyFill="1" applyBorder="1"/>
    <xf numFmtId="1" fontId="18" fillId="0" borderId="11" xfId="2" applyNumberFormat="1" applyFont="1" applyFill="1" applyBorder="1"/>
    <xf numFmtId="0" fontId="18" fillId="0" borderId="7" xfId="2" applyFont="1" applyFill="1" applyBorder="1" applyAlignment="1">
      <alignment vertical="top"/>
    </xf>
    <xf numFmtId="0" fontId="6" fillId="0" borderId="9" xfId="0" applyFont="1" applyBorder="1" applyAlignment="1">
      <alignment horizontal="right" vertical="center"/>
    </xf>
    <xf numFmtId="0" fontId="14" fillId="0" borderId="5" xfId="0" applyFont="1" applyBorder="1"/>
    <xf numFmtId="0" fontId="5" fillId="0" borderId="0" xfId="0" applyFont="1" applyAlignment="1">
      <alignment wrapText="1"/>
    </xf>
    <xf numFmtId="0" fontId="9" fillId="0" borderId="12" xfId="2" quotePrefix="1" applyFont="1" applyFill="1" applyBorder="1"/>
    <xf numFmtId="0" fontId="20" fillId="0" borderId="12" xfId="1" applyFont="1" applyFill="1" applyBorder="1" applyAlignment="1">
      <alignment horizontal="center"/>
    </xf>
    <xf numFmtId="0" fontId="20" fillId="0" borderId="7" xfId="1" applyFont="1" applyFill="1" applyBorder="1" applyAlignment="1">
      <alignment horizontal="center"/>
    </xf>
    <xf numFmtId="0" fontId="20" fillId="0" borderId="11" xfId="1" applyFont="1" applyFill="1" applyBorder="1" applyAlignment="1">
      <alignment horizontal="center"/>
    </xf>
    <xf numFmtId="0" fontId="9" fillId="0" borderId="12" xfId="2" quotePrefix="1" applyFont="1" applyFill="1" applyBorder="1" applyAlignment="1">
      <alignment horizontal="left"/>
    </xf>
    <xf numFmtId="0" fontId="20" fillId="0" borderId="7" xfId="2" applyFont="1" applyFill="1" applyBorder="1" applyAlignment="1">
      <alignment horizontal="right"/>
    </xf>
    <xf numFmtId="1" fontId="20" fillId="0" borderId="7" xfId="2" applyNumberFormat="1" applyFont="1" applyFill="1" applyBorder="1" applyAlignment="1">
      <alignment horizontal="right"/>
    </xf>
    <xf numFmtId="0" fontId="9" fillId="0" borderId="3" xfId="2" quotePrefix="1" applyFont="1" applyFill="1" applyBorder="1"/>
    <xf numFmtId="0" fontId="18" fillId="0" borderId="11" xfId="1" applyFont="1" applyFill="1" applyBorder="1"/>
    <xf numFmtId="0" fontId="18" fillId="0" borderId="11" xfId="1" applyFont="1" applyFill="1" applyBorder="1" applyAlignment="1"/>
    <xf numFmtId="0" fontId="18" fillId="0" borderId="11" xfId="2" quotePrefix="1" applyFont="1" applyFill="1" applyBorder="1" applyAlignment="1">
      <alignment horizontal="center"/>
    </xf>
    <xf numFmtId="0" fontId="1" fillId="0" borderId="9" xfId="3" applyFont="1" applyBorder="1" applyAlignment="1">
      <alignment horizontal="center" vertical="center" wrapText="1"/>
    </xf>
    <xf numFmtId="0" fontId="1" fillId="0" borderId="9" xfId="3" applyFont="1" applyBorder="1" applyAlignment="1">
      <alignment horizontal="center" vertical="center"/>
    </xf>
    <xf numFmtId="0" fontId="5" fillId="0" borderId="0" xfId="4" applyFont="1" applyFill="1" applyAlignment="1">
      <alignment horizontal="center" wrapText="1"/>
    </xf>
    <xf numFmtId="0" fontId="0" fillId="0" borderId="0" xfId="0" applyFont="1" applyAlignment="1">
      <alignment horizontal="left" wrapText="1"/>
    </xf>
    <xf numFmtId="0" fontId="5" fillId="0" borderId="9" xfId="0" applyFont="1" applyBorder="1" applyAlignment="1">
      <alignment wrapText="1"/>
    </xf>
    <xf numFmtId="0" fontId="5" fillId="0" borderId="9" xfId="0" applyFont="1" applyBorder="1"/>
    <xf numFmtId="0" fontId="5" fillId="0" borderId="9" xfId="0" applyFont="1" applyBorder="1" applyAlignment="1">
      <alignment horizontal="right" vertical="center"/>
    </xf>
    <xf numFmtId="0" fontId="5" fillId="0" borderId="9" xfId="0" quotePrefix="1" applyFont="1" applyBorder="1"/>
    <xf numFmtId="3" fontId="5" fillId="0" borderId="9" xfId="0" applyNumberFormat="1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0" fontId="5" fillId="0" borderId="9" xfId="0" applyFont="1" applyFill="1" applyBorder="1"/>
    <xf numFmtId="0" fontId="5" fillId="0" borderId="9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5" xfId="5" applyFont="1" applyBorder="1" applyAlignment="1">
      <alignment horizontal="left"/>
    </xf>
    <xf numFmtId="0" fontId="5" fillId="0" borderId="9" xfId="5" applyBorder="1" applyAlignment="1">
      <alignment horizontal="left"/>
    </xf>
    <xf numFmtId="0" fontId="5" fillId="0" borderId="9" xfId="5" applyBorder="1" applyAlignment="1">
      <alignment horizontal="left" wrapText="1"/>
    </xf>
    <xf numFmtId="0" fontId="0" fillId="0" borderId="9" xfId="5" applyFont="1" applyBorder="1" applyAlignment="1">
      <alignment horizontal="left"/>
    </xf>
    <xf numFmtId="0" fontId="5" fillId="0" borderId="9" xfId="5" applyFill="1" applyBorder="1" applyAlignment="1">
      <alignment horizontal="left"/>
    </xf>
    <xf numFmtId="0" fontId="0" fillId="0" borderId="9" xfId="5" applyFont="1" applyFill="1" applyBorder="1" applyAlignment="1">
      <alignment horizontal="left"/>
    </xf>
    <xf numFmtId="0" fontId="5" fillId="0" borderId="9" xfId="5" applyFill="1" applyBorder="1" applyAlignment="1">
      <alignment horizontal="left" wrapText="1"/>
    </xf>
    <xf numFmtId="0" fontId="0" fillId="0" borderId="0" xfId="5" applyFont="1" applyAlignment="1">
      <alignment horizontal="left"/>
    </xf>
    <xf numFmtId="0" fontId="7" fillId="0" borderId="0" xfId="5" applyFont="1" applyFill="1" applyBorder="1" applyAlignment="1">
      <alignment horizontal="left"/>
    </xf>
    <xf numFmtId="0" fontId="5" fillId="0" borderId="0" xfId="5" applyAlignment="1">
      <alignment horizontal="left"/>
    </xf>
    <xf numFmtId="0" fontId="14" fillId="0" borderId="5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8" xfId="0" applyFont="1" applyFill="1" applyBorder="1" applyAlignment="1">
      <alignment horizontal="left"/>
    </xf>
    <xf numFmtId="0" fontId="16" fillId="0" borderId="0" xfId="1" applyFont="1" applyFill="1" applyBorder="1" applyAlignment="1">
      <alignment horizontal="left"/>
    </xf>
    <xf numFmtId="0" fontId="11" fillId="0" borderId="0" xfId="1" applyFont="1" applyAlignment="1">
      <alignment horizontal="left"/>
    </xf>
    <xf numFmtId="0" fontId="6" fillId="0" borderId="9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4" applyFont="1" applyFill="1" applyAlignment="1">
      <alignment horizontal="left"/>
    </xf>
    <xf numFmtId="0" fontId="5" fillId="0" borderId="0" xfId="4" applyFont="1" applyFill="1" applyBorder="1" applyAlignment="1">
      <alignment horizontal="left"/>
    </xf>
    <xf numFmtId="0" fontId="4" fillId="0" borderId="0" xfId="0" applyFont="1" applyAlignment="1">
      <alignment wrapText="1"/>
    </xf>
    <xf numFmtId="0" fontId="15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Alignment="1">
      <alignment horizontal="justify" vertical="top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0" fillId="0" borderId="9" xfId="0" applyFont="1" applyBorder="1" applyAlignment="1">
      <alignment horizontal="left"/>
    </xf>
    <xf numFmtId="0" fontId="0" fillId="0" borderId="9" xfId="0" applyFont="1" applyBorder="1"/>
    <xf numFmtId="0" fontId="4" fillId="0" borderId="0" xfId="0" applyFont="1" applyAlignment="1">
      <alignment vertical="center"/>
    </xf>
    <xf numFmtId="0" fontId="1" fillId="0" borderId="9" xfId="0" applyFont="1" applyBorder="1"/>
    <xf numFmtId="0" fontId="1" fillId="0" borderId="1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9" fontId="1" fillId="0" borderId="11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2" fontId="0" fillId="0" borderId="9" xfId="0" applyNumberFormat="1" applyFont="1" applyBorder="1"/>
    <xf numFmtId="2" fontId="1" fillId="0" borderId="9" xfId="0" applyNumberFormat="1" applyFont="1" applyBorder="1"/>
    <xf numFmtId="0" fontId="0" fillId="0" borderId="9" xfId="0" applyFont="1" applyFill="1" applyBorder="1"/>
    <xf numFmtId="0" fontId="0" fillId="0" borderId="1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right" vertical="center" wrapText="1"/>
    </xf>
    <xf numFmtId="0" fontId="0" fillId="0" borderId="13" xfId="0" applyFont="1" applyFill="1" applyBorder="1" applyAlignment="1">
      <alignment horizontal="left" vertical="center"/>
    </xf>
    <xf numFmtId="164" fontId="0" fillId="0" borderId="9" xfId="0" applyNumberFormat="1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right" vertical="center"/>
    </xf>
    <xf numFmtId="164" fontId="0" fillId="0" borderId="9" xfId="0" applyNumberFormat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12" xfId="0" applyFont="1" applyFill="1" applyBorder="1" applyAlignment="1">
      <alignment horizontal="left" vertical="center"/>
    </xf>
    <xf numFmtId="164" fontId="0" fillId="0" borderId="9" xfId="0" applyNumberFormat="1" applyFont="1" applyFill="1" applyBorder="1" applyAlignment="1">
      <alignment vertical="center"/>
    </xf>
    <xf numFmtId="0" fontId="11" fillId="0" borderId="9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9" xfId="1" applyFont="1" applyFill="1" applyBorder="1" applyAlignment="1">
      <alignment horizontal="left" vertical="center"/>
    </xf>
    <xf numFmtId="0" fontId="11" fillId="0" borderId="9" xfId="1" applyFont="1" applyFill="1" applyBorder="1" applyAlignment="1">
      <alignment vertical="center"/>
    </xf>
    <xf numFmtId="164" fontId="11" fillId="0" borderId="9" xfId="1" applyNumberFormat="1" applyFont="1" applyFill="1" applyBorder="1" applyAlignment="1">
      <alignment horizontal="right" vertical="center"/>
    </xf>
    <xf numFmtId="0" fontId="10" fillId="0" borderId="9" xfId="1" applyFont="1" applyFill="1" applyBorder="1" applyAlignment="1">
      <alignment horizontal="left" vertical="center"/>
    </xf>
    <xf numFmtId="0" fontId="10" fillId="0" borderId="9" xfId="1" applyFont="1" applyFill="1" applyBorder="1" applyAlignment="1">
      <alignment vertical="center"/>
    </xf>
    <xf numFmtId="164" fontId="10" fillId="0" borderId="9" xfId="1" applyNumberFormat="1" applyFont="1" applyFill="1" applyBorder="1" applyAlignment="1">
      <alignment horizontal="right" vertical="center"/>
    </xf>
    <xf numFmtId="0" fontId="11" fillId="0" borderId="9" xfId="1" applyFont="1" applyFill="1" applyBorder="1" applyAlignment="1">
      <alignment horizontal="right" vertical="center"/>
    </xf>
    <xf numFmtId="0" fontId="10" fillId="0" borderId="11" xfId="1" applyFont="1" applyFill="1" applyBorder="1" applyAlignment="1">
      <alignment horizontal="left" vertical="center"/>
    </xf>
    <xf numFmtId="0" fontId="10" fillId="0" borderId="6" xfId="1" applyFont="1" applyFill="1" applyBorder="1" applyAlignment="1">
      <alignment vertical="center"/>
    </xf>
    <xf numFmtId="164" fontId="10" fillId="0" borderId="6" xfId="1" applyNumberFormat="1" applyFont="1" applyFill="1" applyBorder="1" applyAlignment="1">
      <alignment horizontal="right" vertical="center"/>
    </xf>
    <xf numFmtId="164" fontId="15" fillId="0" borderId="9" xfId="1" applyNumberFormat="1" applyFont="1" applyFill="1" applyBorder="1" applyAlignment="1">
      <alignment vertical="center"/>
    </xf>
    <xf numFmtId="0" fontId="23" fillId="0" borderId="11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165" fontId="11" fillId="0" borderId="9" xfId="0" applyNumberFormat="1" applyFont="1" applyBorder="1" applyAlignment="1">
      <alignment horizontal="right" vertical="center"/>
    </xf>
    <xf numFmtId="165" fontId="11" fillId="0" borderId="9" xfId="0" applyNumberFormat="1" applyFont="1" applyBorder="1" applyAlignment="1">
      <alignment vertical="center"/>
    </xf>
    <xf numFmtId="165" fontId="11" fillId="0" borderId="9" xfId="0" applyNumberFormat="1" applyFont="1" applyFill="1" applyBorder="1" applyAlignment="1">
      <alignment vertical="center"/>
    </xf>
    <xf numFmtId="165" fontId="11" fillId="0" borderId="9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5" fontId="11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0" fillId="0" borderId="9" xfId="0" applyFont="1" applyBorder="1" applyAlignment="1">
      <alignment horizontal="left" wrapText="1"/>
    </xf>
    <xf numFmtId="2" fontId="0" fillId="0" borderId="9" xfId="0" applyNumberFormat="1" applyFont="1" applyFill="1" applyBorder="1"/>
    <xf numFmtId="0" fontId="14" fillId="0" borderId="0" xfId="0" applyFont="1" applyBorder="1"/>
    <xf numFmtId="0" fontId="14" fillId="0" borderId="8" xfId="0" applyFont="1" applyBorder="1"/>
    <xf numFmtId="0" fontId="1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 wrapText="1"/>
    </xf>
    <xf numFmtId="165" fontId="11" fillId="0" borderId="0" xfId="1" applyNumberFormat="1" applyFont="1" applyFill="1"/>
    <xf numFmtId="0" fontId="11" fillId="0" borderId="0" xfId="1" applyFont="1" applyFill="1" applyAlignment="1">
      <alignment horizontal="left" wrapText="1"/>
    </xf>
    <xf numFmtId="0" fontId="11" fillId="0" borderId="0" xfId="1" applyFont="1" applyFill="1" applyAlignment="1">
      <alignment vertical="center"/>
    </xf>
    <xf numFmtId="165" fontId="11" fillId="0" borderId="0" xfId="1" applyNumberFormat="1" applyFont="1" applyFill="1" applyAlignment="1">
      <alignment vertical="center"/>
    </xf>
    <xf numFmtId="0" fontId="17" fillId="0" borderId="0" xfId="1" applyFont="1" applyFill="1"/>
    <xf numFmtId="0" fontId="9" fillId="0" borderId="10" xfId="1" applyFont="1" applyFill="1" applyBorder="1" applyAlignment="1">
      <alignment horizontal="center"/>
    </xf>
    <xf numFmtId="0" fontId="9" fillId="0" borderId="9" xfId="1" applyFont="1" applyFill="1" applyBorder="1" applyAlignment="1">
      <alignment horizontal="center"/>
    </xf>
    <xf numFmtId="0" fontId="9" fillId="0" borderId="9" xfId="1" applyFont="1" applyFill="1" applyBorder="1" applyAlignment="1">
      <alignment horizontal="center" vertical="top"/>
    </xf>
    <xf numFmtId="0" fontId="9" fillId="0" borderId="9" xfId="1" applyFont="1" applyFill="1" applyBorder="1" applyAlignment="1">
      <alignment horizontal="center" vertical="top" wrapText="1"/>
    </xf>
    <xf numFmtId="0" fontId="5" fillId="0" borderId="0" xfId="6" applyFont="1"/>
    <xf numFmtId="0" fontId="5" fillId="0" borderId="0" xfId="6" applyFont="1" applyAlignment="1"/>
    <xf numFmtId="0" fontId="5" fillId="0" borderId="0" xfId="6" applyFont="1" applyBorder="1" applyAlignment="1"/>
    <xf numFmtId="0" fontId="5" fillId="0" borderId="0" xfId="6" applyFont="1" applyAlignment="1">
      <alignment horizontal="left" indent="1"/>
    </xf>
    <xf numFmtId="0" fontId="5" fillId="0" borderId="0" xfId="6" applyFont="1" applyFill="1" applyBorder="1" applyAlignment="1"/>
    <xf numFmtId="2" fontId="1" fillId="0" borderId="9" xfId="6" applyNumberFormat="1" applyFont="1" applyBorder="1"/>
    <xf numFmtId="2" fontId="1" fillId="0" borderId="10" xfId="6" applyNumberFormat="1" applyFont="1" applyBorder="1"/>
    <xf numFmtId="0" fontId="1" fillId="0" borderId="10" xfId="6" applyFont="1" applyBorder="1"/>
    <xf numFmtId="0" fontId="10" fillId="0" borderId="15" xfId="6" applyFont="1" applyBorder="1" applyAlignment="1">
      <alignment horizontal="center"/>
    </xf>
    <xf numFmtId="2" fontId="17" fillId="0" borderId="7" xfId="6" applyNumberFormat="1" applyFont="1" applyBorder="1"/>
    <xf numFmtId="2" fontId="17" fillId="0" borderId="6" xfId="6" applyNumberFormat="1" applyFont="1" applyBorder="1"/>
    <xf numFmtId="2" fontId="17" fillId="0" borderId="8" xfId="6" applyNumberFormat="1" applyFont="1" applyBorder="1"/>
    <xf numFmtId="2" fontId="17" fillId="0" borderId="11" xfId="6" applyNumberFormat="1" applyFont="1" applyBorder="1"/>
    <xf numFmtId="2" fontId="17" fillId="0" borderId="5" xfId="6" applyNumberFormat="1" applyFont="1" applyBorder="1"/>
    <xf numFmtId="0" fontId="5" fillId="0" borderId="8" xfId="6" applyFont="1" applyBorder="1" applyAlignment="1"/>
    <xf numFmtId="0" fontId="5" fillId="0" borderId="7" xfId="6" applyFont="1" applyBorder="1"/>
    <xf numFmtId="2" fontId="17" fillId="0" borderId="0" xfId="6" applyNumberFormat="1" applyFont="1" applyBorder="1"/>
    <xf numFmtId="0" fontId="5" fillId="0" borderId="8" xfId="6" applyFont="1" applyBorder="1"/>
    <xf numFmtId="2" fontId="1" fillId="0" borderId="7" xfId="6" applyNumberFormat="1" applyFont="1" applyBorder="1"/>
    <xf numFmtId="2" fontId="1" fillId="0" borderId="8" xfId="6" applyNumberFormat="1" applyFont="1" applyBorder="1"/>
    <xf numFmtId="2" fontId="1" fillId="0" borderId="0" xfId="6" applyNumberFormat="1" applyFont="1" applyBorder="1"/>
    <xf numFmtId="0" fontId="1" fillId="0" borderId="8" xfId="6" applyFont="1" applyBorder="1"/>
    <xf numFmtId="0" fontId="10" fillId="0" borderId="7" xfId="6" applyFont="1" applyBorder="1" applyAlignment="1"/>
    <xf numFmtId="2" fontId="5" fillId="0" borderId="7" xfId="6" applyNumberFormat="1" applyFont="1" applyBorder="1"/>
    <xf numFmtId="2" fontId="5" fillId="0" borderId="8" xfId="6" applyNumberFormat="1" applyFont="1" applyBorder="1"/>
    <xf numFmtId="2" fontId="5" fillId="0" borderId="0" xfId="6" applyNumberFormat="1" applyFont="1" applyBorder="1"/>
    <xf numFmtId="0" fontId="5" fillId="0" borderId="8" xfId="6" applyFont="1" applyBorder="1" applyAlignment="1">
      <alignment horizontal="left" indent="1"/>
    </xf>
    <xf numFmtId="0" fontId="10" fillId="0" borderId="7" xfId="6" applyFont="1" applyBorder="1" applyAlignment="1">
      <alignment horizontal="center"/>
    </xf>
    <xf numFmtId="0" fontId="10" fillId="0" borderId="8" xfId="6" applyFont="1" applyBorder="1" applyAlignment="1">
      <alignment horizontal="left" indent="1"/>
    </xf>
    <xf numFmtId="0" fontId="10" fillId="0" borderId="7" xfId="6" applyFont="1" applyFill="1" applyBorder="1" applyAlignment="1">
      <alignment horizontal="center"/>
    </xf>
    <xf numFmtId="2" fontId="17" fillId="0" borderId="8" xfId="6" applyNumberFormat="1" applyFont="1" applyFill="1" applyBorder="1"/>
    <xf numFmtId="2" fontId="17" fillId="0" borderId="7" xfId="6" applyNumberFormat="1" applyFont="1" applyFill="1" applyBorder="1"/>
    <xf numFmtId="2" fontId="17" fillId="0" borderId="0" xfId="6" applyNumberFormat="1" applyFont="1" applyFill="1" applyBorder="1"/>
    <xf numFmtId="0" fontId="5" fillId="0" borderId="8" xfId="6" applyFont="1" applyFill="1" applyBorder="1" applyAlignment="1">
      <alignment horizontal="left" indent="1"/>
    </xf>
    <xf numFmtId="0" fontId="5" fillId="0" borderId="12" xfId="6" applyFont="1" applyBorder="1"/>
    <xf numFmtId="0" fontId="5" fillId="0" borderId="0" xfId="6" applyFont="1" applyBorder="1"/>
    <xf numFmtId="0" fontId="5" fillId="0" borderId="7" xfId="6" applyFont="1" applyBorder="1" applyAlignment="1"/>
    <xf numFmtId="0" fontId="9" fillId="0" borderId="9" xfId="6" applyFont="1" applyBorder="1" applyAlignment="1">
      <alignment horizontal="center" vertical="top"/>
    </xf>
    <xf numFmtId="0" fontId="9" fillId="0" borderId="10" xfId="6" applyFont="1" applyBorder="1" applyAlignment="1">
      <alignment horizontal="center" vertical="top"/>
    </xf>
    <xf numFmtId="0" fontId="9" fillId="0" borderId="3" xfId="6" applyFont="1" applyBorder="1" applyAlignment="1">
      <alignment horizontal="center" vertical="top"/>
    </xf>
    <xf numFmtId="0" fontId="9" fillId="0" borderId="11" xfId="6" applyFont="1" applyBorder="1" applyAlignment="1">
      <alignment vertical="top"/>
    </xf>
    <xf numFmtId="0" fontId="9" fillId="0" borderId="9" xfId="6" applyFont="1" applyBorder="1" applyAlignment="1">
      <alignment horizontal="center" vertical="top" wrapText="1"/>
    </xf>
    <xf numFmtId="0" fontId="9" fillId="0" borderId="8" xfId="6" applyFont="1" applyBorder="1" applyAlignment="1">
      <alignment horizontal="center" vertical="top"/>
    </xf>
    <xf numFmtId="0" fontId="9" fillId="0" borderId="6" xfId="6" applyFont="1" applyBorder="1" applyAlignment="1">
      <alignment horizontal="center" vertical="top"/>
    </xf>
    <xf numFmtId="0" fontId="9" fillId="0" borderId="11" xfId="6" applyFont="1" applyBorder="1" applyAlignment="1">
      <alignment horizontal="center" vertical="top" wrapText="1"/>
    </xf>
    <xf numFmtId="0" fontId="9" fillId="0" borderId="12" xfId="6" applyFont="1" applyBorder="1" applyAlignment="1">
      <alignment horizontal="center" vertical="top" wrapText="1"/>
    </xf>
    <xf numFmtId="0" fontId="5" fillId="0" borderId="0" xfId="6" applyFont="1" applyAlignment="1">
      <alignment vertical="top"/>
    </xf>
    <xf numFmtId="0" fontId="5" fillId="0" borderId="0" xfId="6" applyFont="1" applyBorder="1" applyAlignment="1">
      <alignment vertical="top"/>
    </xf>
    <xf numFmtId="0" fontId="5" fillId="0" borderId="0" xfId="6" applyFont="1" applyAlignment="1">
      <alignment horizontal="left" vertical="top"/>
    </xf>
    <xf numFmtId="0" fontId="7" fillId="0" borderId="0" xfId="6" applyFont="1" applyBorder="1" applyAlignment="1"/>
    <xf numFmtId="0" fontId="5" fillId="0" borderId="0" xfId="6" applyFont="1" applyAlignment="1">
      <alignment horizontal="center"/>
    </xf>
    <xf numFmtId="0" fontId="5" fillId="0" borderId="0" xfId="6" applyFont="1" applyAlignment="1">
      <alignment vertical="center"/>
    </xf>
    <xf numFmtId="1" fontId="5" fillId="0" borderId="0" xfId="6" applyNumberFormat="1" applyFont="1" applyAlignment="1">
      <alignment vertical="center"/>
    </xf>
    <xf numFmtId="0" fontId="7" fillId="0" borderId="0" xfId="6" applyFont="1" applyAlignment="1">
      <alignment vertical="center"/>
    </xf>
    <xf numFmtId="0" fontId="5" fillId="0" borderId="9" xfId="6" applyFont="1" applyFill="1" applyBorder="1" applyAlignment="1">
      <alignment horizontal="right" vertical="center" wrapText="1"/>
    </xf>
    <xf numFmtId="0" fontId="5" fillId="0" borderId="9" xfId="6" applyFont="1" applyFill="1" applyBorder="1" applyAlignment="1">
      <alignment vertical="center" wrapText="1"/>
    </xf>
    <xf numFmtId="1" fontId="5" fillId="0" borderId="9" xfId="6" applyNumberFormat="1" applyFont="1" applyBorder="1" applyAlignment="1">
      <alignment vertical="center" wrapText="1"/>
    </xf>
    <xf numFmtId="1" fontId="5" fillId="0" borderId="9" xfId="6" applyNumberFormat="1" applyFont="1" applyFill="1" applyBorder="1" applyAlignment="1">
      <alignment vertical="center" wrapText="1"/>
    </xf>
    <xf numFmtId="0" fontId="5" fillId="0" borderId="9" xfId="6" applyFont="1" applyBorder="1" applyAlignment="1">
      <alignment horizontal="center" vertical="center" wrapText="1"/>
    </xf>
    <xf numFmtId="0" fontId="5" fillId="0" borderId="9" xfId="6" applyFont="1" applyBorder="1" applyAlignment="1">
      <alignment vertical="center" wrapText="1"/>
    </xf>
    <xf numFmtId="0" fontId="5" fillId="0" borderId="9" xfId="6" applyFont="1" applyBorder="1" applyAlignment="1">
      <alignment horizontal="right" vertical="center" wrapText="1"/>
    </xf>
    <xf numFmtId="0" fontId="1" fillId="0" borderId="9" xfId="6" applyFont="1" applyBorder="1" applyAlignment="1">
      <alignment horizontal="center" vertical="center"/>
    </xf>
    <xf numFmtId="0" fontId="5" fillId="0" borderId="15" xfId="6" applyFont="1" applyBorder="1" applyAlignment="1">
      <alignment horizontal="center" vertical="center" wrapText="1"/>
    </xf>
    <xf numFmtId="1" fontId="5" fillId="0" borderId="9" xfId="6" applyNumberFormat="1" applyFont="1" applyBorder="1" applyAlignment="1">
      <alignment horizontal="right" vertical="center" wrapText="1"/>
    </xf>
    <xf numFmtId="1" fontId="5" fillId="0" borderId="9" xfId="6" applyNumberFormat="1" applyFont="1" applyFill="1" applyBorder="1" applyAlignment="1">
      <alignment vertical="center"/>
    </xf>
    <xf numFmtId="0" fontId="1" fillId="0" borderId="12" xfId="6" applyFont="1" applyBorder="1" applyAlignment="1">
      <alignment horizontal="center" vertical="center"/>
    </xf>
    <xf numFmtId="0" fontId="1" fillId="0" borderId="9" xfId="6" applyFont="1" applyBorder="1" applyAlignment="1">
      <alignment horizontal="center"/>
    </xf>
    <xf numFmtId="0" fontId="1" fillId="0" borderId="11" xfId="6" applyFont="1" applyBorder="1" applyAlignment="1">
      <alignment horizontal="center" vertical="center" wrapText="1"/>
    </xf>
    <xf numFmtId="0" fontId="1" fillId="0" borderId="5" xfId="6" applyFont="1" applyBorder="1" applyAlignment="1">
      <alignment horizontal="right"/>
    </xf>
    <xf numFmtId="0" fontId="5" fillId="0" borderId="5" xfId="6" applyFont="1" applyBorder="1"/>
    <xf numFmtId="0" fontId="10" fillId="0" borderId="5" xfId="6" applyFont="1" applyBorder="1" applyAlignment="1">
      <alignment horizontal="center" vertical="center" wrapText="1"/>
    </xf>
    <xf numFmtId="0" fontId="26" fillId="0" borderId="0" xfId="6" applyFont="1" applyBorder="1" applyAlignment="1">
      <alignment wrapText="1"/>
    </xf>
    <xf numFmtId="0" fontId="11" fillId="0" borderId="0" xfId="6" applyFont="1" applyFill="1"/>
    <xf numFmtId="0" fontId="11" fillId="0" borderId="0" xfId="6" applyFont="1" applyFill="1" applyAlignment="1">
      <alignment horizontal="right"/>
    </xf>
    <xf numFmtId="0" fontId="14" fillId="0" borderId="0" xfId="6" applyFont="1"/>
    <xf numFmtId="0" fontId="14" fillId="0" borderId="0" xfId="6" applyFont="1" applyBorder="1"/>
    <xf numFmtId="0" fontId="5" fillId="0" borderId="9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11" fillId="0" borderId="0" xfId="6" applyFont="1" applyFill="1" applyAlignment="1">
      <alignment vertical="top"/>
    </xf>
    <xf numFmtId="0" fontId="5" fillId="0" borderId="0" xfId="6" applyFont="1" applyAlignment="1">
      <alignment horizontal="center" vertical="top"/>
    </xf>
    <xf numFmtId="0" fontId="11" fillId="0" borderId="0" xfId="1" applyFont="1" applyFill="1" applyAlignment="1">
      <alignment vertical="top"/>
    </xf>
    <xf numFmtId="0" fontId="0" fillId="0" borderId="9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0" borderId="12" xfId="0" applyFont="1" applyBorder="1" applyAlignment="1">
      <alignment vertical="top"/>
    </xf>
    <xf numFmtId="0" fontId="0" fillId="0" borderId="9" xfId="0" applyFont="1" applyBorder="1" applyAlignment="1">
      <alignment horizontal="left" vertical="top"/>
    </xf>
    <xf numFmtId="0" fontId="0" fillId="0" borderId="0" xfId="0" applyFont="1" applyFill="1" applyBorder="1" applyAlignment="1">
      <alignment vertical="top"/>
    </xf>
    <xf numFmtId="0" fontId="0" fillId="0" borderId="0" xfId="0" applyFont="1" applyAlignment="1">
      <alignment vertical="top"/>
    </xf>
    <xf numFmtId="1" fontId="18" fillId="0" borderId="9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11" fillId="0" borderId="0" xfId="1" applyFont="1" applyFill="1" applyBorder="1" applyAlignment="1">
      <alignment vertical="top"/>
    </xf>
    <xf numFmtId="0" fontId="11" fillId="0" borderId="0" xfId="1" applyFont="1" applyAlignment="1">
      <alignment vertical="top"/>
    </xf>
    <xf numFmtId="0" fontId="0" fillId="0" borderId="9" xfId="0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1" fillId="0" borderId="9" xfId="0" applyFont="1" applyBorder="1" applyAlignment="1">
      <alignment vertical="top"/>
    </xf>
    <xf numFmtId="0" fontId="0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9" xfId="5" applyBorder="1" applyAlignment="1">
      <alignment vertical="top"/>
    </xf>
    <xf numFmtId="0" fontId="5" fillId="0" borderId="9" xfId="5" applyFill="1" applyBorder="1" applyAlignment="1">
      <alignment vertical="top"/>
    </xf>
    <xf numFmtId="0" fontId="5" fillId="0" borderId="7" xfId="4" applyFont="1" applyFill="1" applyBorder="1" applyAlignment="1">
      <alignment vertical="top" wrapText="1"/>
    </xf>
    <xf numFmtId="0" fontId="5" fillId="0" borderId="11" xfId="4" applyFont="1" applyFill="1" applyBorder="1" applyAlignment="1">
      <alignment vertical="top" wrapText="1"/>
    </xf>
    <xf numFmtId="0" fontId="5" fillId="0" borderId="8" xfId="4" applyFont="1" applyFill="1" applyBorder="1" applyAlignment="1">
      <alignment vertical="top" wrapText="1"/>
    </xf>
    <xf numFmtId="0" fontId="5" fillId="0" borderId="4" xfId="4" applyFont="1" applyFill="1" applyBorder="1" applyAlignment="1">
      <alignment vertical="top" wrapText="1"/>
    </xf>
    <xf numFmtId="0" fontId="5" fillId="0" borderId="0" xfId="4" applyFont="1" applyFill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 indent="1"/>
    </xf>
    <xf numFmtId="0" fontId="5" fillId="0" borderId="9" xfId="0" applyFont="1" applyBorder="1" applyAlignment="1">
      <alignment horizontal="left" vertical="top" indent="1"/>
    </xf>
    <xf numFmtId="0" fontId="0" fillId="0" borderId="0" xfId="0" applyFont="1" applyBorder="1" applyAlignment="1">
      <alignment horizontal="left" vertical="top" indent="1"/>
    </xf>
    <xf numFmtId="0" fontId="0" fillId="0" borderId="9" xfId="0" applyFont="1" applyBorder="1" applyAlignment="1">
      <alignment horizontal="left" vertical="top" indent="1"/>
    </xf>
    <xf numFmtId="0" fontId="5" fillId="0" borderId="9" xfId="5" applyBorder="1" applyAlignment="1">
      <alignment horizontal="left" vertical="top" indent="1"/>
    </xf>
    <xf numFmtId="0" fontId="11" fillId="0" borderId="0" xfId="6" applyFont="1" applyFill="1" applyAlignment="1">
      <alignment horizontal="left" vertical="top" indent="1"/>
    </xf>
    <xf numFmtId="0" fontId="5" fillId="0" borderId="0" xfId="6" applyFont="1" applyAlignment="1">
      <alignment horizontal="left" vertical="top" indent="1"/>
    </xf>
    <xf numFmtId="0" fontId="11" fillId="0" borderId="0" xfId="0" applyFont="1" applyFill="1" applyBorder="1" applyAlignment="1">
      <alignment horizontal="left" vertical="top" indent="1"/>
    </xf>
    <xf numFmtId="0" fontId="0" fillId="0" borderId="0" xfId="0" applyFont="1" applyFill="1" applyBorder="1" applyAlignment="1">
      <alignment horizontal="left" vertical="top" indent="1"/>
    </xf>
    <xf numFmtId="0" fontId="0" fillId="0" borderId="0" xfId="0" applyFont="1" applyAlignment="1">
      <alignment horizontal="left" vertical="top" indent="1"/>
    </xf>
    <xf numFmtId="0" fontId="4" fillId="0" borderId="0" xfId="0" applyFont="1" applyBorder="1" applyAlignment="1">
      <alignment horizontal="left" vertical="top" indent="1"/>
    </xf>
    <xf numFmtId="0" fontId="11" fillId="0" borderId="0" xfId="1" applyFont="1" applyAlignment="1">
      <alignment horizontal="left" vertical="top" indent="1"/>
    </xf>
    <xf numFmtId="0" fontId="0" fillId="0" borderId="0" xfId="0" applyFont="1" applyFill="1" applyAlignment="1">
      <alignment horizontal="left" vertical="top" indent="1"/>
    </xf>
    <xf numFmtId="0" fontId="4" fillId="0" borderId="0" xfId="0" applyFont="1" applyAlignment="1">
      <alignment horizontal="left" vertical="top" indent="1"/>
    </xf>
    <xf numFmtId="0" fontId="5" fillId="0" borderId="0" xfId="6" applyFont="1" applyAlignment="1">
      <alignment vertical="top" wrapText="1"/>
    </xf>
    <xf numFmtId="0" fontId="0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1" fillId="0" borderId="0" xfId="1" applyFont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9" xfId="5" applyBorder="1" applyAlignment="1">
      <alignment vertical="top" wrapText="1"/>
    </xf>
    <xf numFmtId="0" fontId="11" fillId="0" borderId="0" xfId="1" applyFont="1" applyFill="1" applyAlignment="1">
      <alignment horizontal="left" vertical="top" indent="1"/>
    </xf>
    <xf numFmtId="0" fontId="4" fillId="0" borderId="0" xfId="0" applyFont="1" applyAlignment="1">
      <alignment vertical="top"/>
    </xf>
    <xf numFmtId="0" fontId="5" fillId="0" borderId="0" xfId="4" applyFont="1" applyFill="1" applyBorder="1" applyAlignment="1">
      <alignment vertical="top"/>
    </xf>
    <xf numFmtId="0" fontId="5" fillId="0" borderId="0" xfId="4" applyFont="1" applyFill="1" applyAlignment="1">
      <alignment horizontal="left" vertical="top" wrapText="1" indent="1"/>
    </xf>
    <xf numFmtId="0" fontId="5" fillId="0" borderId="9" xfId="5" applyFill="1" applyBorder="1" applyAlignment="1">
      <alignment horizontal="left" vertical="top" indent="1"/>
    </xf>
    <xf numFmtId="0" fontId="5" fillId="0" borderId="9" xfId="0" quotePrefix="1" applyFont="1" applyBorder="1" applyAlignment="1">
      <alignment vertical="top"/>
    </xf>
    <xf numFmtId="0" fontId="7" fillId="0" borderId="0" xfId="3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9" xfId="5" applyBorder="1" applyAlignment="1"/>
    <xf numFmtId="0" fontId="5" fillId="0" borderId="12" xfId="5" applyBorder="1" applyAlignment="1"/>
    <xf numFmtId="0" fontId="0" fillId="0" borderId="9" xfId="5" applyFont="1" applyBorder="1" applyAlignment="1">
      <alignment horizontal="left" vertical="top" wrapText="1" indent="1"/>
    </xf>
    <xf numFmtId="0" fontId="5" fillId="0" borderId="9" xfId="5" applyBorder="1" applyAlignment="1">
      <alignment horizontal="right" vertical="top"/>
    </xf>
    <xf numFmtId="0" fontId="0" fillId="0" borderId="5" xfId="0" applyFont="1" applyFill="1" applyBorder="1" applyAlignment="1">
      <alignment horizontal="left"/>
    </xf>
    <xf numFmtId="0" fontId="0" fillId="0" borderId="5" xfId="0" applyFont="1" applyFill="1" applyBorder="1"/>
    <xf numFmtId="0" fontId="9" fillId="0" borderId="7" xfId="4" applyFont="1" applyFill="1" applyBorder="1" applyAlignment="1">
      <alignment vertical="top" wrapText="1"/>
    </xf>
    <xf numFmtId="0" fontId="17" fillId="0" borderId="9" xfId="6" applyFont="1" applyBorder="1" applyAlignment="1">
      <alignment vertical="center" wrapText="1"/>
    </xf>
    <xf numFmtId="0" fontId="17" fillId="0" borderId="9" xfId="6" applyFont="1" applyBorder="1" applyAlignment="1">
      <alignment horizontal="left" vertical="center" wrapText="1"/>
    </xf>
    <xf numFmtId="0" fontId="5" fillId="0" borderId="0" xfId="6" applyFont="1" applyBorder="1" applyAlignment="1">
      <alignment vertical="center"/>
    </xf>
    <xf numFmtId="0" fontId="1" fillId="0" borderId="0" xfId="6" applyFont="1" applyAlignment="1">
      <alignment vertical="center"/>
    </xf>
    <xf numFmtId="0" fontId="17" fillId="0" borderId="9" xfId="6" applyFont="1" applyFill="1" applyBorder="1" applyAlignment="1">
      <alignment horizontal="left" vertical="center" wrapText="1"/>
    </xf>
    <xf numFmtId="0" fontId="5" fillId="0" borderId="9" xfId="6" applyFont="1" applyBorder="1" applyAlignment="1">
      <alignment horizontal="left" vertical="center" wrapText="1"/>
    </xf>
    <xf numFmtId="0" fontId="17" fillId="0" borderId="15" xfId="6" applyFont="1" applyFill="1" applyBorder="1" applyAlignment="1">
      <alignment horizontal="left" vertical="center" wrapText="1"/>
    </xf>
    <xf numFmtId="0" fontId="5" fillId="0" borderId="0" xfId="6" applyFont="1" applyBorder="1" applyAlignment="1">
      <alignment horizontal="right" vertical="center"/>
    </xf>
    <xf numFmtId="0" fontId="18" fillId="0" borderId="0" xfId="6" applyFont="1" applyAlignment="1">
      <alignment vertical="center"/>
    </xf>
    <xf numFmtId="0" fontId="5" fillId="0" borderId="9" xfId="5" applyFill="1" applyBorder="1" applyAlignment="1">
      <alignment vertical="center"/>
    </xf>
    <xf numFmtId="0" fontId="5" fillId="0" borderId="9" xfId="5" applyFill="1" applyBorder="1" applyAlignment="1">
      <alignment horizontal="right" vertical="center"/>
    </xf>
    <xf numFmtId="0" fontId="5" fillId="0" borderId="9" xfId="5" applyBorder="1" applyAlignment="1">
      <alignment vertical="center"/>
    </xf>
    <xf numFmtId="0" fontId="5" fillId="0" borderId="9" xfId="5" applyBorder="1" applyAlignment="1">
      <alignment horizontal="right" vertical="center"/>
    </xf>
    <xf numFmtId="0" fontId="0" fillId="0" borderId="9" xfId="5" applyFont="1" applyFill="1" applyBorder="1" applyAlignment="1">
      <alignment horizontal="left" vertical="center" wrapText="1" indent="2"/>
    </xf>
    <xf numFmtId="0" fontId="5" fillId="0" borderId="9" xfId="5" applyBorder="1" applyAlignment="1">
      <alignment horizontal="left" vertical="center" wrapText="1" indent="2"/>
    </xf>
    <xf numFmtId="0" fontId="5" fillId="0" borderId="9" xfId="5" applyBorder="1" applyAlignment="1">
      <alignment horizontal="left" vertical="center"/>
    </xf>
    <xf numFmtId="0" fontId="5" fillId="0" borderId="0" xfId="5" applyAlignment="1">
      <alignment vertical="center"/>
    </xf>
    <xf numFmtId="0" fontId="6" fillId="0" borderId="7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1" fillId="0" borderId="9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165" fontId="18" fillId="0" borderId="9" xfId="0" applyNumberFormat="1" applyFont="1" applyBorder="1" applyAlignment="1">
      <alignment horizontal="right" vertical="center"/>
    </xf>
    <xf numFmtId="165" fontId="18" fillId="0" borderId="9" xfId="0" applyNumberFormat="1" applyFont="1" applyBorder="1" applyAlignment="1">
      <alignment vertical="center"/>
    </xf>
    <xf numFmtId="165" fontId="18" fillId="0" borderId="9" xfId="0" applyNumberFormat="1" applyFont="1" applyFill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21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164" fontId="11" fillId="0" borderId="9" xfId="1" applyNumberFormat="1" applyFont="1" applyFill="1" applyBorder="1" applyAlignment="1">
      <alignment vertical="center"/>
    </xf>
    <xf numFmtId="164" fontId="10" fillId="0" borderId="9" xfId="1" applyNumberFormat="1" applyFont="1" applyFill="1" applyBorder="1" applyAlignment="1">
      <alignment vertical="center"/>
    </xf>
    <xf numFmtId="0" fontId="11" fillId="0" borderId="9" xfId="1" applyFont="1" applyFill="1" applyBorder="1" applyAlignment="1">
      <alignment horizontal="center" vertical="center"/>
    </xf>
    <xf numFmtId="164" fontId="10" fillId="0" borderId="6" xfId="1" applyNumberFormat="1" applyFont="1" applyFill="1" applyBorder="1" applyAlignment="1">
      <alignment vertical="center"/>
    </xf>
    <xf numFmtId="0" fontId="11" fillId="0" borderId="0" xfId="6" applyFont="1" applyFill="1" applyAlignment="1">
      <alignment vertical="top" wrapText="1"/>
    </xf>
    <xf numFmtId="0" fontId="11" fillId="0" borderId="0" xfId="6" applyFont="1" applyFill="1" applyAlignment="1">
      <alignment wrapText="1"/>
    </xf>
    <xf numFmtId="0" fontId="10" fillId="0" borderId="0" xfId="6" applyFont="1" applyBorder="1" applyAlignment="1">
      <alignment horizontal="right"/>
    </xf>
    <xf numFmtId="165" fontId="5" fillId="0" borderId="0" xfId="6" applyNumberFormat="1" applyFont="1" applyAlignment="1">
      <alignment vertical="center"/>
    </xf>
    <xf numFmtId="0" fontId="11" fillId="0" borderId="7" xfId="0" applyFont="1" applyFill="1" applyBorder="1"/>
    <xf numFmtId="0" fontId="11" fillId="0" borderId="8" xfId="0" applyFont="1" applyFill="1" applyBorder="1"/>
    <xf numFmtId="165" fontId="11" fillId="0" borderId="8" xfId="0" applyNumberFormat="1" applyFont="1" applyFill="1" applyBorder="1"/>
    <xf numFmtId="3" fontId="11" fillId="0" borderId="7" xfId="0" applyNumberFormat="1" applyFont="1" applyFill="1" applyBorder="1" applyAlignment="1">
      <alignment horizontal="right"/>
    </xf>
    <xf numFmtId="165" fontId="11" fillId="0" borderId="8" xfId="0" applyNumberFormat="1" applyFont="1" applyFill="1" applyBorder="1" applyAlignment="1">
      <alignment horizontal="right"/>
    </xf>
    <xf numFmtId="0" fontId="10" fillId="0" borderId="11" xfId="0" applyFont="1" applyFill="1" applyBorder="1"/>
    <xf numFmtId="0" fontId="10" fillId="0" borderId="6" xfId="0" applyFont="1" applyFill="1" applyBorder="1"/>
    <xf numFmtId="165" fontId="10" fillId="0" borderId="6" xfId="0" applyNumberFormat="1" applyFont="1" applyFill="1" applyBorder="1"/>
    <xf numFmtId="3" fontId="10" fillId="0" borderId="11" xfId="0" applyNumberFormat="1" applyFont="1" applyFill="1" applyBorder="1" applyAlignment="1">
      <alignment horizontal="right"/>
    </xf>
    <xf numFmtId="165" fontId="10" fillId="0" borderId="6" xfId="0" applyNumberFormat="1" applyFont="1" applyFill="1" applyBorder="1" applyAlignment="1">
      <alignment horizontal="right"/>
    </xf>
    <xf numFmtId="0" fontId="10" fillId="0" borderId="9" xfId="0" applyFont="1" applyFill="1" applyBorder="1"/>
    <xf numFmtId="0" fontId="10" fillId="0" borderId="10" xfId="0" applyFont="1" applyFill="1" applyBorder="1"/>
    <xf numFmtId="165" fontId="10" fillId="0" borderId="10" xfId="0" applyNumberFormat="1" applyFont="1" applyFill="1" applyBorder="1"/>
    <xf numFmtId="3" fontId="10" fillId="0" borderId="9" xfId="0" applyNumberFormat="1" applyFont="1" applyFill="1" applyBorder="1" applyAlignment="1">
      <alignment horizontal="right"/>
    </xf>
    <xf numFmtId="165" fontId="10" fillId="0" borderId="10" xfId="0" applyNumberFormat="1" applyFont="1" applyFill="1" applyBorder="1" applyAlignment="1">
      <alignment horizontal="right"/>
    </xf>
    <xf numFmtId="165" fontId="10" fillId="0" borderId="9" xfId="0" applyNumberFormat="1" applyFont="1" applyFill="1" applyBorder="1" applyAlignment="1">
      <alignment horizontal="right"/>
    </xf>
    <xf numFmtId="168" fontId="11" fillId="0" borderId="8" xfId="7" applyNumberFormat="1" applyFont="1" applyFill="1" applyBorder="1"/>
    <xf numFmtId="168" fontId="10" fillId="0" borderId="6" xfId="7" applyNumberFormat="1" applyFont="1" applyFill="1" applyBorder="1"/>
    <xf numFmtId="168" fontId="10" fillId="0" borderId="10" xfId="7" applyNumberFormat="1" applyFont="1" applyFill="1" applyBorder="1"/>
    <xf numFmtId="168" fontId="11" fillId="0" borderId="8" xfId="7" applyNumberFormat="1" applyFont="1" applyFill="1" applyBorder="1" applyAlignment="1">
      <alignment horizontal="right"/>
    </xf>
    <xf numFmtId="168" fontId="10" fillId="0" borderId="6" xfId="7" applyNumberFormat="1" applyFont="1" applyFill="1" applyBorder="1" applyAlignment="1">
      <alignment horizontal="right"/>
    </xf>
    <xf numFmtId="168" fontId="15" fillId="0" borderId="6" xfId="7" applyNumberFormat="1" applyFont="1" applyFill="1" applyBorder="1" applyAlignment="1">
      <alignment horizontal="right"/>
    </xf>
    <xf numFmtId="168" fontId="10" fillId="0" borderId="10" xfId="7" applyNumberFormat="1" applyFont="1" applyFill="1" applyBorder="1" applyAlignment="1">
      <alignment horizontal="right"/>
    </xf>
    <xf numFmtId="2" fontId="1" fillId="0" borderId="0" xfId="0" applyNumberFormat="1" applyFont="1" applyBorder="1"/>
    <xf numFmtId="2" fontId="1" fillId="0" borderId="7" xfId="0" applyNumberFormat="1" applyFont="1" applyBorder="1"/>
    <xf numFmtId="2" fontId="1" fillId="0" borderId="8" xfId="0" applyNumberFormat="1" applyFont="1" applyBorder="1"/>
    <xf numFmtId="2" fontId="17" fillId="0" borderId="0" xfId="0" applyNumberFormat="1" applyFont="1" applyBorder="1"/>
    <xf numFmtId="2" fontId="17" fillId="0" borderId="7" xfId="0" applyNumberFormat="1" applyFont="1" applyBorder="1"/>
    <xf numFmtId="2" fontId="17" fillId="0" borderId="8" xfId="0" applyNumberFormat="1" applyFont="1" applyBorder="1"/>
    <xf numFmtId="2" fontId="17" fillId="0" borderId="0" xfId="0" applyNumberFormat="1" applyFont="1" applyFill="1" applyBorder="1"/>
    <xf numFmtId="2" fontId="17" fillId="0" borderId="7" xfId="0" applyNumberFormat="1" applyFont="1" applyFill="1" applyBorder="1"/>
    <xf numFmtId="2" fontId="17" fillId="0" borderId="8" xfId="0" applyNumberFormat="1" applyFont="1" applyFill="1" applyBorder="1"/>
    <xf numFmtId="2" fontId="17" fillId="0" borderId="0" xfId="0" applyNumberFormat="1" applyFont="1"/>
    <xf numFmtId="0" fontId="1" fillId="0" borderId="8" xfId="0" applyFont="1" applyBorder="1"/>
    <xf numFmtId="2" fontId="17" fillId="0" borderId="5" xfId="0" applyNumberFormat="1" applyFont="1" applyBorder="1"/>
    <xf numFmtId="2" fontId="17" fillId="0" borderId="11" xfId="0" applyNumberFormat="1" applyFont="1" applyBorder="1"/>
    <xf numFmtId="2" fontId="17" fillId="0" borderId="6" xfId="0" applyNumberFormat="1" applyFont="1" applyBorder="1"/>
    <xf numFmtId="0" fontId="1" fillId="0" borderId="10" xfId="0" applyFont="1" applyBorder="1"/>
    <xf numFmtId="2" fontId="1" fillId="0" borderId="10" xfId="0" applyNumberFormat="1" applyFont="1" applyBorder="1"/>
    <xf numFmtId="0" fontId="0" fillId="0" borderId="8" xfId="0" applyFont="1" applyBorder="1" applyAlignment="1">
      <alignment horizontal="left" indent="1"/>
    </xf>
    <xf numFmtId="2" fontId="0" fillId="0" borderId="0" xfId="0" applyNumberFormat="1" applyFont="1" applyBorder="1"/>
    <xf numFmtId="2" fontId="0" fillId="0" borderId="7" xfId="0" applyNumberFormat="1" applyFont="1" applyBorder="1"/>
    <xf numFmtId="2" fontId="0" fillId="0" borderId="8" xfId="0" applyNumberFormat="1" applyFont="1" applyBorder="1"/>
    <xf numFmtId="0" fontId="0" fillId="0" borderId="8" xfId="0" applyFont="1" applyFill="1" applyBorder="1" applyAlignment="1">
      <alignment horizontal="left" indent="1"/>
    </xf>
    <xf numFmtId="0" fontId="0" fillId="0" borderId="8" xfId="0" applyFont="1" applyBorder="1" applyAlignment="1"/>
    <xf numFmtId="0" fontId="10" fillId="0" borderId="8" xfId="0" applyFont="1" applyBorder="1" applyAlignment="1">
      <alignment horizontal="left" indent="1"/>
    </xf>
    <xf numFmtId="0" fontId="0" fillId="0" borderId="0" xfId="6" applyFont="1" applyFill="1" applyBorder="1" applyAlignment="1"/>
    <xf numFmtId="2" fontId="11" fillId="0" borderId="9" xfId="0" applyNumberFormat="1" applyFont="1" applyFill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2" fontId="11" fillId="0" borderId="9" xfId="0" applyNumberFormat="1" applyFont="1" applyFill="1" applyBorder="1" applyAlignment="1">
      <alignment horizontal="right" vertical="center"/>
    </xf>
    <xf numFmtId="2" fontId="18" fillId="0" borderId="9" xfId="0" applyNumberFormat="1" applyFont="1" applyFill="1" applyBorder="1" applyAlignment="1">
      <alignment vertical="center"/>
    </xf>
    <xf numFmtId="2" fontId="18" fillId="0" borderId="9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horizontal="right" vertical="center"/>
    </xf>
    <xf numFmtId="0" fontId="0" fillId="0" borderId="9" xfId="0" applyBorder="1"/>
    <xf numFmtId="0" fontId="0" fillId="0" borderId="9" xfId="0" applyBorder="1" applyAlignment="1">
      <alignment horizontal="left"/>
    </xf>
    <xf numFmtId="3" fontId="0" fillId="0" borderId="9" xfId="0" applyNumberFormat="1" applyBorder="1"/>
    <xf numFmtId="0" fontId="18" fillId="2" borderId="9" xfId="6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0" fillId="0" borderId="14" xfId="0" applyFont="1" applyBorder="1" applyAlignment="1"/>
    <xf numFmtId="0" fontId="10" fillId="0" borderId="0" xfId="0" applyFont="1" applyBorder="1" applyAlignment="1"/>
    <xf numFmtId="0" fontId="16" fillId="0" borderId="0" xfId="1" applyFont="1" applyFill="1" applyAlignment="1">
      <alignment horizontal="left"/>
    </xf>
    <xf numFmtId="0" fontId="1" fillId="0" borderId="14" xfId="6" applyFont="1" applyBorder="1" applyAlignment="1">
      <alignment horizontal="right"/>
    </xf>
    <xf numFmtId="0" fontId="1" fillId="0" borderId="0" xfId="6" applyFont="1" applyBorder="1" applyAlignment="1">
      <alignment horizontal="right"/>
    </xf>
    <xf numFmtId="0" fontId="8" fillId="0" borderId="5" xfId="3" applyFont="1" applyBorder="1" applyAlignment="1">
      <alignment horizontal="center" vertical="center"/>
    </xf>
    <xf numFmtId="0" fontId="1" fillId="0" borderId="11" xfId="3" applyFont="1" applyBorder="1" applyAlignment="1">
      <alignment horizontal="center" vertical="top"/>
    </xf>
    <xf numFmtId="0" fontId="1" fillId="0" borderId="9" xfId="3" applyFont="1" applyBorder="1" applyAlignment="1">
      <alignment horizontal="center" vertical="top"/>
    </xf>
    <xf numFmtId="0" fontId="1" fillId="0" borderId="11" xfId="3" applyFont="1" applyBorder="1" applyAlignment="1">
      <alignment horizontal="center" vertical="center" wrapText="1"/>
    </xf>
    <xf numFmtId="0" fontId="1" fillId="0" borderId="9" xfId="3" applyFont="1" applyBorder="1" applyAlignment="1">
      <alignment horizontal="center" vertical="center" wrapText="1"/>
    </xf>
    <xf numFmtId="0" fontId="1" fillId="0" borderId="11" xfId="3" applyFont="1" applyBorder="1" applyAlignment="1">
      <alignment horizontal="center" vertical="center"/>
    </xf>
    <xf numFmtId="0" fontId="1" fillId="0" borderId="9" xfId="3" applyFont="1" applyBorder="1" applyAlignment="1">
      <alignment horizontal="center" vertical="center"/>
    </xf>
    <xf numFmtId="0" fontId="1" fillId="0" borderId="11" xfId="3" applyFont="1" applyBorder="1" applyAlignment="1">
      <alignment horizontal="center"/>
    </xf>
    <xf numFmtId="0" fontId="5" fillId="0" borderId="0" xfId="4" applyFont="1" applyFill="1" applyAlignment="1">
      <alignment horizontal="left" wrapText="1"/>
    </xf>
    <xf numFmtId="0" fontId="5" fillId="0" borderId="0" xfId="4" applyFont="1" applyFill="1" applyAlignment="1">
      <alignment horizontal="left" vertical="top" wrapText="1"/>
    </xf>
    <xf numFmtId="0" fontId="13" fillId="0" borderId="0" xfId="4" applyFont="1" applyFill="1" applyBorder="1" applyAlignment="1">
      <alignment horizontal="center" vertical="top" wrapText="1"/>
    </xf>
    <xf numFmtId="0" fontId="0" fillId="0" borderId="2" xfId="4" applyFont="1" applyFill="1" applyBorder="1" applyAlignment="1">
      <alignment horizontal="left" wrapText="1"/>
    </xf>
    <xf numFmtId="0" fontId="5" fillId="0" borderId="2" xfId="4" applyFont="1" applyFill="1" applyBorder="1" applyAlignment="1">
      <alignment horizontal="left" vertical="top" wrapText="1"/>
    </xf>
    <xf numFmtId="0" fontId="5" fillId="0" borderId="2" xfId="4" applyFont="1" applyFill="1" applyBorder="1" applyAlignment="1">
      <alignment horizontal="left" wrapText="1"/>
    </xf>
    <xf numFmtId="49" fontId="11" fillId="0" borderId="0" xfId="4" applyNumberFormat="1" applyFont="1" applyFill="1" applyAlignment="1">
      <alignment horizontal="left" vertical="top" wrapText="1"/>
    </xf>
    <xf numFmtId="0" fontId="5" fillId="0" borderId="0" xfId="4" applyFont="1" applyFill="1" applyAlignment="1">
      <alignment horizontal="center" wrapText="1"/>
    </xf>
    <xf numFmtId="0" fontId="1" fillId="0" borderId="0" xfId="5" applyFont="1" applyBorder="1" applyAlignment="1">
      <alignment horizontal="center"/>
    </xf>
    <xf numFmtId="0" fontId="1" fillId="0" borderId="9" xfId="5" applyFont="1" applyBorder="1" applyAlignment="1">
      <alignment horizontal="left"/>
    </xf>
    <xf numFmtId="0" fontId="1" fillId="0" borderId="9" xfId="5" applyFont="1" applyBorder="1" applyAlignment="1">
      <alignment horizontal="center"/>
    </xf>
    <xf numFmtId="0" fontId="1" fillId="0" borderId="9" xfId="5" applyFont="1" applyBorder="1" applyAlignment="1">
      <alignment horizontal="center" vertical="top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 indent="2"/>
    </xf>
    <xf numFmtId="0" fontId="0" fillId="0" borderId="7" xfId="0" applyFont="1" applyBorder="1" applyAlignment="1">
      <alignment horizontal="left" vertical="center" wrapText="1" indent="2"/>
    </xf>
    <xf numFmtId="0" fontId="0" fillId="0" borderId="11" xfId="0" applyFont="1" applyBorder="1" applyAlignment="1">
      <alignment horizontal="left" vertical="center" wrapText="1" indent="2"/>
    </xf>
    <xf numFmtId="0" fontId="10" fillId="0" borderId="5" xfId="2" applyFont="1" applyFill="1" applyBorder="1" applyAlignment="1">
      <alignment horizontal="right"/>
    </xf>
    <xf numFmtId="0" fontId="17" fillId="0" borderId="0" xfId="2" applyFont="1" applyFill="1" applyBorder="1" applyAlignment="1">
      <alignment horizontal="left" vertical="top"/>
    </xf>
    <xf numFmtId="0" fontId="13" fillId="0" borderId="0" xfId="2" applyFont="1" applyFill="1" applyBorder="1" applyAlignment="1">
      <alignment horizontal="center"/>
    </xf>
    <xf numFmtId="0" fontId="17" fillId="0" borderId="0" xfId="2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Fill="1" applyBorder="1" applyAlignment="1">
      <alignment horizontal="center"/>
    </xf>
    <xf numFmtId="0" fontId="3" fillId="0" borderId="5" xfId="2" applyFont="1" applyFill="1" applyBorder="1" applyAlignment="1">
      <alignment horizontal="right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13" fillId="0" borderId="5" xfId="1" applyFont="1" applyFill="1" applyBorder="1" applyAlignment="1">
      <alignment horizontal="center" vertical="center"/>
    </xf>
    <xf numFmtId="0" fontId="18" fillId="0" borderId="15" xfId="1" applyFont="1" applyFill="1" applyBorder="1" applyAlignment="1">
      <alignment horizontal="left" vertical="center"/>
    </xf>
    <xf numFmtId="0" fontId="18" fillId="0" borderId="14" xfId="1" applyFont="1" applyFill="1" applyBorder="1" applyAlignment="1">
      <alignment horizontal="left" vertical="top"/>
    </xf>
    <xf numFmtId="0" fontId="18" fillId="0" borderId="14" xfId="1" applyFont="1" applyFill="1" applyBorder="1" applyAlignment="1">
      <alignment horizontal="left" vertical="center"/>
    </xf>
    <xf numFmtId="0" fontId="18" fillId="0" borderId="10" xfId="1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1" fillId="0" borderId="13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wrapText="1"/>
    </xf>
    <xf numFmtId="0" fontId="1" fillId="0" borderId="14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1" fillId="0" borderId="2" xfId="1" applyFont="1" applyFill="1" applyBorder="1" applyAlignment="1">
      <alignment horizontal="left" wrapText="1"/>
    </xf>
    <xf numFmtId="0" fontId="11" fillId="0" borderId="2" xfId="1" applyFont="1" applyFill="1" applyBorder="1" applyAlignment="1">
      <alignment horizontal="left" vertical="top" wrapText="1" indent="1"/>
    </xf>
    <xf numFmtId="0" fontId="11" fillId="0" borderId="0" xfId="1" applyFont="1" applyFill="1" applyAlignment="1">
      <alignment horizontal="left" wrapText="1"/>
    </xf>
    <xf numFmtId="0" fontId="11" fillId="0" borderId="0" xfId="1" applyFont="1" applyFill="1" applyAlignment="1">
      <alignment horizontal="left" vertical="top" wrapText="1" indent="1"/>
    </xf>
    <xf numFmtId="0" fontId="8" fillId="0" borderId="0" xfId="1" applyFont="1" applyFill="1" applyBorder="1" applyAlignment="1">
      <alignment horizontal="center" vertical="center"/>
    </xf>
    <xf numFmtId="17" fontId="11" fillId="0" borderId="5" xfId="1" applyNumberFormat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 vertical="top"/>
    </xf>
    <xf numFmtId="0" fontId="9" fillId="0" borderId="11" xfId="1" applyFont="1" applyFill="1" applyBorder="1" applyAlignment="1">
      <alignment horizontal="center" vertical="top"/>
    </xf>
    <xf numFmtId="0" fontId="9" fillId="0" borderId="7" xfId="1" applyFont="1" applyFill="1" applyBorder="1" applyAlignment="1">
      <alignment horizontal="center" vertical="top" wrapText="1"/>
    </xf>
    <xf numFmtId="0" fontId="9" fillId="0" borderId="11" xfId="1" applyFont="1" applyFill="1" applyBorder="1" applyAlignment="1">
      <alignment horizontal="center" vertical="top" wrapText="1"/>
    </xf>
    <xf numFmtId="0" fontId="9" fillId="0" borderId="13" xfId="1" applyFont="1" applyFill="1" applyBorder="1" applyAlignment="1">
      <alignment horizontal="center" vertical="top" wrapText="1"/>
    </xf>
    <xf numFmtId="0" fontId="9" fillId="0" borderId="8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12" xfId="6" applyFont="1" applyBorder="1" applyAlignment="1">
      <alignment horizontal="center" vertical="top" wrapText="1"/>
    </xf>
    <xf numFmtId="0" fontId="9" fillId="0" borderId="11" xfId="6" applyFont="1" applyBorder="1" applyAlignment="1">
      <alignment horizontal="center" vertical="top" wrapText="1"/>
    </xf>
    <xf numFmtId="0" fontId="9" fillId="0" borderId="14" xfId="6" applyFont="1" applyBorder="1" applyAlignment="1">
      <alignment horizontal="center" vertical="top"/>
    </xf>
    <xf numFmtId="0" fontId="9" fillId="0" borderId="10" xfId="6" applyFont="1" applyBorder="1" applyAlignment="1">
      <alignment horizontal="center" vertical="top"/>
    </xf>
    <xf numFmtId="0" fontId="9" fillId="0" borderId="3" xfId="6" applyFont="1" applyBorder="1" applyAlignment="1">
      <alignment horizontal="center" vertical="top" wrapText="1"/>
    </xf>
    <xf numFmtId="0" fontId="9" fillId="0" borderId="6" xfId="6" applyFont="1" applyBorder="1" applyAlignment="1">
      <alignment horizontal="center" vertical="top" wrapText="1"/>
    </xf>
    <xf numFmtId="0" fontId="9" fillId="0" borderId="3" xfId="6" applyFont="1" applyBorder="1" applyAlignment="1">
      <alignment horizontal="center" vertical="top"/>
    </xf>
    <xf numFmtId="0" fontId="9" fillId="0" borderId="8" xfId="6" applyFont="1" applyBorder="1" applyAlignment="1">
      <alignment horizontal="center" vertical="top"/>
    </xf>
    <xf numFmtId="0" fontId="5" fillId="0" borderId="0" xfId="6" applyFont="1" applyFill="1" applyBorder="1" applyAlignment="1">
      <alignment horizontal="left" vertical="top" wrapText="1"/>
    </xf>
    <xf numFmtId="0" fontId="13" fillId="0" borderId="0" xfId="6" applyFont="1" applyBorder="1" applyAlignment="1">
      <alignment horizontal="center" vertical="top" wrapText="1"/>
    </xf>
    <xf numFmtId="0" fontId="13" fillId="0" borderId="5" xfId="6" applyFont="1" applyBorder="1" applyAlignment="1">
      <alignment horizontal="center" vertical="top" wrapText="1"/>
    </xf>
    <xf numFmtId="0" fontId="1" fillId="0" borderId="11" xfId="6" applyFont="1" applyBorder="1" applyAlignment="1">
      <alignment horizontal="right"/>
    </xf>
    <xf numFmtId="0" fontId="1" fillId="0" borderId="11" xfId="6" applyFont="1" applyBorder="1" applyAlignment="1">
      <alignment horizontal="right" vertical="top"/>
    </xf>
    <xf numFmtId="0" fontId="1" fillId="0" borderId="9" xfId="6" applyFont="1" applyBorder="1" applyAlignment="1">
      <alignment horizontal="right"/>
    </xf>
    <xf numFmtId="0" fontId="13" fillId="0" borderId="0" xfId="6" applyFont="1" applyBorder="1" applyAlignment="1">
      <alignment horizontal="center" vertical="center" wrapText="1"/>
    </xf>
    <xf numFmtId="0" fontId="1" fillId="0" borderId="11" xfId="6" applyFont="1" applyBorder="1" applyAlignment="1">
      <alignment horizontal="center" vertical="center" wrapText="1"/>
    </xf>
    <xf numFmtId="0" fontId="5" fillId="0" borderId="0" xfId="6" applyFont="1" applyAlignment="1">
      <alignment horizontal="left" vertical="center" wrapText="1"/>
    </xf>
    <xf numFmtId="0" fontId="5" fillId="0" borderId="0" xfId="6" applyFont="1" applyAlignment="1">
      <alignment horizontal="left" vertical="top" wrapText="1"/>
    </xf>
    <xf numFmtId="0" fontId="1" fillId="0" borderId="9" xfId="6" applyFont="1" applyBorder="1" applyAlignment="1">
      <alignment horizontal="center" vertical="center" wrapText="1"/>
    </xf>
    <xf numFmtId="0" fontId="10" fillId="0" borderId="11" xfId="6" applyFont="1" applyBorder="1" applyAlignment="1">
      <alignment horizontal="center" vertical="center" wrapText="1"/>
    </xf>
    <xf numFmtId="0" fontId="10" fillId="0" borderId="9" xfId="6" applyFont="1" applyBorder="1" applyAlignment="1">
      <alignment horizontal="center" vertical="top" wrapText="1"/>
    </xf>
    <xf numFmtId="0" fontId="1" fillId="0" borderId="7" xfId="6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/>
    </xf>
    <xf numFmtId="0" fontId="10" fillId="0" borderId="5" xfId="6" applyFont="1" applyBorder="1" applyAlignment="1">
      <alignment horizontal="right"/>
    </xf>
    <xf numFmtId="0" fontId="11" fillId="0" borderId="0" xfId="6" applyFont="1" applyFill="1" applyBorder="1" applyAlignment="1">
      <alignment horizontal="left"/>
    </xf>
    <xf numFmtId="0" fontId="11" fillId="0" borderId="0" xfId="6" applyFont="1" applyFill="1" applyBorder="1" applyAlignment="1">
      <alignment horizontal="left" vertical="top" indent="1"/>
    </xf>
    <xf numFmtId="0" fontId="18" fillId="2" borderId="9" xfId="6" applyFont="1" applyFill="1" applyBorder="1" applyAlignment="1">
      <alignment horizontal="center" vertical="center"/>
    </xf>
    <xf numFmtId="0" fontId="6" fillId="0" borderId="9" xfId="6" applyFont="1" applyBorder="1" applyAlignment="1">
      <alignment horizontal="center" vertical="center" wrapText="1"/>
    </xf>
    <xf numFmtId="0" fontId="6" fillId="0" borderId="9" xfId="6" applyFont="1" applyBorder="1" applyAlignment="1">
      <alignment horizontal="center" vertical="center"/>
    </xf>
  </cellXfs>
  <cellStyles count="8">
    <cellStyle name="Comma" xfId="7" builtinId="3"/>
    <cellStyle name="Normal" xfId="0" builtinId="0"/>
    <cellStyle name="Normal 2" xfId="1"/>
    <cellStyle name="Normal 3" xfId="2"/>
    <cellStyle name="Normal 4" xfId="6"/>
    <cellStyle name="Normal 5" xfId="3"/>
    <cellStyle name="Normal 6" xfId="4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8"/>
  <sheetViews>
    <sheetView view="pageBreakPreview" zoomScaleNormal="115" zoomScaleSheetLayoutView="100" workbookViewId="0">
      <selection activeCell="A2" sqref="A2:A3"/>
    </sheetView>
  </sheetViews>
  <sheetFormatPr defaultRowHeight="15" x14ac:dyDescent="0.25"/>
  <cols>
    <col min="1" max="1" width="5.7109375" style="182" customWidth="1"/>
    <col min="2" max="2" width="18.140625" style="158" customWidth="1"/>
    <col min="3" max="3" width="15.140625" style="26" bestFit="1" customWidth="1"/>
    <col min="4" max="4" width="10" style="26" bestFit="1" customWidth="1"/>
    <col min="5" max="5" width="10.42578125" style="26" bestFit="1" customWidth="1"/>
    <col min="6" max="6" width="10" style="26" bestFit="1" customWidth="1"/>
    <col min="7" max="12" width="11.7109375" style="26" bestFit="1" customWidth="1"/>
    <col min="13" max="16384" width="9.140625" style="26"/>
  </cols>
  <sheetData>
    <row r="1" spans="1:12" ht="17.25" x14ac:dyDescent="0.25">
      <c r="A1" s="526" t="s">
        <v>672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</row>
    <row r="2" spans="1:12" x14ac:dyDescent="0.25">
      <c r="A2" s="527" t="s">
        <v>25</v>
      </c>
      <c r="B2" s="529" t="s">
        <v>80</v>
      </c>
      <c r="C2" s="531" t="s">
        <v>81</v>
      </c>
      <c r="D2" s="533" t="s">
        <v>460</v>
      </c>
      <c r="E2" s="533"/>
      <c r="F2" s="533"/>
      <c r="G2" s="533" t="s">
        <v>83</v>
      </c>
      <c r="H2" s="533"/>
      <c r="I2" s="533"/>
      <c r="J2" s="533" t="s">
        <v>82</v>
      </c>
      <c r="K2" s="533"/>
      <c r="L2" s="533"/>
    </row>
    <row r="3" spans="1:12" ht="45" customHeight="1" x14ac:dyDescent="0.25">
      <c r="A3" s="528"/>
      <c r="B3" s="530"/>
      <c r="C3" s="532"/>
      <c r="D3" s="15" t="s">
        <v>84</v>
      </c>
      <c r="E3" s="16" t="s">
        <v>85</v>
      </c>
      <c r="F3" s="17" t="s">
        <v>86</v>
      </c>
      <c r="G3" s="171" t="s">
        <v>84</v>
      </c>
      <c r="H3" s="170" t="s">
        <v>85</v>
      </c>
      <c r="I3" s="14" t="s">
        <v>86</v>
      </c>
      <c r="J3" s="171" t="s">
        <v>84</v>
      </c>
      <c r="K3" s="170" t="s">
        <v>85</v>
      </c>
      <c r="L3" s="14" t="s">
        <v>86</v>
      </c>
    </row>
    <row r="4" spans="1:12" ht="17.25" customHeight="1" x14ac:dyDescent="0.25">
      <c r="A4" s="181">
        <v>1</v>
      </c>
      <c r="B4" s="360" t="s">
        <v>461</v>
      </c>
      <c r="C4" s="175" t="s">
        <v>53</v>
      </c>
      <c r="D4" s="176" t="s">
        <v>462</v>
      </c>
      <c r="E4" s="176" t="s">
        <v>462</v>
      </c>
      <c r="F4" s="176" t="s">
        <v>462</v>
      </c>
      <c r="G4" s="176" t="s">
        <v>462</v>
      </c>
      <c r="H4" s="176" t="s">
        <v>462</v>
      </c>
      <c r="I4" s="176" t="s">
        <v>462</v>
      </c>
      <c r="J4" s="176" t="s">
        <v>462</v>
      </c>
      <c r="K4" s="176" t="s">
        <v>462</v>
      </c>
      <c r="L4" s="176" t="s">
        <v>462</v>
      </c>
    </row>
    <row r="5" spans="1:12" ht="17.25" customHeight="1" x14ac:dyDescent="0.25">
      <c r="A5" s="181">
        <v>2</v>
      </c>
      <c r="B5" s="360" t="s">
        <v>202</v>
      </c>
      <c r="C5" s="177" t="s">
        <v>463</v>
      </c>
      <c r="D5" s="176">
        <v>0</v>
      </c>
      <c r="E5" s="176">
        <v>18450</v>
      </c>
      <c r="F5" s="176">
        <v>18450</v>
      </c>
      <c r="G5" s="176" t="s">
        <v>53</v>
      </c>
      <c r="H5" s="178">
        <v>18450</v>
      </c>
      <c r="I5" s="178">
        <v>18450</v>
      </c>
      <c r="J5" s="176">
        <v>0</v>
      </c>
      <c r="K5" s="178">
        <v>28201</v>
      </c>
      <c r="L5" s="178">
        <v>28201</v>
      </c>
    </row>
    <row r="6" spans="1:12" ht="17.25" customHeight="1" x14ac:dyDescent="0.25">
      <c r="A6" s="181">
        <v>3</v>
      </c>
      <c r="B6" s="360" t="s">
        <v>464</v>
      </c>
      <c r="C6" s="177"/>
      <c r="D6" s="176"/>
      <c r="E6" s="176"/>
      <c r="F6" s="176"/>
      <c r="G6" s="176"/>
      <c r="H6" s="178"/>
      <c r="I6" s="178"/>
      <c r="J6" s="176"/>
      <c r="K6" s="178"/>
      <c r="L6" s="178"/>
    </row>
    <row r="7" spans="1:12" ht="17.25" customHeight="1" x14ac:dyDescent="0.25">
      <c r="A7" s="181"/>
      <c r="B7" s="388" t="s">
        <v>94</v>
      </c>
      <c r="C7" s="175" t="s">
        <v>199</v>
      </c>
      <c r="D7" s="176">
        <v>0</v>
      </c>
      <c r="E7" s="176">
        <v>10588</v>
      </c>
      <c r="F7" s="176">
        <v>10588</v>
      </c>
      <c r="G7" s="176" t="s">
        <v>53</v>
      </c>
      <c r="H7" s="178">
        <v>10588</v>
      </c>
      <c r="I7" s="178">
        <v>10588</v>
      </c>
      <c r="J7" s="176">
        <v>0</v>
      </c>
      <c r="K7" s="178">
        <v>10588</v>
      </c>
      <c r="L7" s="178">
        <v>10588</v>
      </c>
    </row>
    <row r="8" spans="1:12" ht="17.25" customHeight="1" x14ac:dyDescent="0.25">
      <c r="A8" s="181"/>
      <c r="B8" s="389" t="s">
        <v>95</v>
      </c>
      <c r="C8" s="175" t="s">
        <v>199</v>
      </c>
      <c r="D8" s="176">
        <v>0</v>
      </c>
      <c r="E8" s="176">
        <v>174</v>
      </c>
      <c r="F8" s="176">
        <v>174</v>
      </c>
      <c r="G8" s="176" t="s">
        <v>53</v>
      </c>
      <c r="H8" s="176">
        <v>174</v>
      </c>
      <c r="I8" s="176">
        <v>174</v>
      </c>
      <c r="J8" s="176">
        <v>0</v>
      </c>
      <c r="K8" s="176">
        <v>174</v>
      </c>
      <c r="L8" s="176">
        <v>174</v>
      </c>
    </row>
    <row r="9" spans="1:12" ht="17.25" customHeight="1" x14ac:dyDescent="0.25">
      <c r="A9" s="181">
        <v>4</v>
      </c>
      <c r="B9" s="360" t="s">
        <v>87</v>
      </c>
      <c r="C9" s="175" t="s">
        <v>199</v>
      </c>
      <c r="D9" s="176">
        <v>6145575</v>
      </c>
      <c r="E9" s="176">
        <v>20719133</v>
      </c>
      <c r="F9" s="176">
        <v>26864708</v>
      </c>
      <c r="G9" s="178">
        <v>2090216</v>
      </c>
      <c r="H9" s="178">
        <v>22138530</v>
      </c>
      <c r="I9" s="178">
        <v>24228746</v>
      </c>
      <c r="J9" s="178">
        <v>29395</v>
      </c>
      <c r="K9" s="178">
        <v>24016082</v>
      </c>
      <c r="L9" s="178">
        <v>24045477</v>
      </c>
    </row>
    <row r="10" spans="1:12" ht="17.25" customHeight="1" x14ac:dyDescent="0.25">
      <c r="A10" s="181">
        <v>5</v>
      </c>
      <c r="B10" s="360" t="s">
        <v>88</v>
      </c>
      <c r="C10" s="175" t="s">
        <v>199</v>
      </c>
      <c r="D10" s="176">
        <v>6040544</v>
      </c>
      <c r="E10" s="176">
        <v>15695817</v>
      </c>
      <c r="F10" s="176">
        <v>21736361</v>
      </c>
      <c r="G10" s="178">
        <v>2510841</v>
      </c>
      <c r="H10" s="178">
        <v>19655762</v>
      </c>
      <c r="I10" s="178">
        <v>22166603</v>
      </c>
      <c r="J10" s="178">
        <v>24633</v>
      </c>
      <c r="K10" s="178">
        <v>22922751</v>
      </c>
      <c r="L10" s="178">
        <v>22947384</v>
      </c>
    </row>
    <row r="11" spans="1:12" ht="17.25" customHeight="1" x14ac:dyDescent="0.25">
      <c r="A11" s="181">
        <v>6</v>
      </c>
      <c r="B11" s="360" t="s">
        <v>209</v>
      </c>
      <c r="C11" s="175" t="s">
        <v>199</v>
      </c>
      <c r="D11" s="176">
        <v>32529793</v>
      </c>
      <c r="E11" s="176">
        <v>46761403</v>
      </c>
      <c r="F11" s="176">
        <v>79291196</v>
      </c>
      <c r="G11" s="178">
        <v>16777842</v>
      </c>
      <c r="H11" s="178">
        <v>66615662</v>
      </c>
      <c r="I11" s="178">
        <v>83393504</v>
      </c>
      <c r="J11" s="178">
        <v>49493621</v>
      </c>
      <c r="K11" s="178">
        <v>85249716</v>
      </c>
      <c r="L11" s="178">
        <v>134743337</v>
      </c>
    </row>
    <row r="12" spans="1:12" ht="17.25" customHeight="1" x14ac:dyDescent="0.25">
      <c r="A12" s="181">
        <v>7</v>
      </c>
      <c r="B12" s="360" t="s">
        <v>89</v>
      </c>
      <c r="C12" s="175" t="s">
        <v>199</v>
      </c>
      <c r="D12" s="176">
        <v>34312780</v>
      </c>
      <c r="E12" s="176">
        <v>39890567</v>
      </c>
      <c r="F12" s="176">
        <v>74203347</v>
      </c>
      <c r="G12" s="178">
        <v>31584128</v>
      </c>
      <c r="H12" s="178">
        <v>41149746</v>
      </c>
      <c r="I12" s="178">
        <v>72733874</v>
      </c>
      <c r="J12" s="178">
        <v>51346825</v>
      </c>
      <c r="K12" s="178">
        <v>35323825</v>
      </c>
      <c r="L12" s="178">
        <v>86670650</v>
      </c>
    </row>
    <row r="13" spans="1:12" ht="17.25" customHeight="1" x14ac:dyDescent="0.25">
      <c r="A13" s="181">
        <v>8</v>
      </c>
      <c r="B13" s="360" t="s">
        <v>90</v>
      </c>
      <c r="C13" s="177" t="s">
        <v>463</v>
      </c>
      <c r="D13" s="176">
        <v>899384</v>
      </c>
      <c r="E13" s="176">
        <v>2390432</v>
      </c>
      <c r="F13" s="176">
        <v>3289817</v>
      </c>
      <c r="G13" s="178">
        <v>592938</v>
      </c>
      <c r="H13" s="178">
        <v>2886682</v>
      </c>
      <c r="I13" s="178">
        <v>3479620</v>
      </c>
      <c r="J13" s="178">
        <v>656422</v>
      </c>
      <c r="K13" s="178">
        <v>3240442</v>
      </c>
      <c r="L13" s="178">
        <v>3896864</v>
      </c>
    </row>
    <row r="14" spans="1:12" ht="17.25" customHeight="1" x14ac:dyDescent="0.25">
      <c r="A14" s="181">
        <v>9</v>
      </c>
      <c r="B14" s="360" t="s">
        <v>210</v>
      </c>
      <c r="C14" s="175" t="s">
        <v>199</v>
      </c>
      <c r="D14" s="176">
        <v>25060508</v>
      </c>
      <c r="E14" s="176">
        <v>505512898</v>
      </c>
      <c r="F14" s="176">
        <v>530573406</v>
      </c>
      <c r="G14" s="178">
        <v>25060508</v>
      </c>
      <c r="H14" s="178">
        <v>543306838</v>
      </c>
      <c r="I14" s="178">
        <v>568367346</v>
      </c>
      <c r="J14" s="178">
        <v>14585633</v>
      </c>
      <c r="K14" s="178">
        <v>568302781</v>
      </c>
      <c r="L14" s="178">
        <v>582888414</v>
      </c>
    </row>
    <row r="15" spans="1:12" ht="17.25" customHeight="1" x14ac:dyDescent="0.25">
      <c r="A15" s="181">
        <v>10</v>
      </c>
      <c r="B15" s="360" t="s">
        <v>465</v>
      </c>
      <c r="C15" s="175" t="s">
        <v>199</v>
      </c>
      <c r="D15" s="176">
        <v>0</v>
      </c>
      <c r="E15" s="176">
        <v>74204</v>
      </c>
      <c r="F15" s="176">
        <v>74204</v>
      </c>
      <c r="G15" s="176" t="s">
        <v>53</v>
      </c>
      <c r="H15" s="178">
        <v>74204</v>
      </c>
      <c r="I15" s="178">
        <v>74204</v>
      </c>
      <c r="J15" s="176">
        <v>0</v>
      </c>
      <c r="K15" s="178">
        <v>74204</v>
      </c>
      <c r="L15" s="178">
        <v>74204</v>
      </c>
    </row>
    <row r="16" spans="1:12" ht="17.25" customHeight="1" x14ac:dyDescent="0.25">
      <c r="A16" s="181">
        <v>11</v>
      </c>
      <c r="B16" s="360" t="s">
        <v>91</v>
      </c>
      <c r="C16" s="175" t="s">
        <v>199</v>
      </c>
      <c r="D16" s="176">
        <v>6742030</v>
      </c>
      <c r="E16" s="176">
        <v>15831937</v>
      </c>
      <c r="F16" s="176">
        <v>22573967</v>
      </c>
      <c r="G16" s="178">
        <v>2664338</v>
      </c>
      <c r="H16" s="178">
        <v>18281110</v>
      </c>
      <c r="I16" s="178">
        <v>20945448</v>
      </c>
      <c r="J16" s="178">
        <v>3448867</v>
      </c>
      <c r="K16" s="178">
        <v>19555082</v>
      </c>
      <c r="L16" s="178">
        <v>23003949</v>
      </c>
    </row>
    <row r="17" spans="1:12" ht="17.25" customHeight="1" x14ac:dyDescent="0.25">
      <c r="A17" s="181">
        <v>12</v>
      </c>
      <c r="B17" s="360" t="s">
        <v>92</v>
      </c>
      <c r="C17" s="177" t="s">
        <v>463</v>
      </c>
      <c r="D17" s="176"/>
      <c r="E17" s="176"/>
      <c r="F17" s="176"/>
      <c r="G17" s="178">
        <v>4332</v>
      </c>
      <c r="H17" s="176">
        <v>585</v>
      </c>
      <c r="I17" s="178">
        <v>4917</v>
      </c>
      <c r="J17" s="178">
        <v>5064</v>
      </c>
      <c r="K17" s="178">
        <v>1687</v>
      </c>
      <c r="L17" s="178">
        <v>6751</v>
      </c>
    </row>
    <row r="18" spans="1:12" ht="17.25" customHeight="1" x14ac:dyDescent="0.25">
      <c r="A18" s="181">
        <v>13</v>
      </c>
      <c r="B18" s="360" t="s">
        <v>466</v>
      </c>
      <c r="C18" s="177" t="s">
        <v>463</v>
      </c>
      <c r="D18" s="176">
        <v>222121</v>
      </c>
      <c r="E18" s="176">
        <v>2373540</v>
      </c>
      <c r="F18" s="176">
        <v>2595661</v>
      </c>
      <c r="G18" s="178">
        <v>177158</v>
      </c>
      <c r="H18" s="178">
        <v>2528049</v>
      </c>
      <c r="I18" s="178">
        <v>2705207</v>
      </c>
      <c r="J18" s="178">
        <v>229469</v>
      </c>
      <c r="K18" s="178">
        <v>2711777</v>
      </c>
      <c r="L18" s="178">
        <v>2941247</v>
      </c>
    </row>
    <row r="19" spans="1:12" ht="17.25" customHeight="1" x14ac:dyDescent="0.25">
      <c r="A19" s="181">
        <v>14</v>
      </c>
      <c r="B19" s="360" t="s">
        <v>93</v>
      </c>
      <c r="C19" s="177" t="s">
        <v>463</v>
      </c>
      <c r="D19" s="176">
        <v>66128</v>
      </c>
      <c r="E19" s="176">
        <v>146935</v>
      </c>
      <c r="F19" s="176">
        <v>213063</v>
      </c>
      <c r="G19" s="178">
        <v>53970</v>
      </c>
      <c r="H19" s="178">
        <v>149376</v>
      </c>
      <c r="I19" s="178">
        <v>203346</v>
      </c>
      <c r="J19" s="178">
        <v>102210</v>
      </c>
      <c r="K19" s="178">
        <v>241806</v>
      </c>
      <c r="L19" s="178">
        <v>344016</v>
      </c>
    </row>
    <row r="20" spans="1:12" ht="17.25" customHeight="1" x14ac:dyDescent="0.25">
      <c r="A20" s="181">
        <v>15</v>
      </c>
      <c r="B20" s="360" t="s">
        <v>467</v>
      </c>
      <c r="C20" s="175" t="s">
        <v>468</v>
      </c>
      <c r="D20" s="176">
        <v>0</v>
      </c>
      <c r="E20" s="176">
        <v>44.91</v>
      </c>
      <c r="F20" s="176">
        <v>44.91</v>
      </c>
      <c r="G20" s="176" t="s">
        <v>53</v>
      </c>
      <c r="H20" s="176">
        <v>44.91</v>
      </c>
      <c r="I20" s="176">
        <v>44.91</v>
      </c>
      <c r="J20" s="176">
        <v>0</v>
      </c>
      <c r="K20" s="176">
        <v>45</v>
      </c>
      <c r="L20" s="176">
        <v>45</v>
      </c>
    </row>
    <row r="21" spans="1:12" ht="17.25" customHeight="1" x14ac:dyDescent="0.25">
      <c r="A21" s="181">
        <v>16</v>
      </c>
      <c r="B21" s="360" t="s">
        <v>469</v>
      </c>
      <c r="C21" s="175"/>
      <c r="D21" s="176"/>
      <c r="E21" s="176"/>
      <c r="F21" s="176"/>
      <c r="G21" s="176"/>
      <c r="H21" s="176"/>
      <c r="I21" s="176"/>
      <c r="J21" s="176"/>
      <c r="K21" s="176"/>
      <c r="L21" s="176"/>
    </row>
    <row r="22" spans="1:12" ht="17.25" customHeight="1" x14ac:dyDescent="0.25">
      <c r="A22" s="181"/>
      <c r="B22" s="388" t="s">
        <v>94</v>
      </c>
      <c r="C22" s="177" t="s">
        <v>470</v>
      </c>
      <c r="D22" s="176">
        <v>369493</v>
      </c>
      <c r="E22" s="176">
        <v>1024934</v>
      </c>
      <c r="F22" s="176">
        <v>1394427</v>
      </c>
      <c r="G22" s="178">
        <v>394372</v>
      </c>
      <c r="H22" s="178">
        <v>1164086</v>
      </c>
      <c r="I22" s="178">
        <v>1558458</v>
      </c>
      <c r="J22" s="178">
        <v>207767</v>
      </c>
      <c r="K22" s="178">
        <v>1303730</v>
      </c>
      <c r="L22" s="178">
        <v>1511498</v>
      </c>
    </row>
    <row r="23" spans="1:12" ht="17.25" customHeight="1" x14ac:dyDescent="0.25">
      <c r="A23" s="181"/>
      <c r="B23" s="389" t="s">
        <v>95</v>
      </c>
      <c r="C23" s="177" t="s">
        <v>470</v>
      </c>
      <c r="D23" s="176">
        <v>4383.97</v>
      </c>
      <c r="E23" s="176">
        <v>7033.75</v>
      </c>
      <c r="F23" s="176">
        <v>11417.72</v>
      </c>
      <c r="G23" s="179">
        <v>4768.33</v>
      </c>
      <c r="H23" s="179">
        <v>7518.34</v>
      </c>
      <c r="I23" s="179">
        <v>12286.67</v>
      </c>
      <c r="J23" s="179">
        <v>2734.62</v>
      </c>
      <c r="K23" s="179">
        <v>9423.5300000000007</v>
      </c>
      <c r="L23" s="179">
        <v>12158.15</v>
      </c>
    </row>
    <row r="24" spans="1:12" ht="17.25" customHeight="1" x14ac:dyDescent="0.25">
      <c r="A24" s="181">
        <v>17</v>
      </c>
      <c r="B24" s="360" t="s">
        <v>96</v>
      </c>
      <c r="C24" s="175" t="s">
        <v>199</v>
      </c>
      <c r="D24" s="176">
        <v>605</v>
      </c>
      <c r="E24" s="176">
        <v>83190</v>
      </c>
      <c r="F24" s="176">
        <v>83795</v>
      </c>
      <c r="G24" s="176">
        <v>597</v>
      </c>
      <c r="H24" s="178">
        <v>740194</v>
      </c>
      <c r="I24" s="178">
        <v>740792</v>
      </c>
      <c r="J24" s="176">
        <v>200</v>
      </c>
      <c r="K24" s="178">
        <v>293497</v>
      </c>
      <c r="L24" s="178">
        <v>293697</v>
      </c>
    </row>
    <row r="25" spans="1:12" ht="17.25" customHeight="1" x14ac:dyDescent="0.25">
      <c r="A25" s="181">
        <v>18</v>
      </c>
      <c r="B25" s="360" t="s">
        <v>97</v>
      </c>
      <c r="C25" s="175" t="s">
        <v>471</v>
      </c>
      <c r="D25" s="176">
        <v>1205577</v>
      </c>
      <c r="E25" s="176">
        <v>3376336</v>
      </c>
      <c r="F25" s="176">
        <v>4581913</v>
      </c>
      <c r="G25" s="178">
        <v>1045318</v>
      </c>
      <c r="H25" s="178">
        <v>30876432</v>
      </c>
      <c r="I25" s="178">
        <v>31921750</v>
      </c>
      <c r="J25" s="178">
        <v>959659</v>
      </c>
      <c r="K25" s="178">
        <v>30876432</v>
      </c>
      <c r="L25" s="178">
        <v>31836091</v>
      </c>
    </row>
    <row r="26" spans="1:12" ht="17.25" customHeight="1" x14ac:dyDescent="0.25">
      <c r="A26" s="181">
        <v>19</v>
      </c>
      <c r="B26" s="360" t="s">
        <v>98</v>
      </c>
      <c r="C26" s="175" t="s">
        <v>199</v>
      </c>
      <c r="D26" s="176">
        <v>3125032</v>
      </c>
      <c r="E26" s="176">
        <v>2212361</v>
      </c>
      <c r="F26" s="176">
        <v>5337393</v>
      </c>
      <c r="G26" s="178">
        <v>2859674</v>
      </c>
      <c r="H26" s="178">
        <v>3125144</v>
      </c>
      <c r="I26" s="178">
        <v>5984818</v>
      </c>
      <c r="J26" s="178">
        <v>7882434</v>
      </c>
      <c r="K26" s="178">
        <v>2310817</v>
      </c>
      <c r="L26" s="178">
        <v>10193251</v>
      </c>
    </row>
    <row r="27" spans="1:12" ht="17.25" customHeight="1" x14ac:dyDescent="0.25">
      <c r="A27" s="181">
        <v>20</v>
      </c>
      <c r="B27" s="360" t="s">
        <v>231</v>
      </c>
      <c r="C27" s="177" t="s">
        <v>463</v>
      </c>
      <c r="D27" s="176">
        <v>634</v>
      </c>
      <c r="E27" s="176">
        <v>2251</v>
      </c>
      <c r="F27" s="176">
        <v>2885</v>
      </c>
      <c r="G27" s="176" t="s">
        <v>53</v>
      </c>
      <c r="H27" s="178">
        <v>2885</v>
      </c>
      <c r="I27" s="178">
        <v>2885</v>
      </c>
      <c r="J27" s="176">
        <v>0</v>
      </c>
      <c r="K27" s="178">
        <v>2885</v>
      </c>
      <c r="L27" s="178">
        <v>2885</v>
      </c>
    </row>
    <row r="28" spans="1:12" ht="17.25" customHeight="1" x14ac:dyDescent="0.25">
      <c r="A28" s="181">
        <v>21</v>
      </c>
      <c r="B28" s="360" t="s">
        <v>99</v>
      </c>
      <c r="C28" s="177" t="s">
        <v>463</v>
      </c>
      <c r="D28" s="176">
        <v>985156</v>
      </c>
      <c r="E28" s="176">
        <v>6547952</v>
      </c>
      <c r="F28" s="176">
        <v>7533108</v>
      </c>
      <c r="G28" s="178">
        <v>738185</v>
      </c>
      <c r="H28" s="178">
        <v>6992372</v>
      </c>
      <c r="I28" s="178">
        <v>7730557</v>
      </c>
      <c r="J28" s="178">
        <v>677884</v>
      </c>
      <c r="K28" s="178">
        <v>7737007</v>
      </c>
      <c r="L28" s="178">
        <v>8414891</v>
      </c>
    </row>
    <row r="29" spans="1:12" ht="17.25" customHeight="1" x14ac:dyDescent="0.25">
      <c r="A29" s="181">
        <v>22</v>
      </c>
      <c r="B29" s="360" t="s">
        <v>100</v>
      </c>
      <c r="C29" s="177" t="s">
        <v>463</v>
      </c>
      <c r="D29" s="176">
        <v>128074</v>
      </c>
      <c r="E29" s="176">
        <v>39855</v>
      </c>
      <c r="F29" s="176">
        <v>167929</v>
      </c>
      <c r="G29" s="178">
        <v>17137</v>
      </c>
      <c r="H29" s="178">
        <v>168232</v>
      </c>
      <c r="I29" s="178">
        <v>185369</v>
      </c>
      <c r="J29" s="178">
        <v>12768</v>
      </c>
      <c r="K29" s="178">
        <v>175049</v>
      </c>
      <c r="L29" s="178">
        <v>187818</v>
      </c>
    </row>
    <row r="30" spans="1:12" ht="17.25" customHeight="1" x14ac:dyDescent="0.25">
      <c r="A30" s="181">
        <v>23</v>
      </c>
      <c r="B30" s="360" t="s">
        <v>101</v>
      </c>
      <c r="C30" s="175" t="s">
        <v>122</v>
      </c>
      <c r="D30" s="176"/>
      <c r="E30" s="176"/>
      <c r="F30" s="176"/>
      <c r="G30" s="176" t="s">
        <v>472</v>
      </c>
      <c r="H30" s="176" t="s">
        <v>472</v>
      </c>
      <c r="I30" s="176" t="s">
        <v>472</v>
      </c>
      <c r="J30" s="176">
        <v>0</v>
      </c>
      <c r="K30" s="178">
        <v>55869</v>
      </c>
      <c r="L30" s="178">
        <v>55869</v>
      </c>
    </row>
    <row r="31" spans="1:12" ht="17.25" customHeight="1" x14ac:dyDescent="0.25">
      <c r="A31" s="181">
        <v>24</v>
      </c>
      <c r="B31" s="360" t="s">
        <v>102</v>
      </c>
      <c r="C31" s="175" t="s">
        <v>199</v>
      </c>
      <c r="D31" s="176">
        <v>38049836</v>
      </c>
      <c r="E31" s="176">
        <v>52731827</v>
      </c>
      <c r="F31" s="176">
        <v>90781663</v>
      </c>
      <c r="G31" s="178">
        <v>44503240</v>
      </c>
      <c r="H31" s="178">
        <v>87832212</v>
      </c>
      <c r="I31" s="178">
        <v>132335452</v>
      </c>
      <c r="J31" s="178">
        <v>319841612</v>
      </c>
      <c r="K31" s="178">
        <v>313725741</v>
      </c>
      <c r="L31" s="178">
        <v>633567353</v>
      </c>
    </row>
    <row r="32" spans="1:12" ht="17.25" customHeight="1" x14ac:dyDescent="0.25">
      <c r="A32" s="181">
        <v>25</v>
      </c>
      <c r="B32" s="360" t="s">
        <v>236</v>
      </c>
      <c r="C32" s="177" t="s">
        <v>463</v>
      </c>
      <c r="D32" s="176">
        <v>59301</v>
      </c>
      <c r="E32" s="176">
        <v>645462</v>
      </c>
      <c r="F32" s="176">
        <v>704763</v>
      </c>
      <c r="G32" s="178">
        <v>30104</v>
      </c>
      <c r="H32" s="178">
        <v>683415</v>
      </c>
      <c r="I32" s="178">
        <v>713519</v>
      </c>
      <c r="J32" s="178">
        <v>27037</v>
      </c>
      <c r="K32" s="178">
        <v>695791</v>
      </c>
      <c r="L32" s="178">
        <v>722829</v>
      </c>
    </row>
    <row r="33" spans="1:12" ht="17.25" customHeight="1" x14ac:dyDescent="0.25">
      <c r="A33" s="181">
        <v>26</v>
      </c>
      <c r="B33" s="360" t="s">
        <v>473</v>
      </c>
      <c r="C33" s="175" t="s">
        <v>199</v>
      </c>
      <c r="D33" s="176">
        <v>9213831</v>
      </c>
      <c r="E33" s="176">
        <v>10951838</v>
      </c>
      <c r="F33" s="176">
        <v>20165669</v>
      </c>
      <c r="G33" s="178">
        <v>4712316</v>
      </c>
      <c r="H33" s="178">
        <v>13501588</v>
      </c>
      <c r="I33" s="178">
        <v>18213904</v>
      </c>
      <c r="J33" s="178">
        <v>288684</v>
      </c>
      <c r="K33" s="178">
        <v>17893423</v>
      </c>
      <c r="L33" s="178">
        <v>18182107</v>
      </c>
    </row>
    <row r="34" spans="1:12" ht="17.25" customHeight="1" x14ac:dyDescent="0.25">
      <c r="A34" s="181">
        <v>27</v>
      </c>
      <c r="B34" s="360" t="s">
        <v>474</v>
      </c>
      <c r="C34" s="175" t="s">
        <v>199</v>
      </c>
      <c r="D34" s="176">
        <v>58200</v>
      </c>
      <c r="E34" s="176">
        <v>256593879</v>
      </c>
      <c r="F34" s="176">
        <v>256652079</v>
      </c>
      <c r="G34" s="178">
        <v>58200</v>
      </c>
      <c r="H34" s="178">
        <v>256593879</v>
      </c>
      <c r="I34" s="178">
        <v>256652079</v>
      </c>
      <c r="J34" s="178">
        <v>3941000</v>
      </c>
      <c r="K34" s="178">
        <v>257437959</v>
      </c>
      <c r="L34" s="178">
        <v>261378959</v>
      </c>
    </row>
    <row r="35" spans="1:12" ht="17.25" customHeight="1" x14ac:dyDescent="0.25">
      <c r="A35" s="181">
        <v>28</v>
      </c>
      <c r="B35" s="360" t="s">
        <v>104</v>
      </c>
      <c r="C35" s="175" t="s">
        <v>199</v>
      </c>
      <c r="D35" s="176">
        <v>20975605</v>
      </c>
      <c r="E35" s="176">
        <v>36680028</v>
      </c>
      <c r="F35" s="176">
        <v>57655633</v>
      </c>
      <c r="G35" s="178">
        <v>19324793</v>
      </c>
      <c r="H35" s="178">
        <v>37638032</v>
      </c>
      <c r="I35" s="178">
        <v>56962824</v>
      </c>
      <c r="J35" s="178">
        <v>12783856</v>
      </c>
      <c r="K35" s="178">
        <v>43377166</v>
      </c>
      <c r="L35" s="178">
        <v>56161022</v>
      </c>
    </row>
    <row r="36" spans="1:12" ht="17.25" customHeight="1" x14ac:dyDescent="0.25">
      <c r="A36" s="181">
        <v>29</v>
      </c>
      <c r="B36" s="360" t="s">
        <v>105</v>
      </c>
      <c r="C36" s="175"/>
      <c r="D36" s="176"/>
      <c r="E36" s="176"/>
      <c r="F36" s="176"/>
      <c r="G36" s="178"/>
      <c r="H36" s="178"/>
      <c r="I36" s="178"/>
      <c r="J36" s="178"/>
      <c r="K36" s="178"/>
      <c r="L36" s="178"/>
    </row>
    <row r="37" spans="1:12" ht="17.25" customHeight="1" x14ac:dyDescent="0.25">
      <c r="A37" s="181"/>
      <c r="B37" s="388" t="s">
        <v>106</v>
      </c>
      <c r="C37" s="175" t="s">
        <v>475</v>
      </c>
      <c r="D37" s="176">
        <v>19253951</v>
      </c>
      <c r="E37" s="176">
        <v>371035286</v>
      </c>
      <c r="F37" s="176">
        <v>390289237</v>
      </c>
      <c r="G37" s="178">
        <v>24124537</v>
      </c>
      <c r="H37" s="178">
        <v>469570375</v>
      </c>
      <c r="I37" s="178">
        <v>493694912</v>
      </c>
      <c r="J37" s="178">
        <v>17228174</v>
      </c>
      <c r="K37" s="178">
        <v>484611458</v>
      </c>
      <c r="L37" s="178">
        <v>501839632</v>
      </c>
    </row>
    <row r="38" spans="1:12" ht="17.25" customHeight="1" x14ac:dyDescent="0.25">
      <c r="A38" s="181"/>
      <c r="B38" s="389" t="s">
        <v>107</v>
      </c>
      <c r="C38" s="175" t="s">
        <v>475</v>
      </c>
      <c r="D38" s="176">
        <v>85.12</v>
      </c>
      <c r="E38" s="176">
        <v>405.69</v>
      </c>
      <c r="F38" s="176">
        <v>490.81</v>
      </c>
      <c r="G38" s="176">
        <v>110.54</v>
      </c>
      <c r="H38" s="176">
        <v>549.29999999999995</v>
      </c>
      <c r="I38" s="176">
        <v>659.84</v>
      </c>
      <c r="J38" s="176">
        <v>70.09</v>
      </c>
      <c r="K38" s="176">
        <v>584.65</v>
      </c>
      <c r="L38" s="176">
        <v>654.74</v>
      </c>
    </row>
    <row r="39" spans="1:12" ht="17.25" customHeight="1" x14ac:dyDescent="0.25">
      <c r="A39" s="181"/>
      <c r="B39" s="389" t="s">
        <v>108</v>
      </c>
      <c r="C39" s="175" t="s">
        <v>475</v>
      </c>
      <c r="D39" s="176">
        <v>0</v>
      </c>
      <c r="E39" s="176">
        <v>26121000</v>
      </c>
      <c r="F39" s="176">
        <v>26121000</v>
      </c>
      <c r="G39" s="176" t="s">
        <v>53</v>
      </c>
      <c r="H39" s="178">
        <v>26121000</v>
      </c>
      <c r="I39" s="178">
        <v>26121000</v>
      </c>
      <c r="J39" s="176">
        <v>0</v>
      </c>
      <c r="K39" s="178">
        <v>26121000</v>
      </c>
      <c r="L39" s="178">
        <v>26121000</v>
      </c>
    </row>
    <row r="40" spans="1:12" ht="17.25" customHeight="1" x14ac:dyDescent="0.25">
      <c r="A40" s="181"/>
      <c r="B40" s="389" t="s">
        <v>109</v>
      </c>
      <c r="C40" s="175" t="s">
        <v>475</v>
      </c>
      <c r="D40" s="176">
        <v>0</v>
      </c>
      <c r="E40" s="176">
        <v>5.86</v>
      </c>
      <c r="F40" s="176">
        <v>5.86</v>
      </c>
      <c r="G40" s="176" t="s">
        <v>53</v>
      </c>
      <c r="H40" s="176">
        <v>5.86</v>
      </c>
      <c r="I40" s="176">
        <v>5.86</v>
      </c>
      <c r="J40" s="176">
        <v>0</v>
      </c>
      <c r="K40" s="176">
        <v>5.86</v>
      </c>
      <c r="L40" s="176">
        <v>5.86</v>
      </c>
    </row>
    <row r="41" spans="1:12" ht="30" x14ac:dyDescent="0.25">
      <c r="A41" s="181">
        <v>30</v>
      </c>
      <c r="B41" s="360" t="s">
        <v>476</v>
      </c>
      <c r="C41" s="414" t="s">
        <v>477</v>
      </c>
      <c r="D41" s="176">
        <v>1130024</v>
      </c>
      <c r="E41" s="176">
        <v>36295977</v>
      </c>
      <c r="F41" s="176">
        <v>37426001</v>
      </c>
      <c r="G41" s="178">
        <v>263692</v>
      </c>
      <c r="H41" s="178">
        <v>45966608</v>
      </c>
      <c r="I41" s="178">
        <v>46230300</v>
      </c>
      <c r="J41" s="178">
        <v>263692</v>
      </c>
      <c r="K41" s="178">
        <v>46056098</v>
      </c>
      <c r="L41" s="178">
        <v>46319790</v>
      </c>
    </row>
    <row r="42" spans="1:12" ht="17.25" customHeight="1" x14ac:dyDescent="0.25">
      <c r="A42" s="181">
        <v>31</v>
      </c>
      <c r="B42" s="360" t="s">
        <v>110</v>
      </c>
      <c r="C42" s="361" t="s">
        <v>199</v>
      </c>
      <c r="D42" s="176">
        <v>10750</v>
      </c>
      <c r="E42" s="176">
        <v>158025</v>
      </c>
      <c r="F42" s="176">
        <v>168775</v>
      </c>
      <c r="G42" s="178">
        <v>8031864</v>
      </c>
      <c r="H42" s="178">
        <v>166817781</v>
      </c>
      <c r="I42" s="178">
        <v>174849645</v>
      </c>
      <c r="J42" s="178">
        <v>7960793</v>
      </c>
      <c r="K42" s="178">
        <v>186925987</v>
      </c>
      <c r="L42" s="178">
        <v>194886779</v>
      </c>
    </row>
    <row r="43" spans="1:12" ht="17.25" customHeight="1" x14ac:dyDescent="0.25">
      <c r="A43" s="181">
        <v>32</v>
      </c>
      <c r="B43" s="360" t="s">
        <v>111</v>
      </c>
      <c r="C43" s="414" t="s">
        <v>463</v>
      </c>
      <c r="D43" s="176">
        <v>68658</v>
      </c>
      <c r="E43" s="176">
        <v>1168218</v>
      </c>
      <c r="F43" s="176">
        <v>1236876</v>
      </c>
      <c r="G43" s="178">
        <v>39096</v>
      </c>
      <c r="H43" s="178">
        <v>1247402</v>
      </c>
      <c r="I43" s="178">
        <v>1286498</v>
      </c>
      <c r="J43" s="178">
        <v>36621</v>
      </c>
      <c r="K43" s="178">
        <v>1292892</v>
      </c>
      <c r="L43" s="178">
        <v>1329513</v>
      </c>
    </row>
    <row r="44" spans="1:12" ht="31.5" customHeight="1" x14ac:dyDescent="0.25">
      <c r="A44" s="181">
        <v>33</v>
      </c>
      <c r="B44" s="360" t="s">
        <v>478</v>
      </c>
      <c r="C44" s="414" t="s">
        <v>463</v>
      </c>
      <c r="D44" s="176">
        <v>7004168</v>
      </c>
      <c r="E44" s="176">
        <v>7626219</v>
      </c>
      <c r="F44" s="176">
        <v>14630387</v>
      </c>
      <c r="G44" s="178">
        <v>8093546</v>
      </c>
      <c r="H44" s="178">
        <v>9788551</v>
      </c>
      <c r="I44" s="178">
        <v>17882097</v>
      </c>
      <c r="J44" s="178">
        <v>5421751</v>
      </c>
      <c r="K44" s="178">
        <v>17065214</v>
      </c>
      <c r="L44" s="178">
        <v>22486965</v>
      </c>
    </row>
    <row r="45" spans="1:12" ht="33.75" customHeight="1" x14ac:dyDescent="0.25">
      <c r="A45" s="181">
        <v>34</v>
      </c>
      <c r="B45" s="360" t="s">
        <v>479</v>
      </c>
      <c r="C45" s="414" t="s">
        <v>463</v>
      </c>
      <c r="D45" s="176">
        <v>58503</v>
      </c>
      <c r="E45" s="176">
        <v>10560978</v>
      </c>
      <c r="F45" s="176">
        <v>10619481</v>
      </c>
      <c r="G45" s="178">
        <v>21755</v>
      </c>
      <c r="H45" s="178">
        <v>10622305</v>
      </c>
      <c r="I45" s="178">
        <v>10644060</v>
      </c>
      <c r="J45" s="178">
        <v>52699</v>
      </c>
      <c r="K45" s="178">
        <v>10736455</v>
      </c>
      <c r="L45" s="178">
        <v>10789155</v>
      </c>
    </row>
    <row r="46" spans="1:12" ht="17.25" customHeight="1" x14ac:dyDescent="0.25">
      <c r="A46" s="181">
        <v>35</v>
      </c>
      <c r="B46" s="360" t="s">
        <v>113</v>
      </c>
      <c r="C46" s="361" t="s">
        <v>199</v>
      </c>
      <c r="D46" s="176">
        <v>1374191</v>
      </c>
      <c r="E46" s="176">
        <v>101239031</v>
      </c>
      <c r="F46" s="176">
        <v>102613222</v>
      </c>
      <c r="G46" s="178">
        <v>1574853</v>
      </c>
      <c r="H46" s="178">
        <v>101670767</v>
      </c>
      <c r="I46" s="178">
        <v>103245620</v>
      </c>
      <c r="J46" s="178">
        <v>688079</v>
      </c>
      <c r="K46" s="178">
        <v>104293480</v>
      </c>
      <c r="L46" s="178">
        <v>104981559</v>
      </c>
    </row>
    <row r="47" spans="1:12" ht="17.25" customHeight="1" x14ac:dyDescent="0.25">
      <c r="A47" s="181">
        <v>36</v>
      </c>
      <c r="B47" s="360" t="s">
        <v>114</v>
      </c>
      <c r="C47" s="414" t="s">
        <v>463</v>
      </c>
      <c r="D47" s="176"/>
      <c r="E47" s="176"/>
      <c r="F47" s="176"/>
      <c r="G47" s="178">
        <v>24714</v>
      </c>
      <c r="H47" s="178">
        <v>446119</v>
      </c>
      <c r="I47" s="178">
        <v>470833</v>
      </c>
      <c r="J47" s="178">
        <v>124733</v>
      </c>
      <c r="K47" s="178">
        <v>581819</v>
      </c>
      <c r="L47" s="178">
        <v>706552</v>
      </c>
    </row>
    <row r="48" spans="1:12" ht="17.25" customHeight="1" x14ac:dyDescent="0.25">
      <c r="A48" s="181">
        <v>37</v>
      </c>
      <c r="B48" s="360" t="s">
        <v>480</v>
      </c>
      <c r="C48" s="414"/>
      <c r="D48" s="176"/>
      <c r="E48" s="176"/>
      <c r="F48" s="176"/>
      <c r="G48" s="178"/>
      <c r="H48" s="178"/>
      <c r="I48" s="178"/>
      <c r="J48" s="178"/>
      <c r="K48" s="178"/>
      <c r="L48" s="178"/>
    </row>
    <row r="49" spans="1:12" ht="17.25" customHeight="1" x14ac:dyDescent="0.25">
      <c r="A49" s="181"/>
      <c r="B49" s="388" t="s">
        <v>94</v>
      </c>
      <c r="C49" s="414" t="s">
        <v>463</v>
      </c>
      <c r="D49" s="176">
        <v>125754</v>
      </c>
      <c r="E49" s="176">
        <v>396826</v>
      </c>
      <c r="F49" s="176">
        <v>522580</v>
      </c>
      <c r="G49" s="178">
        <v>108980</v>
      </c>
      <c r="H49" s="178">
        <v>576615</v>
      </c>
      <c r="I49" s="178">
        <v>685595</v>
      </c>
      <c r="J49" s="178">
        <v>106116</v>
      </c>
      <c r="K49" s="178">
        <v>643343</v>
      </c>
      <c r="L49" s="178">
        <v>749459</v>
      </c>
    </row>
    <row r="50" spans="1:12" ht="17.25" customHeight="1" x14ac:dyDescent="0.25">
      <c r="A50" s="181"/>
      <c r="B50" s="389" t="s">
        <v>115</v>
      </c>
      <c r="C50" s="414" t="s">
        <v>463</v>
      </c>
      <c r="D50" s="176">
        <v>2590.5500000000002</v>
      </c>
      <c r="E50" s="176">
        <v>4616.7</v>
      </c>
      <c r="F50" s="176">
        <v>7207.25</v>
      </c>
      <c r="G50" s="179">
        <v>2245.0100000000002</v>
      </c>
      <c r="H50" s="179">
        <v>9304.3799999999992</v>
      </c>
      <c r="I50" s="179">
        <v>11549.39</v>
      </c>
      <c r="J50" s="179">
        <v>2482.34</v>
      </c>
      <c r="K50" s="179">
        <v>10521.36</v>
      </c>
      <c r="L50" s="179">
        <v>13003.7</v>
      </c>
    </row>
    <row r="51" spans="1:12" ht="17.25" customHeight="1" x14ac:dyDescent="0.25">
      <c r="A51" s="181"/>
      <c r="B51" s="389" t="s">
        <v>116</v>
      </c>
      <c r="C51" s="414" t="s">
        <v>463</v>
      </c>
      <c r="D51" s="176">
        <v>11092.89</v>
      </c>
      <c r="E51" s="176">
        <v>13166.79</v>
      </c>
      <c r="F51" s="176">
        <v>24259.68</v>
      </c>
      <c r="G51" s="179">
        <v>12453.26</v>
      </c>
      <c r="H51" s="179">
        <v>24211.64</v>
      </c>
      <c r="I51" s="179">
        <v>36664.9</v>
      </c>
      <c r="J51" s="179">
        <v>9999.52</v>
      </c>
      <c r="K51" s="179">
        <v>26363.24</v>
      </c>
      <c r="L51" s="179">
        <v>36362.76</v>
      </c>
    </row>
    <row r="52" spans="1:12" ht="17.25" customHeight="1" x14ac:dyDescent="0.25">
      <c r="A52" s="181"/>
      <c r="B52" s="389" t="s">
        <v>481</v>
      </c>
      <c r="C52" s="414" t="s">
        <v>463</v>
      </c>
      <c r="D52" s="176">
        <v>0</v>
      </c>
      <c r="E52" s="176">
        <v>118.45</v>
      </c>
      <c r="F52" s="176">
        <v>118.45</v>
      </c>
      <c r="G52" s="176">
        <v>0</v>
      </c>
      <c r="H52" s="176">
        <v>118.45</v>
      </c>
      <c r="I52" s="176">
        <v>118.45</v>
      </c>
      <c r="J52" s="176">
        <v>0</v>
      </c>
      <c r="K52" s="176">
        <v>143.13</v>
      </c>
      <c r="L52" s="176">
        <v>143.13</v>
      </c>
    </row>
    <row r="53" spans="1:12" ht="17.25" customHeight="1" x14ac:dyDescent="0.25">
      <c r="A53" s="181">
        <v>38</v>
      </c>
      <c r="B53" s="360" t="s">
        <v>117</v>
      </c>
      <c r="C53" s="414" t="s">
        <v>463</v>
      </c>
      <c r="D53" s="176">
        <v>12715</v>
      </c>
      <c r="E53" s="176">
        <v>162630</v>
      </c>
      <c r="F53" s="176">
        <v>175345</v>
      </c>
      <c r="G53" s="178">
        <v>14926392</v>
      </c>
      <c r="H53" s="178">
        <v>170008720</v>
      </c>
      <c r="I53" s="178">
        <v>184935112</v>
      </c>
      <c r="J53" s="178">
        <v>16335753</v>
      </c>
      <c r="K53" s="178">
        <v>186888998</v>
      </c>
      <c r="L53" s="178">
        <v>203224752</v>
      </c>
    </row>
    <row r="54" spans="1:12" ht="17.25" customHeight="1" x14ac:dyDescent="0.25">
      <c r="A54" s="181">
        <v>39</v>
      </c>
      <c r="B54" s="360" t="s">
        <v>118</v>
      </c>
      <c r="C54" s="414" t="s">
        <v>463</v>
      </c>
      <c r="D54" s="176">
        <v>76133</v>
      </c>
      <c r="E54" s="176">
        <v>261749</v>
      </c>
      <c r="F54" s="176">
        <v>337882</v>
      </c>
      <c r="G54" s="178">
        <v>41950</v>
      </c>
      <c r="H54" s="178">
        <v>293222</v>
      </c>
      <c r="I54" s="178">
        <v>335172</v>
      </c>
      <c r="J54" s="178">
        <v>82276</v>
      </c>
      <c r="K54" s="178">
        <v>311711</v>
      </c>
      <c r="L54" s="178">
        <v>393988</v>
      </c>
    </row>
    <row r="55" spans="1:12" ht="17.25" customHeight="1" x14ac:dyDescent="0.25">
      <c r="A55" s="181">
        <v>40</v>
      </c>
      <c r="B55" s="360" t="s">
        <v>119</v>
      </c>
      <c r="C55" s="177" t="s">
        <v>463</v>
      </c>
      <c r="D55" s="176">
        <v>138151</v>
      </c>
      <c r="E55" s="176">
        <v>240418</v>
      </c>
      <c r="F55" s="176">
        <v>378569</v>
      </c>
      <c r="G55" s="178">
        <v>141977</v>
      </c>
      <c r="H55" s="178">
        <v>288003</v>
      </c>
      <c r="I55" s="178">
        <v>429980</v>
      </c>
      <c r="J55" s="178">
        <v>93475</v>
      </c>
      <c r="K55" s="178">
        <v>402399</v>
      </c>
      <c r="L55" s="178">
        <v>495874</v>
      </c>
    </row>
    <row r="56" spans="1:12" ht="17.25" customHeight="1" x14ac:dyDescent="0.25">
      <c r="A56" s="181">
        <v>41</v>
      </c>
      <c r="B56" s="360" t="s">
        <v>482</v>
      </c>
      <c r="C56" s="177" t="s">
        <v>463</v>
      </c>
      <c r="D56" s="176">
        <v>4700</v>
      </c>
      <c r="E56" s="176">
        <v>1787938</v>
      </c>
      <c r="F56" s="176">
        <v>1792638</v>
      </c>
      <c r="G56" s="178">
        <v>276495</v>
      </c>
      <c r="H56" s="178">
        <v>1654968</v>
      </c>
      <c r="I56" s="178">
        <v>1931463</v>
      </c>
      <c r="J56" s="178">
        <v>4551</v>
      </c>
      <c r="K56" s="178">
        <v>1941341</v>
      </c>
      <c r="L56" s="178">
        <v>1945891</v>
      </c>
    </row>
    <row r="57" spans="1:12" ht="17.25" customHeight="1" x14ac:dyDescent="0.25">
      <c r="A57" s="181">
        <v>42</v>
      </c>
      <c r="B57" s="360" t="s">
        <v>120</v>
      </c>
      <c r="C57" s="175" t="s">
        <v>199</v>
      </c>
      <c r="D57" s="176"/>
      <c r="E57" s="176"/>
      <c r="F57" s="176"/>
      <c r="G57" s="178">
        <v>139976150</v>
      </c>
      <c r="H57" s="178">
        <v>11704870</v>
      </c>
      <c r="I57" s="178">
        <v>151681020</v>
      </c>
      <c r="J57" s="178">
        <v>123855856</v>
      </c>
      <c r="K57" s="178">
        <v>11704870</v>
      </c>
      <c r="L57" s="178">
        <v>135560726</v>
      </c>
    </row>
    <row r="58" spans="1:12" ht="17.25" customHeight="1" x14ac:dyDescent="0.25">
      <c r="A58" s="181">
        <v>43</v>
      </c>
      <c r="B58" s="360" t="s">
        <v>121</v>
      </c>
      <c r="C58" s="175" t="s">
        <v>122</v>
      </c>
      <c r="D58" s="176">
        <v>68569843</v>
      </c>
      <c r="E58" s="176">
        <v>325285576</v>
      </c>
      <c r="F58" s="176">
        <v>393855419</v>
      </c>
      <c r="G58" s="178">
        <v>190741448</v>
      </c>
      <c r="H58" s="178">
        <v>341495531</v>
      </c>
      <c r="I58" s="178">
        <v>532236979</v>
      </c>
      <c r="J58" s="178">
        <v>114432777</v>
      </c>
      <c r="K58" s="178">
        <v>520869364</v>
      </c>
      <c r="L58" s="178">
        <v>635302141</v>
      </c>
    </row>
    <row r="59" spans="1:12" ht="17.25" customHeight="1" x14ac:dyDescent="0.25">
      <c r="A59" s="181">
        <v>44</v>
      </c>
      <c r="B59" s="360" t="s">
        <v>483</v>
      </c>
      <c r="C59" s="175"/>
      <c r="D59" s="176"/>
      <c r="E59" s="176"/>
      <c r="F59" s="176"/>
      <c r="G59" s="178"/>
      <c r="H59" s="178"/>
      <c r="I59" s="178"/>
      <c r="J59" s="178"/>
      <c r="K59" s="178"/>
      <c r="L59" s="178"/>
    </row>
    <row r="60" spans="1:12" ht="17.25" customHeight="1" x14ac:dyDescent="0.25">
      <c r="A60" s="181"/>
      <c r="B60" s="388" t="s">
        <v>94</v>
      </c>
      <c r="C60" s="175" t="s">
        <v>199</v>
      </c>
      <c r="D60" s="176">
        <v>1500000</v>
      </c>
      <c r="E60" s="176">
        <v>17786732</v>
      </c>
      <c r="F60" s="176">
        <v>19286732</v>
      </c>
      <c r="G60" s="176" t="s">
        <v>53</v>
      </c>
      <c r="H60" s="178">
        <v>19286732</v>
      </c>
      <c r="I60" s="178">
        <v>19286732</v>
      </c>
      <c r="J60" s="176">
        <v>0</v>
      </c>
      <c r="K60" s="178">
        <v>19371698</v>
      </c>
      <c r="L60" s="178">
        <v>19371698</v>
      </c>
    </row>
    <row r="61" spans="1:12" ht="17.25" customHeight="1" x14ac:dyDescent="0.25">
      <c r="A61" s="181"/>
      <c r="B61" s="389" t="s">
        <v>484</v>
      </c>
      <c r="C61" s="180" t="s">
        <v>199</v>
      </c>
      <c r="D61" s="176">
        <v>1050</v>
      </c>
      <c r="E61" s="176">
        <v>11590</v>
      </c>
      <c r="F61" s="176">
        <v>12640</v>
      </c>
      <c r="G61" s="176" t="s">
        <v>53</v>
      </c>
      <c r="H61" s="178">
        <v>12640</v>
      </c>
      <c r="I61" s="178">
        <v>12640</v>
      </c>
      <c r="J61" s="176">
        <v>0</v>
      </c>
      <c r="K61" s="179">
        <v>12668.37</v>
      </c>
      <c r="L61" s="179">
        <v>12668.37</v>
      </c>
    </row>
    <row r="62" spans="1:12" ht="17.25" customHeight="1" x14ac:dyDescent="0.25">
      <c r="A62" s="181">
        <v>45</v>
      </c>
      <c r="B62" s="360" t="s">
        <v>485</v>
      </c>
      <c r="C62" s="175" t="s">
        <v>468</v>
      </c>
      <c r="D62" s="176">
        <v>0</v>
      </c>
      <c r="E62" s="176">
        <v>188710</v>
      </c>
      <c r="F62" s="176">
        <v>188710</v>
      </c>
      <c r="G62" s="176" t="s">
        <v>53</v>
      </c>
      <c r="H62" s="176">
        <v>189</v>
      </c>
      <c r="I62" s="176">
        <v>189</v>
      </c>
      <c r="J62" s="176">
        <v>0</v>
      </c>
      <c r="K62" s="176">
        <v>189</v>
      </c>
      <c r="L62" s="176">
        <v>189</v>
      </c>
    </row>
    <row r="63" spans="1:12" ht="17.25" customHeight="1" x14ac:dyDescent="0.25">
      <c r="A63" s="181">
        <v>46</v>
      </c>
      <c r="B63" s="360" t="s">
        <v>124</v>
      </c>
      <c r="C63" s="175" t="s">
        <v>199</v>
      </c>
      <c r="D63" s="176">
        <v>47867858</v>
      </c>
      <c r="E63" s="176">
        <v>45573436</v>
      </c>
      <c r="F63" s="176">
        <v>93441294</v>
      </c>
      <c r="G63" s="178">
        <v>54942176</v>
      </c>
      <c r="H63" s="178">
        <v>89319089</v>
      </c>
      <c r="I63" s="178">
        <v>144261265</v>
      </c>
      <c r="J63" s="178">
        <v>36933805</v>
      </c>
      <c r="K63" s="178">
        <v>130859201</v>
      </c>
      <c r="L63" s="178">
        <v>167793006</v>
      </c>
    </row>
    <row r="64" spans="1:12" ht="17.25" customHeight="1" x14ac:dyDescent="0.25">
      <c r="A64" s="181">
        <v>47</v>
      </c>
      <c r="B64" s="360" t="s">
        <v>125</v>
      </c>
      <c r="C64" s="177" t="s">
        <v>463</v>
      </c>
      <c r="D64" s="176">
        <v>504</v>
      </c>
      <c r="E64" s="176">
        <v>1385</v>
      </c>
      <c r="F64" s="176">
        <v>1889</v>
      </c>
      <c r="G64" s="176">
        <v>428</v>
      </c>
      <c r="H64" s="178">
        <v>1978</v>
      </c>
      <c r="I64" s="178">
        <v>2406</v>
      </c>
      <c r="J64" s="176">
        <v>0</v>
      </c>
      <c r="K64" s="178">
        <v>2406</v>
      </c>
      <c r="L64" s="178">
        <v>2406</v>
      </c>
    </row>
    <row r="65" spans="1:12" ht="37.5" customHeight="1" x14ac:dyDescent="0.25">
      <c r="A65" s="181">
        <v>48</v>
      </c>
      <c r="B65" s="360" t="s">
        <v>486</v>
      </c>
      <c r="C65" s="174" t="s">
        <v>487</v>
      </c>
      <c r="D65" s="176">
        <v>0</v>
      </c>
      <c r="E65" s="176">
        <v>14.2</v>
      </c>
      <c r="F65" s="176">
        <v>14.2</v>
      </c>
      <c r="G65" s="176" t="s">
        <v>53</v>
      </c>
      <c r="H65" s="176">
        <v>15.7</v>
      </c>
      <c r="I65" s="176">
        <v>15.7</v>
      </c>
      <c r="J65" s="176">
        <v>0</v>
      </c>
      <c r="K65" s="176">
        <v>15.71</v>
      </c>
      <c r="L65" s="176">
        <v>15.71</v>
      </c>
    </row>
    <row r="66" spans="1:12" ht="17.25" customHeight="1" x14ac:dyDescent="0.25">
      <c r="A66" s="181">
        <v>49</v>
      </c>
      <c r="B66" s="360" t="s">
        <v>488</v>
      </c>
      <c r="C66" s="175" t="s">
        <v>468</v>
      </c>
      <c r="D66" s="176">
        <v>0</v>
      </c>
      <c r="E66" s="176">
        <v>21815</v>
      </c>
      <c r="F66" s="176">
        <v>21815</v>
      </c>
      <c r="G66" s="176" t="s">
        <v>53</v>
      </c>
      <c r="H66" s="178">
        <v>21816</v>
      </c>
      <c r="I66" s="178">
        <v>21816</v>
      </c>
      <c r="J66" s="176">
        <v>0</v>
      </c>
      <c r="K66" s="178">
        <v>22508</v>
      </c>
      <c r="L66" s="178">
        <v>22508</v>
      </c>
    </row>
    <row r="67" spans="1:12" ht="17.25" customHeight="1" x14ac:dyDescent="0.25">
      <c r="A67" s="181">
        <v>50</v>
      </c>
      <c r="B67" s="360" t="s">
        <v>489</v>
      </c>
      <c r="C67" s="177" t="s">
        <v>463</v>
      </c>
      <c r="D67" s="176">
        <v>56726</v>
      </c>
      <c r="E67" s="176">
        <v>1617675</v>
      </c>
      <c r="F67" s="176">
        <v>1674401</v>
      </c>
      <c r="G67" s="176" t="s">
        <v>53</v>
      </c>
      <c r="H67" s="178">
        <v>1674401</v>
      </c>
      <c r="I67" s="178">
        <v>1674401</v>
      </c>
      <c r="J67" s="176">
        <v>0</v>
      </c>
      <c r="K67" s="178">
        <v>1674401</v>
      </c>
      <c r="L67" s="178">
        <v>1674401</v>
      </c>
    </row>
    <row r="68" spans="1:12" ht="17.25" customHeight="1" x14ac:dyDescent="0.25">
      <c r="A68" s="181">
        <v>51</v>
      </c>
      <c r="B68" s="360" t="s">
        <v>126</v>
      </c>
      <c r="C68" s="175" t="s">
        <v>199</v>
      </c>
      <c r="D68" s="176">
        <v>19489617</v>
      </c>
      <c r="E68" s="176">
        <v>14205319</v>
      </c>
      <c r="F68" s="176">
        <v>33694936</v>
      </c>
      <c r="G68" s="178">
        <v>23275451</v>
      </c>
      <c r="H68" s="178">
        <v>32807451</v>
      </c>
      <c r="I68" s="178">
        <v>56082902</v>
      </c>
      <c r="J68" s="178">
        <v>24932958</v>
      </c>
      <c r="K68" s="178">
        <v>34682745</v>
      </c>
      <c r="L68" s="178">
        <v>59615703</v>
      </c>
    </row>
    <row r="69" spans="1:12" ht="17.25" customHeight="1" x14ac:dyDescent="0.25">
      <c r="A69" s="181">
        <v>52</v>
      </c>
      <c r="B69" s="360" t="s">
        <v>490</v>
      </c>
      <c r="C69" s="177" t="s">
        <v>463</v>
      </c>
      <c r="D69" s="176">
        <v>771508</v>
      </c>
      <c r="E69" s="176">
        <v>2466703</v>
      </c>
      <c r="F69" s="176">
        <v>3238211</v>
      </c>
      <c r="G69" s="178">
        <v>429223</v>
      </c>
      <c r="H69" s="178">
        <v>3069808</v>
      </c>
      <c r="I69" s="178">
        <v>3499031</v>
      </c>
      <c r="J69" s="178">
        <v>647528</v>
      </c>
      <c r="K69" s="178">
        <v>3260420</v>
      </c>
      <c r="L69" s="178">
        <v>3907948</v>
      </c>
    </row>
    <row r="70" spans="1:12" ht="17.25" customHeight="1" x14ac:dyDescent="0.25">
      <c r="A70" s="181">
        <v>53</v>
      </c>
      <c r="B70" s="360" t="s">
        <v>127</v>
      </c>
      <c r="C70" s="177" t="s">
        <v>463</v>
      </c>
      <c r="D70" s="176">
        <v>98544</v>
      </c>
      <c r="E70" s="176">
        <v>1046413</v>
      </c>
      <c r="F70" s="176">
        <v>1144957</v>
      </c>
      <c r="G70" s="178">
        <v>86599</v>
      </c>
      <c r="H70" s="178">
        <v>1164649</v>
      </c>
      <c r="I70" s="178">
        <v>1251248</v>
      </c>
      <c r="J70" s="178">
        <v>83472</v>
      </c>
      <c r="K70" s="178">
        <v>1575325</v>
      </c>
      <c r="L70" s="178">
        <v>1658798</v>
      </c>
    </row>
    <row r="71" spans="1:12" ht="34.5" customHeight="1" x14ac:dyDescent="0.25">
      <c r="A71" s="181">
        <v>54</v>
      </c>
      <c r="B71" s="360" t="s">
        <v>491</v>
      </c>
      <c r="C71" s="361" t="s">
        <v>199</v>
      </c>
      <c r="D71" s="176"/>
      <c r="E71" s="176"/>
      <c r="F71" s="176"/>
      <c r="G71" s="176"/>
      <c r="H71" s="176"/>
      <c r="I71" s="176"/>
      <c r="J71" s="176">
        <v>0</v>
      </c>
      <c r="K71" s="178">
        <v>25493</v>
      </c>
      <c r="L71" s="178">
        <v>25493</v>
      </c>
    </row>
    <row r="72" spans="1:12" ht="17.25" customHeight="1" x14ac:dyDescent="0.25">
      <c r="A72" s="181">
        <v>55</v>
      </c>
      <c r="B72" s="360" t="s">
        <v>492</v>
      </c>
      <c r="C72" s="175" t="s">
        <v>199</v>
      </c>
      <c r="D72" s="176">
        <v>52723492</v>
      </c>
      <c r="E72" s="176">
        <v>252585084</v>
      </c>
      <c r="F72" s="176">
        <v>305308576</v>
      </c>
      <c r="G72" s="178">
        <v>34778650</v>
      </c>
      <c r="H72" s="178">
        <v>261505701</v>
      </c>
      <c r="I72" s="178">
        <v>296284351</v>
      </c>
      <c r="J72" s="178">
        <v>45807485</v>
      </c>
      <c r="K72" s="178">
        <v>266871130</v>
      </c>
      <c r="L72" s="178">
        <v>312678615</v>
      </c>
    </row>
    <row r="73" spans="1:12" ht="17.25" customHeight="1" x14ac:dyDescent="0.25">
      <c r="A73" s="181">
        <v>56</v>
      </c>
      <c r="B73" s="360" t="s">
        <v>493</v>
      </c>
      <c r="C73" s="177" t="s">
        <v>463</v>
      </c>
      <c r="D73" s="176">
        <v>13530</v>
      </c>
      <c r="E73" s="176">
        <v>0</v>
      </c>
      <c r="F73" s="176">
        <v>13530</v>
      </c>
      <c r="G73" s="178">
        <v>16026</v>
      </c>
      <c r="H73" s="176" t="s">
        <v>53</v>
      </c>
      <c r="I73" s="178">
        <v>16026</v>
      </c>
      <c r="J73" s="176">
        <v>0</v>
      </c>
      <c r="K73" s="178">
        <v>16025</v>
      </c>
      <c r="L73" s="178">
        <v>16025</v>
      </c>
    </row>
    <row r="74" spans="1:12" ht="17.25" customHeight="1" x14ac:dyDescent="0.25">
      <c r="A74" s="181">
        <v>57</v>
      </c>
      <c r="B74" s="360" t="s">
        <v>128</v>
      </c>
      <c r="C74" s="175" t="s">
        <v>122</v>
      </c>
      <c r="D74" s="176">
        <v>1925.1</v>
      </c>
      <c r="E74" s="176">
        <v>3345364</v>
      </c>
      <c r="F74" s="176">
        <v>5270.74</v>
      </c>
      <c r="G74" s="176">
        <v>236</v>
      </c>
      <c r="H74" s="178">
        <v>5112</v>
      </c>
      <c r="I74" s="178">
        <v>5348</v>
      </c>
      <c r="J74" s="176">
        <v>0</v>
      </c>
      <c r="K74" s="178">
        <v>5349</v>
      </c>
      <c r="L74" s="178">
        <v>5349</v>
      </c>
    </row>
    <row r="75" spans="1:12" ht="17.25" customHeight="1" x14ac:dyDescent="0.25">
      <c r="A75" s="181">
        <v>58</v>
      </c>
      <c r="B75" s="360" t="s">
        <v>494</v>
      </c>
      <c r="C75" s="175" t="s">
        <v>122</v>
      </c>
      <c r="D75" s="176">
        <v>0</v>
      </c>
      <c r="E75" s="176">
        <v>450</v>
      </c>
      <c r="F75" s="176">
        <v>450</v>
      </c>
      <c r="G75" s="176" t="s">
        <v>53</v>
      </c>
      <c r="H75" s="176">
        <v>450</v>
      </c>
      <c r="I75" s="176">
        <v>450</v>
      </c>
      <c r="J75" s="176">
        <v>0</v>
      </c>
      <c r="K75" s="176">
        <v>450</v>
      </c>
      <c r="L75" s="176">
        <v>450</v>
      </c>
    </row>
    <row r="76" spans="1:12" ht="17.25" customHeight="1" x14ac:dyDescent="0.25">
      <c r="A76" s="181">
        <v>59</v>
      </c>
      <c r="B76" s="360" t="s">
        <v>129</v>
      </c>
      <c r="C76" s="177" t="s">
        <v>463</v>
      </c>
      <c r="D76" s="176"/>
      <c r="E76" s="176"/>
      <c r="F76" s="176"/>
      <c r="G76" s="178">
        <v>15331</v>
      </c>
      <c r="H76" s="176">
        <v>580</v>
      </c>
      <c r="I76" s="178">
        <v>15911</v>
      </c>
      <c r="J76" s="178">
        <v>15472</v>
      </c>
      <c r="K76" s="178">
        <v>3781</v>
      </c>
      <c r="L76" s="178">
        <v>19253</v>
      </c>
    </row>
    <row r="77" spans="1:12" ht="17.25" customHeight="1" x14ac:dyDescent="0.25">
      <c r="A77" s="181">
        <v>60</v>
      </c>
      <c r="B77" s="360" t="s">
        <v>130</v>
      </c>
      <c r="C77" s="175" t="s">
        <v>199</v>
      </c>
      <c r="D77" s="176">
        <v>11423994</v>
      </c>
      <c r="E77" s="176">
        <v>62915875</v>
      </c>
      <c r="F77" s="176">
        <v>74339869</v>
      </c>
      <c r="G77" s="178">
        <v>4085052</v>
      </c>
      <c r="H77" s="178">
        <v>62902385</v>
      </c>
      <c r="I77" s="178">
        <v>66987437</v>
      </c>
      <c r="J77" s="178">
        <v>6502115</v>
      </c>
      <c r="K77" s="178">
        <v>63702027</v>
      </c>
      <c r="L77" s="178">
        <v>70204142</v>
      </c>
    </row>
    <row r="78" spans="1:12" ht="17.25" customHeight="1" x14ac:dyDescent="0.25">
      <c r="A78" s="181">
        <v>61</v>
      </c>
      <c r="B78" s="360" t="s">
        <v>131</v>
      </c>
      <c r="C78" s="175"/>
      <c r="D78" s="176"/>
      <c r="E78" s="176"/>
      <c r="F78" s="176"/>
      <c r="G78" s="178"/>
      <c r="H78" s="178"/>
      <c r="I78" s="178"/>
      <c r="J78" s="178"/>
      <c r="K78" s="178"/>
      <c r="L78" s="178"/>
    </row>
    <row r="79" spans="1:12" ht="17.25" customHeight="1" x14ac:dyDescent="0.25">
      <c r="A79" s="181"/>
      <c r="B79" s="388" t="s">
        <v>94</v>
      </c>
      <c r="C79" s="175" t="s">
        <v>199</v>
      </c>
      <c r="D79" s="176">
        <v>115912738</v>
      </c>
      <c r="E79" s="176">
        <v>128720729</v>
      </c>
      <c r="F79" s="176">
        <v>244633467</v>
      </c>
      <c r="G79" s="178">
        <v>187558668</v>
      </c>
      <c r="H79" s="178">
        <v>279426291</v>
      </c>
      <c r="I79" s="178">
        <v>466984959</v>
      </c>
      <c r="J79" s="178">
        <v>150443903</v>
      </c>
      <c r="K79" s="178">
        <v>361510732</v>
      </c>
      <c r="L79" s="178">
        <v>511954635</v>
      </c>
    </row>
    <row r="80" spans="1:12" ht="17.25" customHeight="1" x14ac:dyDescent="0.25">
      <c r="A80" s="181"/>
      <c r="B80" s="388" t="s">
        <v>95</v>
      </c>
      <c r="C80" s="175" t="s">
        <v>199</v>
      </c>
      <c r="D80" s="176">
        <v>6058.33</v>
      </c>
      <c r="E80" s="176">
        <v>4154.29</v>
      </c>
      <c r="F80" s="176">
        <v>10212.620000000001</v>
      </c>
      <c r="G80" s="179">
        <v>8039.57</v>
      </c>
      <c r="H80" s="179">
        <v>19588.68</v>
      </c>
      <c r="I80" s="179">
        <v>27628.25</v>
      </c>
      <c r="J80" s="179">
        <v>7171.94</v>
      </c>
      <c r="K80" s="179">
        <v>22809.88</v>
      </c>
      <c r="L80" s="179">
        <v>29981.82</v>
      </c>
    </row>
    <row r="81" spans="1:12" ht="17.25" customHeight="1" x14ac:dyDescent="0.25">
      <c r="A81" s="181">
        <v>62</v>
      </c>
      <c r="B81" s="360" t="s">
        <v>132</v>
      </c>
      <c r="C81" s="177" t="s">
        <v>463</v>
      </c>
      <c r="D81" s="176"/>
      <c r="E81" s="176"/>
      <c r="F81" s="176"/>
      <c r="G81" s="176">
        <v>0</v>
      </c>
      <c r="H81" s="178">
        <v>2369</v>
      </c>
      <c r="I81" s="178">
        <v>2369</v>
      </c>
      <c r="J81" s="178">
        <v>20286</v>
      </c>
      <c r="K81" s="178">
        <v>2586</v>
      </c>
      <c r="L81" s="178">
        <v>22872</v>
      </c>
    </row>
    <row r="82" spans="1:12" ht="17.25" customHeight="1" x14ac:dyDescent="0.25">
      <c r="A82" s="181">
        <v>63</v>
      </c>
      <c r="B82" s="360" t="s">
        <v>133</v>
      </c>
      <c r="C82" s="177" t="s">
        <v>463</v>
      </c>
      <c r="D82" s="176">
        <v>0</v>
      </c>
      <c r="E82" s="176">
        <v>210</v>
      </c>
      <c r="F82" s="176">
        <v>210</v>
      </c>
      <c r="G82" s="176" t="s">
        <v>53</v>
      </c>
      <c r="H82" s="176">
        <v>210</v>
      </c>
      <c r="I82" s="176">
        <v>210</v>
      </c>
      <c r="J82" s="176">
        <v>0</v>
      </c>
      <c r="K82" s="176">
        <v>210</v>
      </c>
      <c r="L82" s="176">
        <v>210</v>
      </c>
    </row>
    <row r="83" spans="1:12" ht="31.5" customHeight="1" x14ac:dyDescent="0.25">
      <c r="A83" s="181">
        <v>64</v>
      </c>
      <c r="B83" s="360" t="s">
        <v>495</v>
      </c>
      <c r="C83" s="177" t="s">
        <v>463</v>
      </c>
      <c r="D83" s="176">
        <v>115526</v>
      </c>
      <c r="E83" s="176">
        <v>196810</v>
      </c>
      <c r="F83" s="176">
        <v>312335</v>
      </c>
      <c r="G83" s="178">
        <v>90026</v>
      </c>
      <c r="H83" s="178">
        <v>178996</v>
      </c>
      <c r="I83" s="178">
        <v>269022</v>
      </c>
      <c r="J83" s="178">
        <v>106490</v>
      </c>
      <c r="K83" s="178">
        <v>209434</v>
      </c>
      <c r="L83" s="178">
        <v>315924</v>
      </c>
    </row>
    <row r="84" spans="1:12" ht="17.25" customHeight="1" x14ac:dyDescent="0.25">
      <c r="A84" s="181">
        <v>65</v>
      </c>
      <c r="B84" s="360" t="s">
        <v>496</v>
      </c>
      <c r="C84" s="177"/>
      <c r="D84" s="176"/>
      <c r="E84" s="176"/>
      <c r="F84" s="176"/>
      <c r="G84" s="178"/>
      <c r="H84" s="178"/>
      <c r="I84" s="178"/>
      <c r="J84" s="178"/>
      <c r="K84" s="178"/>
      <c r="L84" s="178"/>
    </row>
    <row r="85" spans="1:12" ht="17.25" customHeight="1" x14ac:dyDescent="0.25">
      <c r="A85" s="181"/>
      <c r="B85" s="388" t="s">
        <v>94</v>
      </c>
      <c r="C85" s="175" t="s">
        <v>199</v>
      </c>
      <c r="D85" s="176">
        <v>249497</v>
      </c>
      <c r="E85" s="176">
        <v>86302812</v>
      </c>
      <c r="F85" s="176">
        <v>86552310</v>
      </c>
      <c r="G85" s="178">
        <v>7131</v>
      </c>
      <c r="H85" s="178">
        <v>83719066</v>
      </c>
      <c r="I85" s="178">
        <v>83726197</v>
      </c>
      <c r="J85" s="178">
        <v>4419</v>
      </c>
      <c r="K85" s="178">
        <v>83720749</v>
      </c>
      <c r="L85" s="178">
        <v>83725168</v>
      </c>
    </row>
    <row r="86" spans="1:12" ht="17.25" customHeight="1" x14ac:dyDescent="0.25">
      <c r="A86" s="181"/>
      <c r="B86" s="388" t="s">
        <v>95</v>
      </c>
      <c r="C86" s="175" t="s">
        <v>199</v>
      </c>
      <c r="D86" s="176">
        <v>134.08000000000001</v>
      </c>
      <c r="E86" s="176">
        <v>101103.02</v>
      </c>
      <c r="F86" s="176">
        <v>101237.1</v>
      </c>
      <c r="G86" s="179">
        <v>1132.43</v>
      </c>
      <c r="H86" s="179">
        <v>101142.41</v>
      </c>
      <c r="I86" s="179">
        <v>102274.84</v>
      </c>
      <c r="J86" s="176">
        <v>154.19999999999999</v>
      </c>
      <c r="K86" s="179">
        <v>102259.16</v>
      </c>
      <c r="L86" s="179">
        <v>102413.36</v>
      </c>
    </row>
    <row r="87" spans="1:12" ht="17.25" customHeight="1" x14ac:dyDescent="0.25">
      <c r="A87" s="181">
        <v>66</v>
      </c>
      <c r="B87" s="360" t="s">
        <v>497</v>
      </c>
      <c r="C87" s="175" t="s">
        <v>199</v>
      </c>
      <c r="D87" s="176">
        <f>21181587+2005554+669397+1292000+0</f>
        <v>25148538</v>
      </c>
      <c r="E87" s="176">
        <f>308360096+11800695+343943+39390094+3345000</f>
        <v>363239828</v>
      </c>
      <c r="F87" s="176">
        <f>329541683+13806249+1013340+40682094+3345000</f>
        <v>388388366</v>
      </c>
      <c r="G87" s="178">
        <v>22030223</v>
      </c>
      <c r="H87" s="178">
        <v>371965694</v>
      </c>
      <c r="I87" s="178">
        <v>393995917</v>
      </c>
      <c r="J87" s="178">
        <v>14420716</v>
      </c>
      <c r="K87" s="178">
        <v>399204829</v>
      </c>
      <c r="L87" s="178">
        <v>413625545</v>
      </c>
    </row>
    <row r="88" spans="1:12" ht="17.25" customHeight="1" x14ac:dyDescent="0.25">
      <c r="A88" s="181">
        <v>67</v>
      </c>
      <c r="B88" s="360" t="s">
        <v>498</v>
      </c>
      <c r="C88" s="175"/>
      <c r="D88" s="176"/>
      <c r="E88" s="176"/>
      <c r="F88" s="176"/>
      <c r="G88" s="178"/>
      <c r="H88" s="178"/>
      <c r="I88" s="178"/>
      <c r="J88" s="178"/>
      <c r="K88" s="178"/>
      <c r="L88" s="178"/>
    </row>
    <row r="89" spans="1:12" ht="17.25" customHeight="1" x14ac:dyDescent="0.25">
      <c r="A89" s="181"/>
      <c r="B89" s="388" t="s">
        <v>94</v>
      </c>
      <c r="C89" s="175" t="s">
        <v>199</v>
      </c>
      <c r="D89" s="176">
        <v>0</v>
      </c>
      <c r="E89" s="176">
        <v>87387464</v>
      </c>
      <c r="F89" s="176">
        <v>87387464</v>
      </c>
      <c r="G89" s="176" t="s">
        <v>53</v>
      </c>
      <c r="H89" s="178">
        <v>87387464</v>
      </c>
      <c r="I89" s="178">
        <v>87387464</v>
      </c>
      <c r="J89" s="176">
        <v>0</v>
      </c>
      <c r="K89" s="178">
        <v>87387464</v>
      </c>
      <c r="L89" s="178">
        <v>87387464</v>
      </c>
    </row>
    <row r="90" spans="1:12" ht="17.25" customHeight="1" x14ac:dyDescent="0.25">
      <c r="A90" s="181"/>
      <c r="B90" s="388" t="s">
        <v>134</v>
      </c>
      <c r="C90" s="175" t="s">
        <v>199</v>
      </c>
      <c r="D90" s="176">
        <v>0</v>
      </c>
      <c r="E90" s="176">
        <v>142094.35</v>
      </c>
      <c r="F90" s="176">
        <v>142094.35</v>
      </c>
      <c r="G90" s="176" t="s">
        <v>53</v>
      </c>
      <c r="H90" s="179">
        <v>142094.35</v>
      </c>
      <c r="I90" s="179">
        <v>142094.35</v>
      </c>
      <c r="J90" s="176">
        <v>0</v>
      </c>
      <c r="K90" s="179">
        <v>142094.35</v>
      </c>
      <c r="L90" s="179">
        <v>142094.35</v>
      </c>
    </row>
    <row r="91" spans="1:12" ht="17.25" customHeight="1" x14ac:dyDescent="0.25">
      <c r="A91" s="181">
        <v>68</v>
      </c>
      <c r="B91" s="360" t="s">
        <v>499</v>
      </c>
      <c r="C91" s="175"/>
      <c r="D91" s="176"/>
      <c r="E91" s="176"/>
      <c r="F91" s="176"/>
      <c r="G91" s="176"/>
      <c r="H91" s="179"/>
      <c r="I91" s="179"/>
      <c r="J91" s="176"/>
      <c r="K91" s="179"/>
      <c r="L91" s="179"/>
    </row>
    <row r="92" spans="1:12" ht="17.25" customHeight="1" x14ac:dyDescent="0.25">
      <c r="A92" s="181"/>
      <c r="B92" s="388" t="s">
        <v>94</v>
      </c>
      <c r="C92" s="175" t="s">
        <v>199</v>
      </c>
      <c r="D92" s="176">
        <v>6318663</v>
      </c>
      <c r="E92" s="176">
        <v>18529225</v>
      </c>
      <c r="F92" s="176">
        <v>24847888</v>
      </c>
      <c r="G92" s="178">
        <v>410955</v>
      </c>
      <c r="H92" s="178">
        <v>24307933</v>
      </c>
      <c r="I92" s="178">
        <v>24718888</v>
      </c>
      <c r="J92" s="176">
        <v>0</v>
      </c>
      <c r="K92" s="178">
        <v>24633855</v>
      </c>
      <c r="L92" s="178">
        <v>24633855</v>
      </c>
    </row>
    <row r="93" spans="1:12" ht="17.25" customHeight="1" x14ac:dyDescent="0.25">
      <c r="A93" s="181"/>
      <c r="B93" s="388" t="s">
        <v>500</v>
      </c>
      <c r="C93" s="175" t="s">
        <v>199</v>
      </c>
      <c r="D93" s="176">
        <v>10769.78</v>
      </c>
      <c r="E93" s="176">
        <v>54620.49</v>
      </c>
      <c r="F93" s="176">
        <v>65390.27</v>
      </c>
      <c r="G93" s="179">
        <v>1602.72</v>
      </c>
      <c r="H93" s="179">
        <v>63284.45</v>
      </c>
      <c r="I93" s="179">
        <v>64887.17</v>
      </c>
      <c r="J93" s="176">
        <v>0</v>
      </c>
      <c r="K93" s="179">
        <v>64594.01</v>
      </c>
      <c r="L93" s="179">
        <v>64594.01</v>
      </c>
    </row>
    <row r="94" spans="1:12" ht="17.25" customHeight="1" x14ac:dyDescent="0.25">
      <c r="A94" s="181">
        <v>69</v>
      </c>
      <c r="B94" s="360" t="s">
        <v>135</v>
      </c>
      <c r="C94" s="175" t="s">
        <v>199</v>
      </c>
      <c r="D94" s="176">
        <v>1763630</v>
      </c>
      <c r="E94" s="176">
        <v>674631</v>
      </c>
      <c r="F94" s="176">
        <v>2438261</v>
      </c>
      <c r="G94" s="178">
        <v>1704007</v>
      </c>
      <c r="H94" s="178">
        <v>803003</v>
      </c>
      <c r="I94" s="178">
        <v>2507010</v>
      </c>
      <c r="J94" s="178">
        <v>1632885</v>
      </c>
      <c r="K94" s="178">
        <v>719582</v>
      </c>
      <c r="L94" s="178">
        <v>2352467</v>
      </c>
    </row>
    <row r="95" spans="1:12" ht="17.25" customHeight="1" x14ac:dyDescent="0.25">
      <c r="A95" s="181">
        <v>70</v>
      </c>
      <c r="B95" s="360" t="s">
        <v>136</v>
      </c>
      <c r="C95" s="175" t="s">
        <v>199</v>
      </c>
      <c r="D95" s="176">
        <v>8533311</v>
      </c>
      <c r="E95" s="176">
        <v>11708312</v>
      </c>
      <c r="F95" s="176">
        <v>20241623</v>
      </c>
      <c r="G95" s="178">
        <v>2487122</v>
      </c>
      <c r="H95" s="178">
        <v>14082751</v>
      </c>
      <c r="I95" s="178">
        <v>16569873</v>
      </c>
      <c r="J95" s="178">
        <v>2241462</v>
      </c>
      <c r="K95" s="178">
        <v>14227824</v>
      </c>
      <c r="L95" s="178">
        <v>16469286</v>
      </c>
    </row>
    <row r="96" spans="1:12" ht="17.25" customHeight="1" x14ac:dyDescent="0.25">
      <c r="A96" s="181">
        <v>71</v>
      </c>
      <c r="B96" s="360" t="s">
        <v>501</v>
      </c>
      <c r="C96" s="175" t="s">
        <v>199</v>
      </c>
      <c r="D96" s="176">
        <v>3705912</v>
      </c>
      <c r="E96" s="176">
        <v>569748</v>
      </c>
      <c r="F96" s="176">
        <v>4275660</v>
      </c>
      <c r="G96" s="178">
        <v>1347470</v>
      </c>
      <c r="H96" s="178">
        <v>1786482</v>
      </c>
      <c r="I96" s="178">
        <v>3133952</v>
      </c>
      <c r="J96" s="178">
        <v>1158290</v>
      </c>
      <c r="K96" s="178">
        <v>2264913</v>
      </c>
      <c r="L96" s="178">
        <v>3423203</v>
      </c>
    </row>
    <row r="97" spans="1:1" x14ac:dyDescent="0.25">
      <c r="A97" s="415" t="s">
        <v>442</v>
      </c>
    </row>
    <row r="98" spans="1:1" x14ac:dyDescent="0.25">
      <c r="A98" s="416" t="s">
        <v>502</v>
      </c>
    </row>
  </sheetData>
  <mergeCells count="7">
    <mergeCell ref="A1:L1"/>
    <mergeCell ref="A2:A3"/>
    <mergeCell ref="B2:B3"/>
    <mergeCell ref="C2:C3"/>
    <mergeCell ref="D2:F2"/>
    <mergeCell ref="G2:I2"/>
    <mergeCell ref="J2:L2"/>
  </mergeCells>
  <pageMargins left="0.39370078740157483" right="0.31496062992125984" top="0.6692913385826772" bottom="0.51181102362204722" header="0.31496062992125984" footer="0.27559055118110237"/>
  <pageSetup paperSize="9" fitToHeight="0" orientation="landscape" r:id="rId1"/>
  <rowBreaks count="2" manualBreakCount="2">
    <brk id="52" max="11" man="1"/>
    <brk id="75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96"/>
  <sheetViews>
    <sheetView view="pageBreakPreview" zoomScaleNormal="70" zoomScaleSheetLayoutView="100" workbookViewId="0">
      <selection activeCell="A2" sqref="A2"/>
    </sheetView>
  </sheetViews>
  <sheetFormatPr defaultRowHeight="12.75" x14ac:dyDescent="0.2"/>
  <cols>
    <col min="1" max="1" width="4.85546875" style="184" customWidth="1"/>
    <col min="2" max="2" width="16.28515625" style="2" customWidth="1"/>
    <col min="3" max="3" width="7.5703125" style="4" hidden="1" customWidth="1"/>
    <col min="4" max="6" width="7.5703125" style="2" hidden="1" customWidth="1"/>
    <col min="7" max="8" width="5.5703125" style="2" hidden="1" customWidth="1"/>
    <col min="9" max="10" width="7.5703125" style="2" hidden="1" customWidth="1"/>
    <col min="11" max="11" width="9.140625" style="2" customWidth="1"/>
    <col min="12" max="15" width="7.140625" style="2" hidden="1" customWidth="1"/>
    <col min="16" max="16" width="11.42578125" style="2" bestFit="1" customWidth="1"/>
    <col min="17" max="17" width="8.5703125" style="1" bestFit="1" customWidth="1"/>
    <col min="18" max="18" width="10.5703125" style="2" customWidth="1"/>
    <col min="19" max="20" width="8.5703125" style="2" bestFit="1" customWidth="1"/>
    <col min="21" max="21" width="9" style="2" customWidth="1"/>
    <col min="22" max="22" width="11" style="2" customWidth="1"/>
    <col min="23" max="240" width="9.140625" style="2"/>
    <col min="241" max="241" width="4.85546875" style="2" customWidth="1"/>
    <col min="242" max="242" width="19.85546875" style="2" bestFit="1" customWidth="1"/>
    <col min="243" max="244" width="9.7109375" style="2" bestFit="1" customWidth="1"/>
    <col min="245" max="245" width="9" style="2" customWidth="1"/>
    <col min="246" max="246" width="9.140625" style="2" customWidth="1"/>
    <col min="247" max="247" width="9.28515625" style="2" customWidth="1"/>
    <col min="248" max="248" width="9.140625" style="2" customWidth="1"/>
    <col min="249" max="249" width="9.28515625" style="2" customWidth="1"/>
    <col min="250" max="250" width="8.7109375" style="2" customWidth="1"/>
    <col min="251" max="251" width="9" style="2" customWidth="1"/>
    <col min="252" max="252" width="9.140625" style="2"/>
    <col min="253" max="253" width="9.42578125" style="2" customWidth="1"/>
    <col min="254" max="254" width="11.5703125" style="2" customWidth="1"/>
    <col min="255" max="255" width="12.42578125" style="2" customWidth="1"/>
    <col min="256" max="256" width="13.140625" style="2" customWidth="1"/>
    <col min="257" max="496" width="9.140625" style="2"/>
    <col min="497" max="497" width="4.85546875" style="2" customWidth="1"/>
    <col min="498" max="498" width="19.85546875" style="2" bestFit="1" customWidth="1"/>
    <col min="499" max="500" width="9.7109375" style="2" bestFit="1" customWidth="1"/>
    <col min="501" max="501" width="9" style="2" customWidth="1"/>
    <col min="502" max="502" width="9.140625" style="2" customWidth="1"/>
    <col min="503" max="503" width="9.28515625" style="2" customWidth="1"/>
    <col min="504" max="504" width="9.140625" style="2" customWidth="1"/>
    <col min="505" max="505" width="9.28515625" style="2" customWidth="1"/>
    <col min="506" max="506" width="8.7109375" style="2" customWidth="1"/>
    <col min="507" max="507" width="9" style="2" customWidth="1"/>
    <col min="508" max="508" width="9.140625" style="2"/>
    <col min="509" max="509" width="9.42578125" style="2" customWidth="1"/>
    <col min="510" max="510" width="11.5703125" style="2" customWidth="1"/>
    <col min="511" max="511" width="12.42578125" style="2" customWidth="1"/>
    <col min="512" max="512" width="13.140625" style="2" customWidth="1"/>
    <col min="513" max="752" width="9.140625" style="2"/>
    <col min="753" max="753" width="4.85546875" style="2" customWidth="1"/>
    <col min="754" max="754" width="19.85546875" style="2" bestFit="1" customWidth="1"/>
    <col min="755" max="756" width="9.7109375" style="2" bestFit="1" customWidth="1"/>
    <col min="757" max="757" width="9" style="2" customWidth="1"/>
    <col min="758" max="758" width="9.140625" style="2" customWidth="1"/>
    <col min="759" max="759" width="9.28515625" style="2" customWidth="1"/>
    <col min="760" max="760" width="9.140625" style="2" customWidth="1"/>
    <col min="761" max="761" width="9.28515625" style="2" customWidth="1"/>
    <col min="762" max="762" width="8.7109375" style="2" customWidth="1"/>
    <col min="763" max="763" width="9" style="2" customWidth="1"/>
    <col min="764" max="764" width="9.140625" style="2"/>
    <col min="765" max="765" width="9.42578125" style="2" customWidth="1"/>
    <col min="766" max="766" width="11.5703125" style="2" customWidth="1"/>
    <col min="767" max="767" width="12.42578125" style="2" customWidth="1"/>
    <col min="768" max="768" width="13.140625" style="2" customWidth="1"/>
    <col min="769" max="1008" width="9.140625" style="2"/>
    <col min="1009" max="1009" width="4.85546875" style="2" customWidth="1"/>
    <col min="1010" max="1010" width="19.85546875" style="2" bestFit="1" customWidth="1"/>
    <col min="1011" max="1012" width="9.7109375" style="2" bestFit="1" customWidth="1"/>
    <col min="1013" max="1013" width="9" style="2" customWidth="1"/>
    <col min="1014" max="1014" width="9.140625" style="2" customWidth="1"/>
    <col min="1015" max="1015" width="9.28515625" style="2" customWidth="1"/>
    <col min="1016" max="1016" width="9.140625" style="2" customWidth="1"/>
    <col min="1017" max="1017" width="9.28515625" style="2" customWidth="1"/>
    <col min="1018" max="1018" width="8.7109375" style="2" customWidth="1"/>
    <col min="1019" max="1019" width="9" style="2" customWidth="1"/>
    <col min="1020" max="1020" width="9.140625" style="2"/>
    <col min="1021" max="1021" width="9.42578125" style="2" customWidth="1"/>
    <col min="1022" max="1022" width="11.5703125" style="2" customWidth="1"/>
    <col min="1023" max="1023" width="12.42578125" style="2" customWidth="1"/>
    <col min="1024" max="1024" width="13.140625" style="2" customWidth="1"/>
    <col min="1025" max="1264" width="9.140625" style="2"/>
    <col min="1265" max="1265" width="4.85546875" style="2" customWidth="1"/>
    <col min="1266" max="1266" width="19.85546875" style="2" bestFit="1" customWidth="1"/>
    <col min="1267" max="1268" width="9.7109375" style="2" bestFit="1" customWidth="1"/>
    <col min="1269" max="1269" width="9" style="2" customWidth="1"/>
    <col min="1270" max="1270" width="9.140625" style="2" customWidth="1"/>
    <col min="1271" max="1271" width="9.28515625" style="2" customWidth="1"/>
    <col min="1272" max="1272" width="9.140625" style="2" customWidth="1"/>
    <col min="1273" max="1273" width="9.28515625" style="2" customWidth="1"/>
    <col min="1274" max="1274" width="8.7109375" style="2" customWidth="1"/>
    <col min="1275" max="1275" width="9" style="2" customWidth="1"/>
    <col min="1276" max="1276" width="9.140625" style="2"/>
    <col min="1277" max="1277" width="9.42578125" style="2" customWidth="1"/>
    <col min="1278" max="1278" width="11.5703125" style="2" customWidth="1"/>
    <col min="1279" max="1279" width="12.42578125" style="2" customWidth="1"/>
    <col min="1280" max="1280" width="13.140625" style="2" customWidth="1"/>
    <col min="1281" max="1520" width="9.140625" style="2"/>
    <col min="1521" max="1521" width="4.85546875" style="2" customWidth="1"/>
    <col min="1522" max="1522" width="19.85546875" style="2" bestFit="1" customWidth="1"/>
    <col min="1523" max="1524" width="9.7109375" style="2" bestFit="1" customWidth="1"/>
    <col min="1525" max="1525" width="9" style="2" customWidth="1"/>
    <col min="1526" max="1526" width="9.140625" style="2" customWidth="1"/>
    <col min="1527" max="1527" width="9.28515625" style="2" customWidth="1"/>
    <col min="1528" max="1528" width="9.140625" style="2" customWidth="1"/>
    <col min="1529" max="1529" width="9.28515625" style="2" customWidth="1"/>
    <col min="1530" max="1530" width="8.7109375" style="2" customWidth="1"/>
    <col min="1531" max="1531" width="9" style="2" customWidth="1"/>
    <col min="1532" max="1532" width="9.140625" style="2"/>
    <col min="1533" max="1533" width="9.42578125" style="2" customWidth="1"/>
    <col min="1534" max="1534" width="11.5703125" style="2" customWidth="1"/>
    <col min="1535" max="1535" width="12.42578125" style="2" customWidth="1"/>
    <col min="1536" max="1536" width="13.140625" style="2" customWidth="1"/>
    <col min="1537" max="1776" width="9.140625" style="2"/>
    <col min="1777" max="1777" width="4.85546875" style="2" customWidth="1"/>
    <col min="1778" max="1778" width="19.85546875" style="2" bestFit="1" customWidth="1"/>
    <col min="1779" max="1780" width="9.7109375" style="2" bestFit="1" customWidth="1"/>
    <col min="1781" max="1781" width="9" style="2" customWidth="1"/>
    <col min="1782" max="1782" width="9.140625" style="2" customWidth="1"/>
    <col min="1783" max="1783" width="9.28515625" style="2" customWidth="1"/>
    <col min="1784" max="1784" width="9.140625" style="2" customWidth="1"/>
    <col min="1785" max="1785" width="9.28515625" style="2" customWidth="1"/>
    <col min="1786" max="1786" width="8.7109375" style="2" customWidth="1"/>
    <col min="1787" max="1787" width="9" style="2" customWidth="1"/>
    <col min="1788" max="1788" width="9.140625" style="2"/>
    <col min="1789" max="1789" width="9.42578125" style="2" customWidth="1"/>
    <col min="1790" max="1790" width="11.5703125" style="2" customWidth="1"/>
    <col min="1791" max="1791" width="12.42578125" style="2" customWidth="1"/>
    <col min="1792" max="1792" width="13.140625" style="2" customWidth="1"/>
    <col min="1793" max="2032" width="9.140625" style="2"/>
    <col min="2033" max="2033" width="4.85546875" style="2" customWidth="1"/>
    <col min="2034" max="2034" width="19.85546875" style="2" bestFit="1" customWidth="1"/>
    <col min="2035" max="2036" width="9.7109375" style="2" bestFit="1" customWidth="1"/>
    <col min="2037" max="2037" width="9" style="2" customWidth="1"/>
    <col min="2038" max="2038" width="9.140625" style="2" customWidth="1"/>
    <col min="2039" max="2039" width="9.28515625" style="2" customWidth="1"/>
    <col min="2040" max="2040" width="9.140625" style="2" customWidth="1"/>
    <col min="2041" max="2041" width="9.28515625" style="2" customWidth="1"/>
    <col min="2042" max="2042" width="8.7109375" style="2" customWidth="1"/>
    <col min="2043" max="2043" width="9" style="2" customWidth="1"/>
    <col min="2044" max="2044" width="9.140625" style="2"/>
    <col min="2045" max="2045" width="9.42578125" style="2" customWidth="1"/>
    <col min="2046" max="2046" width="11.5703125" style="2" customWidth="1"/>
    <col min="2047" max="2047" width="12.42578125" style="2" customWidth="1"/>
    <col min="2048" max="2048" width="13.140625" style="2" customWidth="1"/>
    <col min="2049" max="2288" width="9.140625" style="2"/>
    <col min="2289" max="2289" width="4.85546875" style="2" customWidth="1"/>
    <col min="2290" max="2290" width="19.85546875" style="2" bestFit="1" customWidth="1"/>
    <col min="2291" max="2292" width="9.7109375" style="2" bestFit="1" customWidth="1"/>
    <col min="2293" max="2293" width="9" style="2" customWidth="1"/>
    <col min="2294" max="2294" width="9.140625" style="2" customWidth="1"/>
    <col min="2295" max="2295" width="9.28515625" style="2" customWidth="1"/>
    <col min="2296" max="2296" width="9.140625" style="2" customWidth="1"/>
    <col min="2297" max="2297" width="9.28515625" style="2" customWidth="1"/>
    <col min="2298" max="2298" width="8.7109375" style="2" customWidth="1"/>
    <col min="2299" max="2299" width="9" style="2" customWidth="1"/>
    <col min="2300" max="2300" width="9.140625" style="2"/>
    <col min="2301" max="2301" width="9.42578125" style="2" customWidth="1"/>
    <col min="2302" max="2302" width="11.5703125" style="2" customWidth="1"/>
    <col min="2303" max="2303" width="12.42578125" style="2" customWidth="1"/>
    <col min="2304" max="2304" width="13.140625" style="2" customWidth="1"/>
    <col min="2305" max="2544" width="9.140625" style="2"/>
    <col min="2545" max="2545" width="4.85546875" style="2" customWidth="1"/>
    <col min="2546" max="2546" width="19.85546875" style="2" bestFit="1" customWidth="1"/>
    <col min="2547" max="2548" width="9.7109375" style="2" bestFit="1" customWidth="1"/>
    <col min="2549" max="2549" width="9" style="2" customWidth="1"/>
    <col min="2550" max="2550" width="9.140625" style="2" customWidth="1"/>
    <col min="2551" max="2551" width="9.28515625" style="2" customWidth="1"/>
    <col min="2552" max="2552" width="9.140625" style="2" customWidth="1"/>
    <col min="2553" max="2553" width="9.28515625" style="2" customWidth="1"/>
    <col min="2554" max="2554" width="8.7109375" style="2" customWidth="1"/>
    <col min="2555" max="2555" width="9" style="2" customWidth="1"/>
    <col min="2556" max="2556" width="9.140625" style="2"/>
    <col min="2557" max="2557" width="9.42578125" style="2" customWidth="1"/>
    <col min="2558" max="2558" width="11.5703125" style="2" customWidth="1"/>
    <col min="2559" max="2559" width="12.42578125" style="2" customWidth="1"/>
    <col min="2560" max="2560" width="13.140625" style="2" customWidth="1"/>
    <col min="2561" max="2800" width="9.140625" style="2"/>
    <col min="2801" max="2801" width="4.85546875" style="2" customWidth="1"/>
    <col min="2802" max="2802" width="19.85546875" style="2" bestFit="1" customWidth="1"/>
    <col min="2803" max="2804" width="9.7109375" style="2" bestFit="1" customWidth="1"/>
    <col min="2805" max="2805" width="9" style="2" customWidth="1"/>
    <col min="2806" max="2806" width="9.140625" style="2" customWidth="1"/>
    <col min="2807" max="2807" width="9.28515625" style="2" customWidth="1"/>
    <col min="2808" max="2808" width="9.140625" style="2" customWidth="1"/>
    <col min="2809" max="2809" width="9.28515625" style="2" customWidth="1"/>
    <col min="2810" max="2810" width="8.7109375" style="2" customWidth="1"/>
    <col min="2811" max="2811" width="9" style="2" customWidth="1"/>
    <col min="2812" max="2812" width="9.140625" style="2"/>
    <col min="2813" max="2813" width="9.42578125" style="2" customWidth="1"/>
    <col min="2814" max="2814" width="11.5703125" style="2" customWidth="1"/>
    <col min="2815" max="2815" width="12.42578125" style="2" customWidth="1"/>
    <col min="2816" max="2816" width="13.140625" style="2" customWidth="1"/>
    <col min="2817" max="3056" width="9.140625" style="2"/>
    <col min="3057" max="3057" width="4.85546875" style="2" customWidth="1"/>
    <col min="3058" max="3058" width="19.85546875" style="2" bestFit="1" customWidth="1"/>
    <col min="3059" max="3060" width="9.7109375" style="2" bestFit="1" customWidth="1"/>
    <col min="3061" max="3061" width="9" style="2" customWidth="1"/>
    <col min="3062" max="3062" width="9.140625" style="2" customWidth="1"/>
    <col min="3063" max="3063" width="9.28515625" style="2" customWidth="1"/>
    <col min="3064" max="3064" width="9.140625" style="2" customWidth="1"/>
    <col min="3065" max="3065" width="9.28515625" style="2" customWidth="1"/>
    <col min="3066" max="3066" width="8.7109375" style="2" customWidth="1"/>
    <col min="3067" max="3067" width="9" style="2" customWidth="1"/>
    <col min="3068" max="3068" width="9.140625" style="2"/>
    <col min="3069" max="3069" width="9.42578125" style="2" customWidth="1"/>
    <col min="3070" max="3070" width="11.5703125" style="2" customWidth="1"/>
    <col min="3071" max="3071" width="12.42578125" style="2" customWidth="1"/>
    <col min="3072" max="3072" width="13.140625" style="2" customWidth="1"/>
    <col min="3073" max="3312" width="9.140625" style="2"/>
    <col min="3313" max="3313" width="4.85546875" style="2" customWidth="1"/>
    <col min="3314" max="3314" width="19.85546875" style="2" bestFit="1" customWidth="1"/>
    <col min="3315" max="3316" width="9.7109375" style="2" bestFit="1" customWidth="1"/>
    <col min="3317" max="3317" width="9" style="2" customWidth="1"/>
    <col min="3318" max="3318" width="9.140625" style="2" customWidth="1"/>
    <col min="3319" max="3319" width="9.28515625" style="2" customWidth="1"/>
    <col min="3320" max="3320" width="9.140625" style="2" customWidth="1"/>
    <col min="3321" max="3321" width="9.28515625" style="2" customWidth="1"/>
    <col min="3322" max="3322" width="8.7109375" style="2" customWidth="1"/>
    <col min="3323" max="3323" width="9" style="2" customWidth="1"/>
    <col min="3324" max="3324" width="9.140625" style="2"/>
    <col min="3325" max="3325" width="9.42578125" style="2" customWidth="1"/>
    <col min="3326" max="3326" width="11.5703125" style="2" customWidth="1"/>
    <col min="3327" max="3327" width="12.42578125" style="2" customWidth="1"/>
    <col min="3328" max="3328" width="13.140625" style="2" customWidth="1"/>
    <col min="3329" max="3568" width="9.140625" style="2"/>
    <col min="3569" max="3569" width="4.85546875" style="2" customWidth="1"/>
    <col min="3570" max="3570" width="19.85546875" style="2" bestFit="1" customWidth="1"/>
    <col min="3571" max="3572" width="9.7109375" style="2" bestFit="1" customWidth="1"/>
    <col min="3573" max="3573" width="9" style="2" customWidth="1"/>
    <col min="3574" max="3574" width="9.140625" style="2" customWidth="1"/>
    <col min="3575" max="3575" width="9.28515625" style="2" customWidth="1"/>
    <col min="3576" max="3576" width="9.140625" style="2" customWidth="1"/>
    <col min="3577" max="3577" width="9.28515625" style="2" customWidth="1"/>
    <col min="3578" max="3578" width="8.7109375" style="2" customWidth="1"/>
    <col min="3579" max="3579" width="9" style="2" customWidth="1"/>
    <col min="3580" max="3580" width="9.140625" style="2"/>
    <col min="3581" max="3581" width="9.42578125" style="2" customWidth="1"/>
    <col min="3582" max="3582" width="11.5703125" style="2" customWidth="1"/>
    <col min="3583" max="3583" width="12.42578125" style="2" customWidth="1"/>
    <col min="3584" max="3584" width="13.140625" style="2" customWidth="1"/>
    <col min="3585" max="3824" width="9.140625" style="2"/>
    <col min="3825" max="3825" width="4.85546875" style="2" customWidth="1"/>
    <col min="3826" max="3826" width="19.85546875" style="2" bestFit="1" customWidth="1"/>
    <col min="3827" max="3828" width="9.7109375" style="2" bestFit="1" customWidth="1"/>
    <col min="3829" max="3829" width="9" style="2" customWidth="1"/>
    <col min="3830" max="3830" width="9.140625" style="2" customWidth="1"/>
    <col min="3831" max="3831" width="9.28515625" style="2" customWidth="1"/>
    <col min="3832" max="3832" width="9.140625" style="2" customWidth="1"/>
    <col min="3833" max="3833" width="9.28515625" style="2" customWidth="1"/>
    <col min="3834" max="3834" width="8.7109375" style="2" customWidth="1"/>
    <col min="3835" max="3835" width="9" style="2" customWidth="1"/>
    <col min="3836" max="3836" width="9.140625" style="2"/>
    <col min="3837" max="3837" width="9.42578125" style="2" customWidth="1"/>
    <col min="3838" max="3838" width="11.5703125" style="2" customWidth="1"/>
    <col min="3839" max="3839" width="12.42578125" style="2" customWidth="1"/>
    <col min="3840" max="3840" width="13.140625" style="2" customWidth="1"/>
    <col min="3841" max="4080" width="9.140625" style="2"/>
    <col min="4081" max="4081" width="4.85546875" style="2" customWidth="1"/>
    <col min="4082" max="4082" width="19.85546875" style="2" bestFit="1" customWidth="1"/>
    <col min="4083" max="4084" width="9.7109375" style="2" bestFit="1" customWidth="1"/>
    <col min="4085" max="4085" width="9" style="2" customWidth="1"/>
    <col min="4086" max="4086" width="9.140625" style="2" customWidth="1"/>
    <col min="4087" max="4087" width="9.28515625" style="2" customWidth="1"/>
    <col min="4088" max="4088" width="9.140625" style="2" customWidth="1"/>
    <col min="4089" max="4089" width="9.28515625" style="2" customWidth="1"/>
    <col min="4090" max="4090" width="8.7109375" style="2" customWidth="1"/>
    <col min="4091" max="4091" width="9" style="2" customWidth="1"/>
    <col min="4092" max="4092" width="9.140625" style="2"/>
    <col min="4093" max="4093" width="9.42578125" style="2" customWidth="1"/>
    <col min="4094" max="4094" width="11.5703125" style="2" customWidth="1"/>
    <col min="4095" max="4095" width="12.42578125" style="2" customWidth="1"/>
    <col min="4096" max="4096" width="13.140625" style="2" customWidth="1"/>
    <col min="4097" max="4336" width="9.140625" style="2"/>
    <col min="4337" max="4337" width="4.85546875" style="2" customWidth="1"/>
    <col min="4338" max="4338" width="19.85546875" style="2" bestFit="1" customWidth="1"/>
    <col min="4339" max="4340" width="9.7109375" style="2" bestFit="1" customWidth="1"/>
    <col min="4341" max="4341" width="9" style="2" customWidth="1"/>
    <col min="4342" max="4342" width="9.140625" style="2" customWidth="1"/>
    <col min="4343" max="4343" width="9.28515625" style="2" customWidth="1"/>
    <col min="4344" max="4344" width="9.140625" style="2" customWidth="1"/>
    <col min="4345" max="4345" width="9.28515625" style="2" customWidth="1"/>
    <col min="4346" max="4346" width="8.7109375" style="2" customWidth="1"/>
    <col min="4347" max="4347" width="9" style="2" customWidth="1"/>
    <col min="4348" max="4348" width="9.140625" style="2"/>
    <col min="4349" max="4349" width="9.42578125" style="2" customWidth="1"/>
    <col min="4350" max="4350" width="11.5703125" style="2" customWidth="1"/>
    <col min="4351" max="4351" width="12.42578125" style="2" customWidth="1"/>
    <col min="4352" max="4352" width="13.140625" style="2" customWidth="1"/>
    <col min="4353" max="4592" width="9.140625" style="2"/>
    <col min="4593" max="4593" width="4.85546875" style="2" customWidth="1"/>
    <col min="4594" max="4594" width="19.85546875" style="2" bestFit="1" customWidth="1"/>
    <col min="4595" max="4596" width="9.7109375" style="2" bestFit="1" customWidth="1"/>
    <col min="4597" max="4597" width="9" style="2" customWidth="1"/>
    <col min="4598" max="4598" width="9.140625" style="2" customWidth="1"/>
    <col min="4599" max="4599" width="9.28515625" style="2" customWidth="1"/>
    <col min="4600" max="4600" width="9.140625" style="2" customWidth="1"/>
    <col min="4601" max="4601" width="9.28515625" style="2" customWidth="1"/>
    <col min="4602" max="4602" width="8.7109375" style="2" customWidth="1"/>
    <col min="4603" max="4603" width="9" style="2" customWidth="1"/>
    <col min="4604" max="4604" width="9.140625" style="2"/>
    <col min="4605" max="4605" width="9.42578125" style="2" customWidth="1"/>
    <col min="4606" max="4606" width="11.5703125" style="2" customWidth="1"/>
    <col min="4607" max="4607" width="12.42578125" style="2" customWidth="1"/>
    <col min="4608" max="4608" width="13.140625" style="2" customWidth="1"/>
    <col min="4609" max="4848" width="9.140625" style="2"/>
    <col min="4849" max="4849" width="4.85546875" style="2" customWidth="1"/>
    <col min="4850" max="4850" width="19.85546875" style="2" bestFit="1" customWidth="1"/>
    <col min="4851" max="4852" width="9.7109375" style="2" bestFit="1" customWidth="1"/>
    <col min="4853" max="4853" width="9" style="2" customWidth="1"/>
    <col min="4854" max="4854" width="9.140625" style="2" customWidth="1"/>
    <col min="4855" max="4855" width="9.28515625" style="2" customWidth="1"/>
    <col min="4856" max="4856" width="9.140625" style="2" customWidth="1"/>
    <col min="4857" max="4857" width="9.28515625" style="2" customWidth="1"/>
    <col min="4858" max="4858" width="8.7109375" style="2" customWidth="1"/>
    <col min="4859" max="4859" width="9" style="2" customWidth="1"/>
    <col min="4860" max="4860" width="9.140625" style="2"/>
    <col min="4861" max="4861" width="9.42578125" style="2" customWidth="1"/>
    <col min="4862" max="4862" width="11.5703125" style="2" customWidth="1"/>
    <col min="4863" max="4863" width="12.42578125" style="2" customWidth="1"/>
    <col min="4864" max="4864" width="13.140625" style="2" customWidth="1"/>
    <col min="4865" max="5104" width="9.140625" style="2"/>
    <col min="5105" max="5105" width="4.85546875" style="2" customWidth="1"/>
    <col min="5106" max="5106" width="19.85546875" style="2" bestFit="1" customWidth="1"/>
    <col min="5107" max="5108" width="9.7109375" style="2" bestFit="1" customWidth="1"/>
    <col min="5109" max="5109" width="9" style="2" customWidth="1"/>
    <col min="5110" max="5110" width="9.140625" style="2" customWidth="1"/>
    <col min="5111" max="5111" width="9.28515625" style="2" customWidth="1"/>
    <col min="5112" max="5112" width="9.140625" style="2" customWidth="1"/>
    <col min="5113" max="5113" width="9.28515625" style="2" customWidth="1"/>
    <col min="5114" max="5114" width="8.7109375" style="2" customWidth="1"/>
    <col min="5115" max="5115" width="9" style="2" customWidth="1"/>
    <col min="5116" max="5116" width="9.140625" style="2"/>
    <col min="5117" max="5117" width="9.42578125" style="2" customWidth="1"/>
    <col min="5118" max="5118" width="11.5703125" style="2" customWidth="1"/>
    <col min="5119" max="5119" width="12.42578125" style="2" customWidth="1"/>
    <col min="5120" max="5120" width="13.140625" style="2" customWidth="1"/>
    <col min="5121" max="5360" width="9.140625" style="2"/>
    <col min="5361" max="5361" width="4.85546875" style="2" customWidth="1"/>
    <col min="5362" max="5362" width="19.85546875" style="2" bestFit="1" customWidth="1"/>
    <col min="5363" max="5364" width="9.7109375" style="2" bestFit="1" customWidth="1"/>
    <col min="5365" max="5365" width="9" style="2" customWidth="1"/>
    <col min="5366" max="5366" width="9.140625" style="2" customWidth="1"/>
    <col min="5367" max="5367" width="9.28515625" style="2" customWidth="1"/>
    <col min="5368" max="5368" width="9.140625" style="2" customWidth="1"/>
    <col min="5369" max="5369" width="9.28515625" style="2" customWidth="1"/>
    <col min="5370" max="5370" width="8.7109375" style="2" customWidth="1"/>
    <col min="5371" max="5371" width="9" style="2" customWidth="1"/>
    <col min="5372" max="5372" width="9.140625" style="2"/>
    <col min="5373" max="5373" width="9.42578125" style="2" customWidth="1"/>
    <col min="5374" max="5374" width="11.5703125" style="2" customWidth="1"/>
    <col min="5375" max="5375" width="12.42578125" style="2" customWidth="1"/>
    <col min="5376" max="5376" width="13.140625" style="2" customWidth="1"/>
    <col min="5377" max="5616" width="9.140625" style="2"/>
    <col min="5617" max="5617" width="4.85546875" style="2" customWidth="1"/>
    <col min="5618" max="5618" width="19.85546875" style="2" bestFit="1" customWidth="1"/>
    <col min="5619" max="5620" width="9.7109375" style="2" bestFit="1" customWidth="1"/>
    <col min="5621" max="5621" width="9" style="2" customWidth="1"/>
    <col min="5622" max="5622" width="9.140625" style="2" customWidth="1"/>
    <col min="5623" max="5623" width="9.28515625" style="2" customWidth="1"/>
    <col min="5624" max="5624" width="9.140625" style="2" customWidth="1"/>
    <col min="5625" max="5625" width="9.28515625" style="2" customWidth="1"/>
    <col min="5626" max="5626" width="8.7109375" style="2" customWidth="1"/>
    <col min="5627" max="5627" width="9" style="2" customWidth="1"/>
    <col min="5628" max="5628" width="9.140625" style="2"/>
    <col min="5629" max="5629" width="9.42578125" style="2" customWidth="1"/>
    <col min="5630" max="5630" width="11.5703125" style="2" customWidth="1"/>
    <col min="5631" max="5631" width="12.42578125" style="2" customWidth="1"/>
    <col min="5632" max="5632" width="13.140625" style="2" customWidth="1"/>
    <col min="5633" max="5872" width="9.140625" style="2"/>
    <col min="5873" max="5873" width="4.85546875" style="2" customWidth="1"/>
    <col min="5874" max="5874" width="19.85546875" style="2" bestFit="1" customWidth="1"/>
    <col min="5875" max="5876" width="9.7109375" style="2" bestFit="1" customWidth="1"/>
    <col min="5877" max="5877" width="9" style="2" customWidth="1"/>
    <col min="5878" max="5878" width="9.140625" style="2" customWidth="1"/>
    <col min="5879" max="5879" width="9.28515625" style="2" customWidth="1"/>
    <col min="5880" max="5880" width="9.140625" style="2" customWidth="1"/>
    <col min="5881" max="5881" width="9.28515625" style="2" customWidth="1"/>
    <col min="5882" max="5882" width="8.7109375" style="2" customWidth="1"/>
    <col min="5883" max="5883" width="9" style="2" customWidth="1"/>
    <col min="5884" max="5884" width="9.140625" style="2"/>
    <col min="5885" max="5885" width="9.42578125" style="2" customWidth="1"/>
    <col min="5886" max="5886" width="11.5703125" style="2" customWidth="1"/>
    <col min="5887" max="5887" width="12.42578125" style="2" customWidth="1"/>
    <col min="5888" max="5888" width="13.140625" style="2" customWidth="1"/>
    <col min="5889" max="6128" width="9.140625" style="2"/>
    <col min="6129" max="6129" width="4.85546875" style="2" customWidth="1"/>
    <col min="6130" max="6130" width="19.85546875" style="2" bestFit="1" customWidth="1"/>
    <col min="6131" max="6132" width="9.7109375" style="2" bestFit="1" customWidth="1"/>
    <col min="6133" max="6133" width="9" style="2" customWidth="1"/>
    <col min="6134" max="6134" width="9.140625" style="2" customWidth="1"/>
    <col min="6135" max="6135" width="9.28515625" style="2" customWidth="1"/>
    <col min="6136" max="6136" width="9.140625" style="2" customWidth="1"/>
    <col min="6137" max="6137" width="9.28515625" style="2" customWidth="1"/>
    <col min="6138" max="6138" width="8.7109375" style="2" customWidth="1"/>
    <col min="6139" max="6139" width="9" style="2" customWidth="1"/>
    <col min="6140" max="6140" width="9.140625" style="2"/>
    <col min="6141" max="6141" width="9.42578125" style="2" customWidth="1"/>
    <col min="6142" max="6142" width="11.5703125" style="2" customWidth="1"/>
    <col min="6143" max="6143" width="12.42578125" style="2" customWidth="1"/>
    <col min="6144" max="6144" width="13.140625" style="2" customWidth="1"/>
    <col min="6145" max="6384" width="9.140625" style="2"/>
    <col min="6385" max="6385" width="4.85546875" style="2" customWidth="1"/>
    <col min="6386" max="6386" width="19.85546875" style="2" bestFit="1" customWidth="1"/>
    <col min="6387" max="6388" width="9.7109375" style="2" bestFit="1" customWidth="1"/>
    <col min="6389" max="6389" width="9" style="2" customWidth="1"/>
    <col min="6390" max="6390" width="9.140625" style="2" customWidth="1"/>
    <col min="6391" max="6391" width="9.28515625" style="2" customWidth="1"/>
    <col min="6392" max="6392" width="9.140625" style="2" customWidth="1"/>
    <col min="6393" max="6393" width="9.28515625" style="2" customWidth="1"/>
    <col min="6394" max="6394" width="8.7109375" style="2" customWidth="1"/>
    <col min="6395" max="6395" width="9" style="2" customWidth="1"/>
    <col min="6396" max="6396" width="9.140625" style="2"/>
    <col min="6397" max="6397" width="9.42578125" style="2" customWidth="1"/>
    <col min="6398" max="6398" width="11.5703125" style="2" customWidth="1"/>
    <col min="6399" max="6399" width="12.42578125" style="2" customWidth="1"/>
    <col min="6400" max="6400" width="13.140625" style="2" customWidth="1"/>
    <col min="6401" max="6640" width="9.140625" style="2"/>
    <col min="6641" max="6641" width="4.85546875" style="2" customWidth="1"/>
    <col min="6642" max="6642" width="19.85546875" style="2" bestFit="1" customWidth="1"/>
    <col min="6643" max="6644" width="9.7109375" style="2" bestFit="1" customWidth="1"/>
    <col min="6645" max="6645" width="9" style="2" customWidth="1"/>
    <col min="6646" max="6646" width="9.140625" style="2" customWidth="1"/>
    <col min="6647" max="6647" width="9.28515625" style="2" customWidth="1"/>
    <col min="6648" max="6648" width="9.140625" style="2" customWidth="1"/>
    <col min="6649" max="6649" width="9.28515625" style="2" customWidth="1"/>
    <col min="6650" max="6650" width="8.7109375" style="2" customWidth="1"/>
    <col min="6651" max="6651" width="9" style="2" customWidth="1"/>
    <col min="6652" max="6652" width="9.140625" style="2"/>
    <col min="6653" max="6653" width="9.42578125" style="2" customWidth="1"/>
    <col min="6654" max="6654" width="11.5703125" style="2" customWidth="1"/>
    <col min="6655" max="6655" width="12.42578125" style="2" customWidth="1"/>
    <col min="6656" max="6656" width="13.140625" style="2" customWidth="1"/>
    <col min="6657" max="6896" width="9.140625" style="2"/>
    <col min="6897" max="6897" width="4.85546875" style="2" customWidth="1"/>
    <col min="6898" max="6898" width="19.85546875" style="2" bestFit="1" customWidth="1"/>
    <col min="6899" max="6900" width="9.7109375" style="2" bestFit="1" customWidth="1"/>
    <col min="6901" max="6901" width="9" style="2" customWidth="1"/>
    <col min="6902" max="6902" width="9.140625" style="2" customWidth="1"/>
    <col min="6903" max="6903" width="9.28515625" style="2" customWidth="1"/>
    <col min="6904" max="6904" width="9.140625" style="2" customWidth="1"/>
    <col min="6905" max="6905" width="9.28515625" style="2" customWidth="1"/>
    <col min="6906" max="6906" width="8.7109375" style="2" customWidth="1"/>
    <col min="6907" max="6907" width="9" style="2" customWidth="1"/>
    <col min="6908" max="6908" width="9.140625" style="2"/>
    <col min="6909" max="6909" width="9.42578125" style="2" customWidth="1"/>
    <col min="6910" max="6910" width="11.5703125" style="2" customWidth="1"/>
    <col min="6911" max="6911" width="12.42578125" style="2" customWidth="1"/>
    <col min="6912" max="6912" width="13.140625" style="2" customWidth="1"/>
    <col min="6913" max="7152" width="9.140625" style="2"/>
    <col min="7153" max="7153" width="4.85546875" style="2" customWidth="1"/>
    <col min="7154" max="7154" width="19.85546875" style="2" bestFit="1" customWidth="1"/>
    <col min="7155" max="7156" width="9.7109375" style="2" bestFit="1" customWidth="1"/>
    <col min="7157" max="7157" width="9" style="2" customWidth="1"/>
    <col min="7158" max="7158" width="9.140625" style="2" customWidth="1"/>
    <col min="7159" max="7159" width="9.28515625" style="2" customWidth="1"/>
    <col min="7160" max="7160" width="9.140625" style="2" customWidth="1"/>
    <col min="7161" max="7161" width="9.28515625" style="2" customWidth="1"/>
    <col min="7162" max="7162" width="8.7109375" style="2" customWidth="1"/>
    <col min="7163" max="7163" width="9" style="2" customWidth="1"/>
    <col min="7164" max="7164" width="9.140625" style="2"/>
    <col min="7165" max="7165" width="9.42578125" style="2" customWidth="1"/>
    <col min="7166" max="7166" width="11.5703125" style="2" customWidth="1"/>
    <col min="7167" max="7167" width="12.42578125" style="2" customWidth="1"/>
    <col min="7168" max="7168" width="13.140625" style="2" customWidth="1"/>
    <col min="7169" max="7408" width="9.140625" style="2"/>
    <col min="7409" max="7409" width="4.85546875" style="2" customWidth="1"/>
    <col min="7410" max="7410" width="19.85546875" style="2" bestFit="1" customWidth="1"/>
    <col min="7411" max="7412" width="9.7109375" style="2" bestFit="1" customWidth="1"/>
    <col min="7413" max="7413" width="9" style="2" customWidth="1"/>
    <col min="7414" max="7414" width="9.140625" style="2" customWidth="1"/>
    <col min="7415" max="7415" width="9.28515625" style="2" customWidth="1"/>
    <col min="7416" max="7416" width="9.140625" style="2" customWidth="1"/>
    <col min="7417" max="7417" width="9.28515625" style="2" customWidth="1"/>
    <col min="7418" max="7418" width="8.7109375" style="2" customWidth="1"/>
    <col min="7419" max="7419" width="9" style="2" customWidth="1"/>
    <col min="7420" max="7420" width="9.140625" style="2"/>
    <col min="7421" max="7421" width="9.42578125" style="2" customWidth="1"/>
    <col min="7422" max="7422" width="11.5703125" style="2" customWidth="1"/>
    <col min="7423" max="7423" width="12.42578125" style="2" customWidth="1"/>
    <col min="7424" max="7424" width="13.140625" style="2" customWidth="1"/>
    <col min="7425" max="7664" width="9.140625" style="2"/>
    <col min="7665" max="7665" width="4.85546875" style="2" customWidth="1"/>
    <col min="7666" max="7666" width="19.85546875" style="2" bestFit="1" customWidth="1"/>
    <col min="7667" max="7668" width="9.7109375" style="2" bestFit="1" customWidth="1"/>
    <col min="7669" max="7669" width="9" style="2" customWidth="1"/>
    <col min="7670" max="7670" width="9.140625" style="2" customWidth="1"/>
    <col min="7671" max="7671" width="9.28515625" style="2" customWidth="1"/>
    <col min="7672" max="7672" width="9.140625" style="2" customWidth="1"/>
    <col min="7673" max="7673" width="9.28515625" style="2" customWidth="1"/>
    <col min="7674" max="7674" width="8.7109375" style="2" customWidth="1"/>
    <col min="7675" max="7675" width="9" style="2" customWidth="1"/>
    <col min="7676" max="7676" width="9.140625" style="2"/>
    <col min="7677" max="7677" width="9.42578125" style="2" customWidth="1"/>
    <col min="7678" max="7678" width="11.5703125" style="2" customWidth="1"/>
    <col min="7679" max="7679" width="12.42578125" style="2" customWidth="1"/>
    <col min="7680" max="7680" width="13.140625" style="2" customWidth="1"/>
    <col min="7681" max="7920" width="9.140625" style="2"/>
    <col min="7921" max="7921" width="4.85546875" style="2" customWidth="1"/>
    <col min="7922" max="7922" width="19.85546875" style="2" bestFit="1" customWidth="1"/>
    <col min="7923" max="7924" width="9.7109375" style="2" bestFit="1" customWidth="1"/>
    <col min="7925" max="7925" width="9" style="2" customWidth="1"/>
    <col min="7926" max="7926" width="9.140625" style="2" customWidth="1"/>
    <col min="7927" max="7927" width="9.28515625" style="2" customWidth="1"/>
    <col min="7928" max="7928" width="9.140625" style="2" customWidth="1"/>
    <col min="7929" max="7929" width="9.28515625" style="2" customWidth="1"/>
    <col min="7930" max="7930" width="8.7109375" style="2" customWidth="1"/>
    <col min="7931" max="7931" width="9" style="2" customWidth="1"/>
    <col min="7932" max="7932" width="9.140625" style="2"/>
    <col min="7933" max="7933" width="9.42578125" style="2" customWidth="1"/>
    <col min="7934" max="7934" width="11.5703125" style="2" customWidth="1"/>
    <col min="7935" max="7935" width="12.42578125" style="2" customWidth="1"/>
    <col min="7936" max="7936" width="13.140625" style="2" customWidth="1"/>
    <col min="7937" max="8176" width="9.140625" style="2"/>
    <col min="8177" max="8177" width="4.85546875" style="2" customWidth="1"/>
    <col min="8178" max="8178" width="19.85546875" style="2" bestFit="1" customWidth="1"/>
    <col min="8179" max="8180" width="9.7109375" style="2" bestFit="1" customWidth="1"/>
    <col min="8181" max="8181" width="9" style="2" customWidth="1"/>
    <col min="8182" max="8182" width="9.140625" style="2" customWidth="1"/>
    <col min="8183" max="8183" width="9.28515625" style="2" customWidth="1"/>
    <col min="8184" max="8184" width="9.140625" style="2" customWidth="1"/>
    <col min="8185" max="8185" width="9.28515625" style="2" customWidth="1"/>
    <col min="8186" max="8186" width="8.7109375" style="2" customWidth="1"/>
    <col min="8187" max="8187" width="9" style="2" customWidth="1"/>
    <col min="8188" max="8188" width="9.140625" style="2"/>
    <col min="8189" max="8189" width="9.42578125" style="2" customWidth="1"/>
    <col min="8190" max="8190" width="11.5703125" style="2" customWidth="1"/>
    <col min="8191" max="8191" width="12.42578125" style="2" customWidth="1"/>
    <col min="8192" max="8192" width="13.140625" style="2" customWidth="1"/>
    <col min="8193" max="8432" width="9.140625" style="2"/>
    <col min="8433" max="8433" width="4.85546875" style="2" customWidth="1"/>
    <col min="8434" max="8434" width="19.85546875" style="2" bestFit="1" customWidth="1"/>
    <col min="8435" max="8436" width="9.7109375" style="2" bestFit="1" customWidth="1"/>
    <col min="8437" max="8437" width="9" style="2" customWidth="1"/>
    <col min="8438" max="8438" width="9.140625" style="2" customWidth="1"/>
    <col min="8439" max="8439" width="9.28515625" style="2" customWidth="1"/>
    <col min="8440" max="8440" width="9.140625" style="2" customWidth="1"/>
    <col min="8441" max="8441" width="9.28515625" style="2" customWidth="1"/>
    <col min="8442" max="8442" width="8.7109375" style="2" customWidth="1"/>
    <col min="8443" max="8443" width="9" style="2" customWidth="1"/>
    <col min="8444" max="8444" width="9.140625" style="2"/>
    <col min="8445" max="8445" width="9.42578125" style="2" customWidth="1"/>
    <col min="8446" max="8446" width="11.5703125" style="2" customWidth="1"/>
    <col min="8447" max="8447" width="12.42578125" style="2" customWidth="1"/>
    <col min="8448" max="8448" width="13.140625" style="2" customWidth="1"/>
    <col min="8449" max="8688" width="9.140625" style="2"/>
    <col min="8689" max="8689" width="4.85546875" style="2" customWidth="1"/>
    <col min="8690" max="8690" width="19.85546875" style="2" bestFit="1" customWidth="1"/>
    <col min="8691" max="8692" width="9.7109375" style="2" bestFit="1" customWidth="1"/>
    <col min="8693" max="8693" width="9" style="2" customWidth="1"/>
    <col min="8694" max="8694" width="9.140625" style="2" customWidth="1"/>
    <col min="8695" max="8695" width="9.28515625" style="2" customWidth="1"/>
    <col min="8696" max="8696" width="9.140625" style="2" customWidth="1"/>
    <col min="8697" max="8697" width="9.28515625" style="2" customWidth="1"/>
    <col min="8698" max="8698" width="8.7109375" style="2" customWidth="1"/>
    <col min="8699" max="8699" width="9" style="2" customWidth="1"/>
    <col min="8700" max="8700" width="9.140625" style="2"/>
    <col min="8701" max="8701" width="9.42578125" style="2" customWidth="1"/>
    <col min="8702" max="8702" width="11.5703125" style="2" customWidth="1"/>
    <col min="8703" max="8703" width="12.42578125" style="2" customWidth="1"/>
    <col min="8704" max="8704" width="13.140625" style="2" customWidth="1"/>
    <col min="8705" max="8944" width="9.140625" style="2"/>
    <col min="8945" max="8945" width="4.85546875" style="2" customWidth="1"/>
    <col min="8946" max="8946" width="19.85546875" style="2" bestFit="1" customWidth="1"/>
    <col min="8947" max="8948" width="9.7109375" style="2" bestFit="1" customWidth="1"/>
    <col min="8949" max="8949" width="9" style="2" customWidth="1"/>
    <col min="8950" max="8950" width="9.140625" style="2" customWidth="1"/>
    <col min="8951" max="8951" width="9.28515625" style="2" customWidth="1"/>
    <col min="8952" max="8952" width="9.140625" style="2" customWidth="1"/>
    <col min="8953" max="8953" width="9.28515625" style="2" customWidth="1"/>
    <col min="8954" max="8954" width="8.7109375" style="2" customWidth="1"/>
    <col min="8955" max="8955" width="9" style="2" customWidth="1"/>
    <col min="8956" max="8956" width="9.140625" style="2"/>
    <col min="8957" max="8957" width="9.42578125" style="2" customWidth="1"/>
    <col min="8958" max="8958" width="11.5703125" style="2" customWidth="1"/>
    <col min="8959" max="8959" width="12.42578125" style="2" customWidth="1"/>
    <col min="8960" max="8960" width="13.140625" style="2" customWidth="1"/>
    <col min="8961" max="9200" width="9.140625" style="2"/>
    <col min="9201" max="9201" width="4.85546875" style="2" customWidth="1"/>
    <col min="9202" max="9202" width="19.85546875" style="2" bestFit="1" customWidth="1"/>
    <col min="9203" max="9204" width="9.7109375" style="2" bestFit="1" customWidth="1"/>
    <col min="9205" max="9205" width="9" style="2" customWidth="1"/>
    <col min="9206" max="9206" width="9.140625" style="2" customWidth="1"/>
    <col min="9207" max="9207" width="9.28515625" style="2" customWidth="1"/>
    <col min="9208" max="9208" width="9.140625" style="2" customWidth="1"/>
    <col min="9209" max="9209" width="9.28515625" style="2" customWidth="1"/>
    <col min="9210" max="9210" width="8.7109375" style="2" customWidth="1"/>
    <col min="9211" max="9211" width="9" style="2" customWidth="1"/>
    <col min="9212" max="9212" width="9.140625" style="2"/>
    <col min="9213" max="9213" width="9.42578125" style="2" customWidth="1"/>
    <col min="9214" max="9214" width="11.5703125" style="2" customWidth="1"/>
    <col min="9215" max="9215" width="12.42578125" style="2" customWidth="1"/>
    <col min="9216" max="9216" width="13.140625" style="2" customWidth="1"/>
    <col min="9217" max="9456" width="9.140625" style="2"/>
    <col min="9457" max="9457" width="4.85546875" style="2" customWidth="1"/>
    <col min="9458" max="9458" width="19.85546875" style="2" bestFit="1" customWidth="1"/>
    <col min="9459" max="9460" width="9.7109375" style="2" bestFit="1" customWidth="1"/>
    <col min="9461" max="9461" width="9" style="2" customWidth="1"/>
    <col min="9462" max="9462" width="9.140625" style="2" customWidth="1"/>
    <col min="9463" max="9463" width="9.28515625" style="2" customWidth="1"/>
    <col min="9464" max="9464" width="9.140625" style="2" customWidth="1"/>
    <col min="9465" max="9465" width="9.28515625" style="2" customWidth="1"/>
    <col min="9466" max="9466" width="8.7109375" style="2" customWidth="1"/>
    <col min="9467" max="9467" width="9" style="2" customWidth="1"/>
    <col min="9468" max="9468" width="9.140625" style="2"/>
    <col min="9469" max="9469" width="9.42578125" style="2" customWidth="1"/>
    <col min="9470" max="9470" width="11.5703125" style="2" customWidth="1"/>
    <col min="9471" max="9471" width="12.42578125" style="2" customWidth="1"/>
    <col min="9472" max="9472" width="13.140625" style="2" customWidth="1"/>
    <col min="9473" max="9712" width="9.140625" style="2"/>
    <col min="9713" max="9713" width="4.85546875" style="2" customWidth="1"/>
    <col min="9714" max="9714" width="19.85546875" style="2" bestFit="1" customWidth="1"/>
    <col min="9715" max="9716" width="9.7109375" style="2" bestFit="1" customWidth="1"/>
    <col min="9717" max="9717" width="9" style="2" customWidth="1"/>
    <col min="9718" max="9718" width="9.140625" style="2" customWidth="1"/>
    <col min="9719" max="9719" width="9.28515625" style="2" customWidth="1"/>
    <col min="9720" max="9720" width="9.140625" style="2" customWidth="1"/>
    <col min="9721" max="9721" width="9.28515625" style="2" customWidth="1"/>
    <col min="9722" max="9722" width="8.7109375" style="2" customWidth="1"/>
    <col min="9723" max="9723" width="9" style="2" customWidth="1"/>
    <col min="9724" max="9724" width="9.140625" style="2"/>
    <col min="9725" max="9725" width="9.42578125" style="2" customWidth="1"/>
    <col min="9726" max="9726" width="11.5703125" style="2" customWidth="1"/>
    <col min="9727" max="9727" width="12.42578125" style="2" customWidth="1"/>
    <col min="9728" max="9728" width="13.140625" style="2" customWidth="1"/>
    <col min="9729" max="9968" width="9.140625" style="2"/>
    <col min="9969" max="9969" width="4.85546875" style="2" customWidth="1"/>
    <col min="9970" max="9970" width="19.85546875" style="2" bestFit="1" customWidth="1"/>
    <col min="9971" max="9972" width="9.7109375" style="2" bestFit="1" customWidth="1"/>
    <col min="9973" max="9973" width="9" style="2" customWidth="1"/>
    <col min="9974" max="9974" width="9.140625" style="2" customWidth="1"/>
    <col min="9975" max="9975" width="9.28515625" style="2" customWidth="1"/>
    <col min="9976" max="9976" width="9.140625" style="2" customWidth="1"/>
    <col min="9977" max="9977" width="9.28515625" style="2" customWidth="1"/>
    <col min="9978" max="9978" width="8.7109375" style="2" customWidth="1"/>
    <col min="9979" max="9979" width="9" style="2" customWidth="1"/>
    <col min="9980" max="9980" width="9.140625" style="2"/>
    <col min="9981" max="9981" width="9.42578125" style="2" customWidth="1"/>
    <col min="9982" max="9982" width="11.5703125" style="2" customWidth="1"/>
    <col min="9983" max="9983" width="12.42578125" style="2" customWidth="1"/>
    <col min="9984" max="9984" width="13.140625" style="2" customWidth="1"/>
    <col min="9985" max="10224" width="9.140625" style="2"/>
    <col min="10225" max="10225" width="4.85546875" style="2" customWidth="1"/>
    <col min="10226" max="10226" width="19.85546875" style="2" bestFit="1" customWidth="1"/>
    <col min="10227" max="10228" width="9.7109375" style="2" bestFit="1" customWidth="1"/>
    <col min="10229" max="10229" width="9" style="2" customWidth="1"/>
    <col min="10230" max="10230" width="9.140625" style="2" customWidth="1"/>
    <col min="10231" max="10231" width="9.28515625" style="2" customWidth="1"/>
    <col min="10232" max="10232" width="9.140625" style="2" customWidth="1"/>
    <col min="10233" max="10233" width="9.28515625" style="2" customWidth="1"/>
    <col min="10234" max="10234" width="8.7109375" style="2" customWidth="1"/>
    <col min="10235" max="10235" width="9" style="2" customWidth="1"/>
    <col min="10236" max="10236" width="9.140625" style="2"/>
    <col min="10237" max="10237" width="9.42578125" style="2" customWidth="1"/>
    <col min="10238" max="10238" width="11.5703125" style="2" customWidth="1"/>
    <col min="10239" max="10239" width="12.42578125" style="2" customWidth="1"/>
    <col min="10240" max="10240" width="13.140625" style="2" customWidth="1"/>
    <col min="10241" max="10480" width="9.140625" style="2"/>
    <col min="10481" max="10481" width="4.85546875" style="2" customWidth="1"/>
    <col min="10482" max="10482" width="19.85546875" style="2" bestFit="1" customWidth="1"/>
    <col min="10483" max="10484" width="9.7109375" style="2" bestFit="1" customWidth="1"/>
    <col min="10485" max="10485" width="9" style="2" customWidth="1"/>
    <col min="10486" max="10486" width="9.140625" style="2" customWidth="1"/>
    <col min="10487" max="10487" width="9.28515625" style="2" customWidth="1"/>
    <col min="10488" max="10488" width="9.140625" style="2" customWidth="1"/>
    <col min="10489" max="10489" width="9.28515625" style="2" customWidth="1"/>
    <col min="10490" max="10490" width="8.7109375" style="2" customWidth="1"/>
    <col min="10491" max="10491" width="9" style="2" customWidth="1"/>
    <col min="10492" max="10492" width="9.140625" style="2"/>
    <col min="10493" max="10493" width="9.42578125" style="2" customWidth="1"/>
    <col min="10494" max="10494" width="11.5703125" style="2" customWidth="1"/>
    <col min="10495" max="10495" width="12.42578125" style="2" customWidth="1"/>
    <col min="10496" max="10496" width="13.140625" style="2" customWidth="1"/>
    <col min="10497" max="10736" width="9.140625" style="2"/>
    <col min="10737" max="10737" width="4.85546875" style="2" customWidth="1"/>
    <col min="10738" max="10738" width="19.85546875" style="2" bestFit="1" customWidth="1"/>
    <col min="10739" max="10740" width="9.7109375" style="2" bestFit="1" customWidth="1"/>
    <col min="10741" max="10741" width="9" style="2" customWidth="1"/>
    <col min="10742" max="10742" width="9.140625" style="2" customWidth="1"/>
    <col min="10743" max="10743" width="9.28515625" style="2" customWidth="1"/>
    <col min="10744" max="10744" width="9.140625" style="2" customWidth="1"/>
    <col min="10745" max="10745" width="9.28515625" style="2" customWidth="1"/>
    <col min="10746" max="10746" width="8.7109375" style="2" customWidth="1"/>
    <col min="10747" max="10747" width="9" style="2" customWidth="1"/>
    <col min="10748" max="10748" width="9.140625" style="2"/>
    <col min="10749" max="10749" width="9.42578125" style="2" customWidth="1"/>
    <col min="10750" max="10750" width="11.5703125" style="2" customWidth="1"/>
    <col min="10751" max="10751" width="12.42578125" style="2" customWidth="1"/>
    <col min="10752" max="10752" width="13.140625" style="2" customWidth="1"/>
    <col min="10753" max="10992" width="9.140625" style="2"/>
    <col min="10993" max="10993" width="4.85546875" style="2" customWidth="1"/>
    <col min="10994" max="10994" width="19.85546875" style="2" bestFit="1" customWidth="1"/>
    <col min="10995" max="10996" width="9.7109375" style="2" bestFit="1" customWidth="1"/>
    <col min="10997" max="10997" width="9" style="2" customWidth="1"/>
    <col min="10998" max="10998" width="9.140625" style="2" customWidth="1"/>
    <col min="10999" max="10999" width="9.28515625" style="2" customWidth="1"/>
    <col min="11000" max="11000" width="9.140625" style="2" customWidth="1"/>
    <col min="11001" max="11001" width="9.28515625" style="2" customWidth="1"/>
    <col min="11002" max="11002" width="8.7109375" style="2" customWidth="1"/>
    <col min="11003" max="11003" width="9" style="2" customWidth="1"/>
    <col min="11004" max="11004" width="9.140625" style="2"/>
    <col min="11005" max="11005" width="9.42578125" style="2" customWidth="1"/>
    <col min="11006" max="11006" width="11.5703125" style="2" customWidth="1"/>
    <col min="11007" max="11007" width="12.42578125" style="2" customWidth="1"/>
    <col min="11008" max="11008" width="13.140625" style="2" customWidth="1"/>
    <col min="11009" max="11248" width="9.140625" style="2"/>
    <col min="11249" max="11249" width="4.85546875" style="2" customWidth="1"/>
    <col min="11250" max="11250" width="19.85546875" style="2" bestFit="1" customWidth="1"/>
    <col min="11251" max="11252" width="9.7109375" style="2" bestFit="1" customWidth="1"/>
    <col min="11253" max="11253" width="9" style="2" customWidth="1"/>
    <col min="11254" max="11254" width="9.140625" style="2" customWidth="1"/>
    <col min="11255" max="11255" width="9.28515625" style="2" customWidth="1"/>
    <col min="11256" max="11256" width="9.140625" style="2" customWidth="1"/>
    <col min="11257" max="11257" width="9.28515625" style="2" customWidth="1"/>
    <col min="11258" max="11258" width="8.7109375" style="2" customWidth="1"/>
    <col min="11259" max="11259" width="9" style="2" customWidth="1"/>
    <col min="11260" max="11260" width="9.140625" style="2"/>
    <col min="11261" max="11261" width="9.42578125" style="2" customWidth="1"/>
    <col min="11262" max="11262" width="11.5703125" style="2" customWidth="1"/>
    <col min="11263" max="11263" width="12.42578125" style="2" customWidth="1"/>
    <col min="11264" max="11264" width="13.140625" style="2" customWidth="1"/>
    <col min="11265" max="11504" width="9.140625" style="2"/>
    <col min="11505" max="11505" width="4.85546875" style="2" customWidth="1"/>
    <col min="11506" max="11506" width="19.85546875" style="2" bestFit="1" customWidth="1"/>
    <col min="11507" max="11508" width="9.7109375" style="2" bestFit="1" customWidth="1"/>
    <col min="11509" max="11509" width="9" style="2" customWidth="1"/>
    <col min="11510" max="11510" width="9.140625" style="2" customWidth="1"/>
    <col min="11511" max="11511" width="9.28515625" style="2" customWidth="1"/>
    <col min="11512" max="11512" width="9.140625" style="2" customWidth="1"/>
    <col min="11513" max="11513" width="9.28515625" style="2" customWidth="1"/>
    <col min="11514" max="11514" width="8.7109375" style="2" customWidth="1"/>
    <col min="11515" max="11515" width="9" style="2" customWidth="1"/>
    <col min="11516" max="11516" width="9.140625" style="2"/>
    <col min="11517" max="11517" width="9.42578125" style="2" customWidth="1"/>
    <col min="11518" max="11518" width="11.5703125" style="2" customWidth="1"/>
    <col min="11519" max="11519" width="12.42578125" style="2" customWidth="1"/>
    <col min="11520" max="11520" width="13.140625" style="2" customWidth="1"/>
    <col min="11521" max="11760" width="9.140625" style="2"/>
    <col min="11761" max="11761" width="4.85546875" style="2" customWidth="1"/>
    <col min="11762" max="11762" width="19.85546875" style="2" bestFit="1" customWidth="1"/>
    <col min="11763" max="11764" width="9.7109375" style="2" bestFit="1" customWidth="1"/>
    <col min="11765" max="11765" width="9" style="2" customWidth="1"/>
    <col min="11766" max="11766" width="9.140625" style="2" customWidth="1"/>
    <col min="11767" max="11767" width="9.28515625" style="2" customWidth="1"/>
    <col min="11768" max="11768" width="9.140625" style="2" customWidth="1"/>
    <col min="11769" max="11769" width="9.28515625" style="2" customWidth="1"/>
    <col min="11770" max="11770" width="8.7109375" style="2" customWidth="1"/>
    <col min="11771" max="11771" width="9" style="2" customWidth="1"/>
    <col min="11772" max="11772" width="9.140625" style="2"/>
    <col min="11773" max="11773" width="9.42578125" style="2" customWidth="1"/>
    <col min="11774" max="11774" width="11.5703125" style="2" customWidth="1"/>
    <col min="11775" max="11775" width="12.42578125" style="2" customWidth="1"/>
    <col min="11776" max="11776" width="13.140625" style="2" customWidth="1"/>
    <col min="11777" max="12016" width="9.140625" style="2"/>
    <col min="12017" max="12017" width="4.85546875" style="2" customWidth="1"/>
    <col min="12018" max="12018" width="19.85546875" style="2" bestFit="1" customWidth="1"/>
    <col min="12019" max="12020" width="9.7109375" style="2" bestFit="1" customWidth="1"/>
    <col min="12021" max="12021" width="9" style="2" customWidth="1"/>
    <col min="12022" max="12022" width="9.140625" style="2" customWidth="1"/>
    <col min="12023" max="12023" width="9.28515625" style="2" customWidth="1"/>
    <col min="12024" max="12024" width="9.140625" style="2" customWidth="1"/>
    <col min="12025" max="12025" width="9.28515625" style="2" customWidth="1"/>
    <col min="12026" max="12026" width="8.7109375" style="2" customWidth="1"/>
    <col min="12027" max="12027" width="9" style="2" customWidth="1"/>
    <col min="12028" max="12028" width="9.140625" style="2"/>
    <col min="12029" max="12029" width="9.42578125" style="2" customWidth="1"/>
    <col min="12030" max="12030" width="11.5703125" style="2" customWidth="1"/>
    <col min="12031" max="12031" width="12.42578125" style="2" customWidth="1"/>
    <col min="12032" max="12032" width="13.140625" style="2" customWidth="1"/>
    <col min="12033" max="12272" width="9.140625" style="2"/>
    <col min="12273" max="12273" width="4.85546875" style="2" customWidth="1"/>
    <col min="12274" max="12274" width="19.85546875" style="2" bestFit="1" customWidth="1"/>
    <col min="12275" max="12276" width="9.7109375" style="2" bestFit="1" customWidth="1"/>
    <col min="12277" max="12277" width="9" style="2" customWidth="1"/>
    <col min="12278" max="12278" width="9.140625" style="2" customWidth="1"/>
    <col min="12279" max="12279" width="9.28515625" style="2" customWidth="1"/>
    <col min="12280" max="12280" width="9.140625" style="2" customWidth="1"/>
    <col min="12281" max="12281" width="9.28515625" style="2" customWidth="1"/>
    <col min="12282" max="12282" width="8.7109375" style="2" customWidth="1"/>
    <col min="12283" max="12283" width="9" style="2" customWidth="1"/>
    <col min="12284" max="12284" width="9.140625" style="2"/>
    <col min="12285" max="12285" width="9.42578125" style="2" customWidth="1"/>
    <col min="12286" max="12286" width="11.5703125" style="2" customWidth="1"/>
    <col min="12287" max="12287" width="12.42578125" style="2" customWidth="1"/>
    <col min="12288" max="12288" width="13.140625" style="2" customWidth="1"/>
    <col min="12289" max="12528" width="9.140625" style="2"/>
    <col min="12529" max="12529" width="4.85546875" style="2" customWidth="1"/>
    <col min="12530" max="12530" width="19.85546875" style="2" bestFit="1" customWidth="1"/>
    <col min="12531" max="12532" width="9.7109375" style="2" bestFit="1" customWidth="1"/>
    <col min="12533" max="12533" width="9" style="2" customWidth="1"/>
    <col min="12534" max="12534" width="9.140625" style="2" customWidth="1"/>
    <col min="12535" max="12535" width="9.28515625" style="2" customWidth="1"/>
    <col min="12536" max="12536" width="9.140625" style="2" customWidth="1"/>
    <col min="12537" max="12537" width="9.28515625" style="2" customWidth="1"/>
    <col min="12538" max="12538" width="8.7109375" style="2" customWidth="1"/>
    <col min="12539" max="12539" width="9" style="2" customWidth="1"/>
    <col min="12540" max="12540" width="9.140625" style="2"/>
    <col min="12541" max="12541" width="9.42578125" style="2" customWidth="1"/>
    <col min="12542" max="12542" width="11.5703125" style="2" customWidth="1"/>
    <col min="12543" max="12543" width="12.42578125" style="2" customWidth="1"/>
    <col min="12544" max="12544" width="13.140625" style="2" customWidth="1"/>
    <col min="12545" max="12784" width="9.140625" style="2"/>
    <col min="12785" max="12785" width="4.85546875" style="2" customWidth="1"/>
    <col min="12786" max="12786" width="19.85546875" style="2" bestFit="1" customWidth="1"/>
    <col min="12787" max="12788" width="9.7109375" style="2" bestFit="1" customWidth="1"/>
    <col min="12789" max="12789" width="9" style="2" customWidth="1"/>
    <col min="12790" max="12790" width="9.140625" style="2" customWidth="1"/>
    <col min="12791" max="12791" width="9.28515625" style="2" customWidth="1"/>
    <col min="12792" max="12792" width="9.140625" style="2" customWidth="1"/>
    <col min="12793" max="12793" width="9.28515625" style="2" customWidth="1"/>
    <col min="12794" max="12794" width="8.7109375" style="2" customWidth="1"/>
    <col min="12795" max="12795" width="9" style="2" customWidth="1"/>
    <col min="12796" max="12796" width="9.140625" style="2"/>
    <col min="12797" max="12797" width="9.42578125" style="2" customWidth="1"/>
    <col min="12798" max="12798" width="11.5703125" style="2" customWidth="1"/>
    <col min="12799" max="12799" width="12.42578125" style="2" customWidth="1"/>
    <col min="12800" max="12800" width="13.140625" style="2" customWidth="1"/>
    <col min="12801" max="13040" width="9.140625" style="2"/>
    <col min="13041" max="13041" width="4.85546875" style="2" customWidth="1"/>
    <col min="13042" max="13042" width="19.85546875" style="2" bestFit="1" customWidth="1"/>
    <col min="13043" max="13044" width="9.7109375" style="2" bestFit="1" customWidth="1"/>
    <col min="13045" max="13045" width="9" style="2" customWidth="1"/>
    <col min="13046" max="13046" width="9.140625" style="2" customWidth="1"/>
    <col min="13047" max="13047" width="9.28515625" style="2" customWidth="1"/>
    <col min="13048" max="13048" width="9.140625" style="2" customWidth="1"/>
    <col min="13049" max="13049" width="9.28515625" style="2" customWidth="1"/>
    <col min="13050" max="13050" width="8.7109375" style="2" customWidth="1"/>
    <col min="13051" max="13051" width="9" style="2" customWidth="1"/>
    <col min="13052" max="13052" width="9.140625" style="2"/>
    <col min="13053" max="13053" width="9.42578125" style="2" customWidth="1"/>
    <col min="13054" max="13054" width="11.5703125" style="2" customWidth="1"/>
    <col min="13055" max="13055" width="12.42578125" style="2" customWidth="1"/>
    <col min="13056" max="13056" width="13.140625" style="2" customWidth="1"/>
    <col min="13057" max="13296" width="9.140625" style="2"/>
    <col min="13297" max="13297" width="4.85546875" style="2" customWidth="1"/>
    <col min="13298" max="13298" width="19.85546875" style="2" bestFit="1" customWidth="1"/>
    <col min="13299" max="13300" width="9.7109375" style="2" bestFit="1" customWidth="1"/>
    <col min="13301" max="13301" width="9" style="2" customWidth="1"/>
    <col min="13302" max="13302" width="9.140625" style="2" customWidth="1"/>
    <col min="13303" max="13303" width="9.28515625" style="2" customWidth="1"/>
    <col min="13304" max="13304" width="9.140625" style="2" customWidth="1"/>
    <col min="13305" max="13305" width="9.28515625" style="2" customWidth="1"/>
    <col min="13306" max="13306" width="8.7109375" style="2" customWidth="1"/>
    <col min="13307" max="13307" width="9" style="2" customWidth="1"/>
    <col min="13308" max="13308" width="9.140625" style="2"/>
    <col min="13309" max="13309" width="9.42578125" style="2" customWidth="1"/>
    <col min="13310" max="13310" width="11.5703125" style="2" customWidth="1"/>
    <col min="13311" max="13311" width="12.42578125" style="2" customWidth="1"/>
    <col min="13312" max="13312" width="13.140625" style="2" customWidth="1"/>
    <col min="13313" max="13552" width="9.140625" style="2"/>
    <col min="13553" max="13553" width="4.85546875" style="2" customWidth="1"/>
    <col min="13554" max="13554" width="19.85546875" style="2" bestFit="1" customWidth="1"/>
    <col min="13555" max="13556" width="9.7109375" style="2" bestFit="1" customWidth="1"/>
    <col min="13557" max="13557" width="9" style="2" customWidth="1"/>
    <col min="13558" max="13558" width="9.140625" style="2" customWidth="1"/>
    <col min="13559" max="13559" width="9.28515625" style="2" customWidth="1"/>
    <col min="13560" max="13560" width="9.140625" style="2" customWidth="1"/>
    <col min="13561" max="13561" width="9.28515625" style="2" customWidth="1"/>
    <col min="13562" max="13562" width="8.7109375" style="2" customWidth="1"/>
    <col min="13563" max="13563" width="9" style="2" customWidth="1"/>
    <col min="13564" max="13564" width="9.140625" style="2"/>
    <col min="13565" max="13565" width="9.42578125" style="2" customWidth="1"/>
    <col min="13566" max="13566" width="11.5703125" style="2" customWidth="1"/>
    <col min="13567" max="13567" width="12.42578125" style="2" customWidth="1"/>
    <col min="13568" max="13568" width="13.140625" style="2" customWidth="1"/>
    <col min="13569" max="13808" width="9.140625" style="2"/>
    <col min="13809" max="13809" width="4.85546875" style="2" customWidth="1"/>
    <col min="13810" max="13810" width="19.85546875" style="2" bestFit="1" customWidth="1"/>
    <col min="13811" max="13812" width="9.7109375" style="2" bestFit="1" customWidth="1"/>
    <col min="13813" max="13813" width="9" style="2" customWidth="1"/>
    <col min="13814" max="13814" width="9.140625" style="2" customWidth="1"/>
    <col min="13815" max="13815" width="9.28515625" style="2" customWidth="1"/>
    <col min="13816" max="13816" width="9.140625" style="2" customWidth="1"/>
    <col min="13817" max="13817" width="9.28515625" style="2" customWidth="1"/>
    <col min="13818" max="13818" width="8.7109375" style="2" customWidth="1"/>
    <col min="13819" max="13819" width="9" style="2" customWidth="1"/>
    <col min="13820" max="13820" width="9.140625" style="2"/>
    <col min="13821" max="13821" width="9.42578125" style="2" customWidth="1"/>
    <col min="13822" max="13822" width="11.5703125" style="2" customWidth="1"/>
    <col min="13823" max="13823" width="12.42578125" style="2" customWidth="1"/>
    <col min="13824" max="13824" width="13.140625" style="2" customWidth="1"/>
    <col min="13825" max="14064" width="9.140625" style="2"/>
    <col min="14065" max="14065" width="4.85546875" style="2" customWidth="1"/>
    <col min="14066" max="14066" width="19.85546875" style="2" bestFit="1" customWidth="1"/>
    <col min="14067" max="14068" width="9.7109375" style="2" bestFit="1" customWidth="1"/>
    <col min="14069" max="14069" width="9" style="2" customWidth="1"/>
    <col min="14070" max="14070" width="9.140625" style="2" customWidth="1"/>
    <col min="14071" max="14071" width="9.28515625" style="2" customWidth="1"/>
    <col min="14072" max="14072" width="9.140625" style="2" customWidth="1"/>
    <col min="14073" max="14073" width="9.28515625" style="2" customWidth="1"/>
    <col min="14074" max="14074" width="8.7109375" style="2" customWidth="1"/>
    <col min="14075" max="14075" width="9" style="2" customWidth="1"/>
    <col min="14076" max="14076" width="9.140625" style="2"/>
    <col min="14077" max="14077" width="9.42578125" style="2" customWidth="1"/>
    <col min="14078" max="14078" width="11.5703125" style="2" customWidth="1"/>
    <col min="14079" max="14079" width="12.42578125" style="2" customWidth="1"/>
    <col min="14080" max="14080" width="13.140625" style="2" customWidth="1"/>
    <col min="14081" max="14320" width="9.140625" style="2"/>
    <col min="14321" max="14321" width="4.85546875" style="2" customWidth="1"/>
    <col min="14322" max="14322" width="19.85546875" style="2" bestFit="1" customWidth="1"/>
    <col min="14323" max="14324" width="9.7109375" style="2" bestFit="1" customWidth="1"/>
    <col min="14325" max="14325" width="9" style="2" customWidth="1"/>
    <col min="14326" max="14326" width="9.140625" style="2" customWidth="1"/>
    <col min="14327" max="14327" width="9.28515625" style="2" customWidth="1"/>
    <col min="14328" max="14328" width="9.140625" style="2" customWidth="1"/>
    <col min="14329" max="14329" width="9.28515625" style="2" customWidth="1"/>
    <col min="14330" max="14330" width="8.7109375" style="2" customWidth="1"/>
    <col min="14331" max="14331" width="9" style="2" customWidth="1"/>
    <col min="14332" max="14332" width="9.140625" style="2"/>
    <col min="14333" max="14333" width="9.42578125" style="2" customWidth="1"/>
    <col min="14334" max="14334" width="11.5703125" style="2" customWidth="1"/>
    <col min="14335" max="14335" width="12.42578125" style="2" customWidth="1"/>
    <col min="14336" max="14336" width="13.140625" style="2" customWidth="1"/>
    <col min="14337" max="14576" width="9.140625" style="2"/>
    <col min="14577" max="14577" width="4.85546875" style="2" customWidth="1"/>
    <col min="14578" max="14578" width="19.85546875" style="2" bestFit="1" customWidth="1"/>
    <col min="14579" max="14580" width="9.7109375" style="2" bestFit="1" customWidth="1"/>
    <col min="14581" max="14581" width="9" style="2" customWidth="1"/>
    <col min="14582" max="14582" width="9.140625" style="2" customWidth="1"/>
    <col min="14583" max="14583" width="9.28515625" style="2" customWidth="1"/>
    <col min="14584" max="14584" width="9.140625" style="2" customWidth="1"/>
    <col min="14585" max="14585" width="9.28515625" style="2" customWidth="1"/>
    <col min="14586" max="14586" width="8.7109375" style="2" customWidth="1"/>
    <col min="14587" max="14587" width="9" style="2" customWidth="1"/>
    <col min="14588" max="14588" width="9.140625" style="2"/>
    <col min="14589" max="14589" width="9.42578125" style="2" customWidth="1"/>
    <col min="14590" max="14590" width="11.5703125" style="2" customWidth="1"/>
    <col min="14591" max="14591" width="12.42578125" style="2" customWidth="1"/>
    <col min="14592" max="14592" width="13.140625" style="2" customWidth="1"/>
    <col min="14593" max="14832" width="9.140625" style="2"/>
    <col min="14833" max="14833" width="4.85546875" style="2" customWidth="1"/>
    <col min="14834" max="14834" width="19.85546875" style="2" bestFit="1" customWidth="1"/>
    <col min="14835" max="14836" width="9.7109375" style="2" bestFit="1" customWidth="1"/>
    <col min="14837" max="14837" width="9" style="2" customWidth="1"/>
    <col min="14838" max="14838" width="9.140625" style="2" customWidth="1"/>
    <col min="14839" max="14839" width="9.28515625" style="2" customWidth="1"/>
    <col min="14840" max="14840" width="9.140625" style="2" customWidth="1"/>
    <col min="14841" max="14841" width="9.28515625" style="2" customWidth="1"/>
    <col min="14842" max="14842" width="8.7109375" style="2" customWidth="1"/>
    <col min="14843" max="14843" width="9" style="2" customWidth="1"/>
    <col min="14844" max="14844" width="9.140625" style="2"/>
    <col min="14845" max="14845" width="9.42578125" style="2" customWidth="1"/>
    <col min="14846" max="14846" width="11.5703125" style="2" customWidth="1"/>
    <col min="14847" max="14847" width="12.42578125" style="2" customWidth="1"/>
    <col min="14848" max="14848" width="13.140625" style="2" customWidth="1"/>
    <col min="14849" max="15088" width="9.140625" style="2"/>
    <col min="15089" max="15089" width="4.85546875" style="2" customWidth="1"/>
    <col min="15090" max="15090" width="19.85546875" style="2" bestFit="1" customWidth="1"/>
    <col min="15091" max="15092" width="9.7109375" style="2" bestFit="1" customWidth="1"/>
    <col min="15093" max="15093" width="9" style="2" customWidth="1"/>
    <col min="15094" max="15094" width="9.140625" style="2" customWidth="1"/>
    <col min="15095" max="15095" width="9.28515625" style="2" customWidth="1"/>
    <col min="15096" max="15096" width="9.140625" style="2" customWidth="1"/>
    <col min="15097" max="15097" width="9.28515625" style="2" customWidth="1"/>
    <col min="15098" max="15098" width="8.7109375" style="2" customWidth="1"/>
    <col min="15099" max="15099" width="9" style="2" customWidth="1"/>
    <col min="15100" max="15100" width="9.140625" style="2"/>
    <col min="15101" max="15101" width="9.42578125" style="2" customWidth="1"/>
    <col min="15102" max="15102" width="11.5703125" style="2" customWidth="1"/>
    <col min="15103" max="15103" width="12.42578125" style="2" customWidth="1"/>
    <col min="15104" max="15104" width="13.140625" style="2" customWidth="1"/>
    <col min="15105" max="15344" width="9.140625" style="2"/>
    <col min="15345" max="15345" width="4.85546875" style="2" customWidth="1"/>
    <col min="15346" max="15346" width="19.85546875" style="2" bestFit="1" customWidth="1"/>
    <col min="15347" max="15348" width="9.7109375" style="2" bestFit="1" customWidth="1"/>
    <col min="15349" max="15349" width="9" style="2" customWidth="1"/>
    <col min="15350" max="15350" width="9.140625" style="2" customWidth="1"/>
    <col min="15351" max="15351" width="9.28515625" style="2" customWidth="1"/>
    <col min="15352" max="15352" width="9.140625" style="2" customWidth="1"/>
    <col min="15353" max="15353" width="9.28515625" style="2" customWidth="1"/>
    <col min="15354" max="15354" width="8.7109375" style="2" customWidth="1"/>
    <col min="15355" max="15355" width="9" style="2" customWidth="1"/>
    <col min="15356" max="15356" width="9.140625" style="2"/>
    <col min="15357" max="15357" width="9.42578125" style="2" customWidth="1"/>
    <col min="15358" max="15358" width="11.5703125" style="2" customWidth="1"/>
    <col min="15359" max="15359" width="12.42578125" style="2" customWidth="1"/>
    <col min="15360" max="15360" width="13.140625" style="2" customWidth="1"/>
    <col min="15361" max="15600" width="9.140625" style="2"/>
    <col min="15601" max="15601" width="4.85546875" style="2" customWidth="1"/>
    <col min="15602" max="15602" width="19.85546875" style="2" bestFit="1" customWidth="1"/>
    <col min="15603" max="15604" width="9.7109375" style="2" bestFit="1" customWidth="1"/>
    <col min="15605" max="15605" width="9" style="2" customWidth="1"/>
    <col min="15606" max="15606" width="9.140625" style="2" customWidth="1"/>
    <col min="15607" max="15607" width="9.28515625" style="2" customWidth="1"/>
    <col min="15608" max="15608" width="9.140625" style="2" customWidth="1"/>
    <col min="15609" max="15609" width="9.28515625" style="2" customWidth="1"/>
    <col min="15610" max="15610" width="8.7109375" style="2" customWidth="1"/>
    <col min="15611" max="15611" width="9" style="2" customWidth="1"/>
    <col min="15612" max="15612" width="9.140625" style="2"/>
    <col min="15613" max="15613" width="9.42578125" style="2" customWidth="1"/>
    <col min="15614" max="15614" width="11.5703125" style="2" customWidth="1"/>
    <col min="15615" max="15615" width="12.42578125" style="2" customWidth="1"/>
    <col min="15616" max="15616" width="13.140625" style="2" customWidth="1"/>
    <col min="15617" max="15856" width="9.140625" style="2"/>
    <col min="15857" max="15857" width="4.85546875" style="2" customWidth="1"/>
    <col min="15858" max="15858" width="19.85546875" style="2" bestFit="1" customWidth="1"/>
    <col min="15859" max="15860" width="9.7109375" style="2" bestFit="1" customWidth="1"/>
    <col min="15861" max="15861" width="9" style="2" customWidth="1"/>
    <col min="15862" max="15862" width="9.140625" style="2" customWidth="1"/>
    <col min="15863" max="15863" width="9.28515625" style="2" customWidth="1"/>
    <col min="15864" max="15864" width="9.140625" style="2" customWidth="1"/>
    <col min="15865" max="15865" width="9.28515625" style="2" customWidth="1"/>
    <col min="15866" max="15866" width="8.7109375" style="2" customWidth="1"/>
    <col min="15867" max="15867" width="9" style="2" customWidth="1"/>
    <col min="15868" max="15868" width="9.140625" style="2"/>
    <col min="15869" max="15869" width="9.42578125" style="2" customWidth="1"/>
    <col min="15870" max="15870" width="11.5703125" style="2" customWidth="1"/>
    <col min="15871" max="15871" width="12.42578125" style="2" customWidth="1"/>
    <col min="15872" max="15872" width="13.140625" style="2" customWidth="1"/>
    <col min="15873" max="16112" width="9.140625" style="2"/>
    <col min="16113" max="16113" width="4.85546875" style="2" customWidth="1"/>
    <col min="16114" max="16114" width="19.85546875" style="2" bestFit="1" customWidth="1"/>
    <col min="16115" max="16116" width="9.7109375" style="2" bestFit="1" customWidth="1"/>
    <col min="16117" max="16117" width="9" style="2" customWidth="1"/>
    <col min="16118" max="16118" width="9.140625" style="2" customWidth="1"/>
    <col min="16119" max="16119" width="9.28515625" style="2" customWidth="1"/>
    <col min="16120" max="16120" width="9.140625" style="2" customWidth="1"/>
    <col min="16121" max="16121" width="9.28515625" style="2" customWidth="1"/>
    <col min="16122" max="16122" width="8.7109375" style="2" customWidth="1"/>
    <col min="16123" max="16123" width="9" style="2" customWidth="1"/>
    <col min="16124" max="16124" width="9.140625" style="2"/>
    <col min="16125" max="16125" width="9.42578125" style="2" customWidth="1"/>
    <col min="16126" max="16126" width="11.5703125" style="2" customWidth="1"/>
    <col min="16127" max="16127" width="12.42578125" style="2" customWidth="1"/>
    <col min="16128" max="16128" width="13.140625" style="2" customWidth="1"/>
    <col min="16129" max="16368" width="9.140625" style="2"/>
    <col min="16369" max="16384" width="8.85546875" style="2" customWidth="1"/>
  </cols>
  <sheetData>
    <row r="1" spans="1:38" s="1" customFormat="1" ht="18" customHeight="1" x14ac:dyDescent="0.2">
      <c r="A1" s="583" t="s">
        <v>676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583"/>
    </row>
    <row r="2" spans="1:38" x14ac:dyDescent="0.2">
      <c r="A2" s="18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R2" s="1"/>
      <c r="S2" s="1"/>
      <c r="T2" s="1"/>
      <c r="U2" s="74" t="s">
        <v>24</v>
      </c>
      <c r="V2" s="74"/>
      <c r="W2" s="521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  <c r="AL2" s="522"/>
    </row>
    <row r="3" spans="1:38" s="63" customFormat="1" ht="33.75" customHeight="1" x14ac:dyDescent="0.25">
      <c r="A3" s="57" t="s">
        <v>25</v>
      </c>
      <c r="B3" s="58" t="s">
        <v>26</v>
      </c>
      <c r="C3" s="59" t="s">
        <v>46</v>
      </c>
      <c r="D3" s="59" t="s">
        <v>47</v>
      </c>
      <c r="E3" s="59" t="s">
        <v>48</v>
      </c>
      <c r="F3" s="59" t="s">
        <v>45</v>
      </c>
      <c r="G3" s="59" t="s">
        <v>27</v>
      </c>
      <c r="H3" s="59" t="s">
        <v>28</v>
      </c>
      <c r="I3" s="59" t="s">
        <v>29</v>
      </c>
      <c r="J3" s="59" t="s">
        <v>30</v>
      </c>
      <c r="K3" s="60" t="s">
        <v>31</v>
      </c>
      <c r="L3" s="60" t="s">
        <v>32</v>
      </c>
      <c r="M3" s="60" t="s">
        <v>33</v>
      </c>
      <c r="N3" s="61" t="s">
        <v>49</v>
      </c>
      <c r="O3" s="60" t="s">
        <v>50</v>
      </c>
      <c r="P3" s="60" t="s">
        <v>51</v>
      </c>
      <c r="Q3" s="60" t="s">
        <v>1</v>
      </c>
      <c r="R3" s="61" t="s">
        <v>52</v>
      </c>
      <c r="S3" s="60" t="s">
        <v>3</v>
      </c>
      <c r="T3" s="62" t="s">
        <v>4</v>
      </c>
      <c r="U3" s="73" t="s">
        <v>5</v>
      </c>
      <c r="V3" s="73" t="s">
        <v>352</v>
      </c>
    </row>
    <row r="4" spans="1:38" s="44" customFormat="1" ht="15.75" x14ac:dyDescent="0.25">
      <c r="A4" s="64">
        <v>1</v>
      </c>
      <c r="B4" s="371">
        <v>2</v>
      </c>
      <c r="C4" s="64">
        <v>3</v>
      </c>
      <c r="D4" s="64">
        <v>4</v>
      </c>
      <c r="E4" s="64">
        <v>5</v>
      </c>
      <c r="F4" s="64">
        <v>6</v>
      </c>
      <c r="G4" s="64">
        <v>3</v>
      </c>
      <c r="H4" s="64">
        <v>4</v>
      </c>
      <c r="I4" s="64">
        <v>5</v>
      </c>
      <c r="J4" s="64">
        <v>6</v>
      </c>
      <c r="K4" s="64">
        <v>3</v>
      </c>
      <c r="L4" s="64">
        <v>8</v>
      </c>
      <c r="M4" s="64">
        <v>9</v>
      </c>
      <c r="N4" s="64">
        <v>10</v>
      </c>
      <c r="O4" s="64">
        <v>11</v>
      </c>
      <c r="P4" s="64">
        <v>4</v>
      </c>
      <c r="Q4" s="64">
        <v>5</v>
      </c>
      <c r="R4" s="64">
        <v>6</v>
      </c>
      <c r="S4" s="64">
        <v>7</v>
      </c>
      <c r="T4" s="64">
        <v>8</v>
      </c>
      <c r="U4" s="64">
        <v>9</v>
      </c>
      <c r="V4" s="65">
        <v>10</v>
      </c>
    </row>
    <row r="5" spans="1:38" s="48" customFormat="1" ht="25.5" customHeight="1" x14ac:dyDescent="0.25">
      <c r="A5" s="446" t="s">
        <v>34</v>
      </c>
      <c r="B5" s="446" t="s">
        <v>35</v>
      </c>
      <c r="C5" s="447">
        <v>296.7</v>
      </c>
      <c r="D5" s="448">
        <f>SUM(D6:D18)</f>
        <v>296.53700000000003</v>
      </c>
      <c r="E5" s="448">
        <v>304.10000000000002</v>
      </c>
      <c r="F5" s="448">
        <v>313.7</v>
      </c>
      <c r="G5" s="448">
        <f>SUM(G6:G18)</f>
        <v>327.75200000000001</v>
      </c>
      <c r="H5" s="448">
        <f>SUM(H6:H18)</f>
        <v>341.24700000000001</v>
      </c>
      <c r="I5" s="448">
        <v>361.2</v>
      </c>
      <c r="J5" s="448">
        <v>382.61500000000001</v>
      </c>
      <c r="K5" s="514">
        <v>407</v>
      </c>
      <c r="L5" s="513">
        <v>430.8</v>
      </c>
      <c r="M5" s="513">
        <v>457</v>
      </c>
      <c r="N5" s="513">
        <v>492.8</v>
      </c>
      <c r="O5" s="513">
        <v>532.05999999999995</v>
      </c>
      <c r="P5" s="514">
        <f>532694/1000</f>
        <v>532.69399999999996</v>
      </c>
      <c r="Q5" s="514">
        <v>539.95000000000005</v>
      </c>
      <c r="R5" s="513">
        <f t="shared" ref="R5:U5" si="0">SUM(R6:R18)</f>
        <v>556.40200000000004</v>
      </c>
      <c r="S5" s="513">
        <f t="shared" si="0"/>
        <v>565.7650000000001</v>
      </c>
      <c r="T5" s="513">
        <f t="shared" si="0"/>
        <v>609.17899999999997</v>
      </c>
      <c r="U5" s="513">
        <f t="shared" si="0"/>
        <v>639.2299999999999</v>
      </c>
      <c r="V5" s="513">
        <f>SUM(V6:V18)</f>
        <v>662.79200000000014</v>
      </c>
    </row>
    <row r="6" spans="1:38" s="221" customFormat="1" ht="26.25" customHeight="1" x14ac:dyDescent="0.25">
      <c r="A6" s="445">
        <v>1</v>
      </c>
      <c r="B6" s="445" t="s">
        <v>12</v>
      </c>
      <c r="C6" s="259">
        <v>28.940999999999999</v>
      </c>
      <c r="D6" s="260">
        <v>27.326000000000001</v>
      </c>
      <c r="E6" s="260">
        <v>29.556000000000001</v>
      </c>
      <c r="F6" s="260">
        <v>30.274000000000001</v>
      </c>
      <c r="G6" s="260">
        <v>30.811</v>
      </c>
      <c r="H6" s="261">
        <v>33.235999999999997</v>
      </c>
      <c r="I6" s="261">
        <v>33.9</v>
      </c>
      <c r="J6" s="261">
        <v>35.299999999999997</v>
      </c>
      <c r="K6" s="510">
        <v>36.130000000000003</v>
      </c>
      <c r="L6" s="510">
        <v>37.700000000000003</v>
      </c>
      <c r="M6" s="510">
        <v>40.6</v>
      </c>
      <c r="N6" s="510">
        <v>44.5</v>
      </c>
      <c r="O6" s="510">
        <v>50.4</v>
      </c>
      <c r="P6" s="511">
        <f>51333/1000</f>
        <v>51.332999999999998</v>
      </c>
      <c r="Q6" s="511">
        <v>52.21</v>
      </c>
      <c r="R6" s="510">
        <v>53.19</v>
      </c>
      <c r="S6" s="510">
        <v>50.469000000000001</v>
      </c>
      <c r="T6" s="510">
        <v>0</v>
      </c>
      <c r="U6" s="510">
        <v>0</v>
      </c>
      <c r="V6" s="510">
        <v>0</v>
      </c>
    </row>
    <row r="7" spans="1:38" s="221" customFormat="1" ht="26.25" customHeight="1" x14ac:dyDescent="0.25">
      <c r="A7" s="445">
        <v>2</v>
      </c>
      <c r="B7" s="445" t="s">
        <v>13</v>
      </c>
      <c r="C7" s="262" t="s">
        <v>36</v>
      </c>
      <c r="D7" s="262" t="s">
        <v>36</v>
      </c>
      <c r="E7" s="262" t="s">
        <v>36</v>
      </c>
      <c r="F7" s="262" t="s">
        <v>36</v>
      </c>
      <c r="G7" s="262" t="s">
        <v>36</v>
      </c>
      <c r="H7" s="262" t="s">
        <v>36</v>
      </c>
      <c r="I7" s="262" t="s">
        <v>36</v>
      </c>
      <c r="J7" s="262" t="s">
        <v>36</v>
      </c>
      <c r="K7" s="512" t="s">
        <v>36</v>
      </c>
      <c r="L7" s="512" t="s">
        <v>36</v>
      </c>
      <c r="M7" s="512" t="s">
        <v>36</v>
      </c>
      <c r="N7" s="512">
        <f>142/1000</f>
        <v>0.14199999999999999</v>
      </c>
      <c r="O7" s="510">
        <v>0.2</v>
      </c>
      <c r="P7" s="511">
        <f>299/1000</f>
        <v>0.29899999999999999</v>
      </c>
      <c r="Q7" s="511">
        <v>0.2</v>
      </c>
      <c r="R7" s="511">
        <v>7.2999999999999995E-2</v>
      </c>
      <c r="S7" s="510">
        <v>0</v>
      </c>
      <c r="T7" s="510">
        <v>0</v>
      </c>
      <c r="U7" s="510">
        <v>0</v>
      </c>
      <c r="V7" s="510">
        <v>0</v>
      </c>
    </row>
    <row r="8" spans="1:38" s="221" customFormat="1" ht="26.25" customHeight="1" x14ac:dyDescent="0.25">
      <c r="A8" s="445">
        <v>3</v>
      </c>
      <c r="B8" s="445" t="s">
        <v>14</v>
      </c>
      <c r="C8" s="259">
        <v>0.68700000000000006</v>
      </c>
      <c r="D8" s="260">
        <v>0.63700000000000001</v>
      </c>
      <c r="E8" s="260">
        <v>0.57199999999999995</v>
      </c>
      <c r="F8" s="260">
        <v>0.66</v>
      </c>
      <c r="G8" s="260">
        <v>0.64</v>
      </c>
      <c r="H8" s="261">
        <v>0.63300000000000001</v>
      </c>
      <c r="I8" s="261">
        <v>0.7</v>
      </c>
      <c r="J8" s="261">
        <v>0.63</v>
      </c>
      <c r="K8" s="510">
        <v>1.1000000000000001</v>
      </c>
      <c r="L8" s="510">
        <v>1.1000000000000001</v>
      </c>
      <c r="M8" s="510">
        <v>1.1000000000000001</v>
      </c>
      <c r="N8" s="510">
        <v>1.2</v>
      </c>
      <c r="O8" s="510">
        <v>1.113</v>
      </c>
      <c r="P8" s="511">
        <f>1101/1000</f>
        <v>1.101</v>
      </c>
      <c r="Q8" s="511">
        <v>0.60199999999999998</v>
      </c>
      <c r="R8" s="510">
        <v>0.60499999999999998</v>
      </c>
      <c r="S8" s="510">
        <v>0.66400000000000003</v>
      </c>
      <c r="T8" s="510">
        <v>0.77900000000000003</v>
      </c>
      <c r="U8" s="510">
        <v>0.48699999999999999</v>
      </c>
      <c r="V8" s="510">
        <v>0.6</v>
      </c>
    </row>
    <row r="9" spans="1:38" s="221" customFormat="1" ht="26.25" customHeight="1" x14ac:dyDescent="0.25">
      <c r="A9" s="445">
        <v>4</v>
      </c>
      <c r="B9" s="450" t="s">
        <v>15</v>
      </c>
      <c r="C9" s="262" t="s">
        <v>36</v>
      </c>
      <c r="D9" s="262" t="s">
        <v>36</v>
      </c>
      <c r="E9" s="262" t="s">
        <v>36</v>
      </c>
      <c r="F9" s="260">
        <v>50.2</v>
      </c>
      <c r="G9" s="260">
        <v>53.621000000000002</v>
      </c>
      <c r="H9" s="260">
        <v>56.758000000000003</v>
      </c>
      <c r="I9" s="261">
        <v>61.51</v>
      </c>
      <c r="J9" s="261">
        <v>69.25</v>
      </c>
      <c r="K9" s="510">
        <v>76.349999999999994</v>
      </c>
      <c r="L9" s="510">
        <v>83</v>
      </c>
      <c r="M9" s="510">
        <v>90.2</v>
      </c>
      <c r="N9" s="510">
        <v>101.9</v>
      </c>
      <c r="O9" s="510">
        <v>109.959</v>
      </c>
      <c r="P9" s="511">
        <f>113824/1000</f>
        <v>113.824</v>
      </c>
      <c r="Q9" s="511">
        <v>113.96</v>
      </c>
      <c r="R9" s="510">
        <v>117.83</v>
      </c>
      <c r="S9" s="510">
        <v>127.095</v>
      </c>
      <c r="T9" s="510">
        <v>134.76400000000001</v>
      </c>
      <c r="U9" s="510">
        <v>130.60499999999999</v>
      </c>
      <c r="V9" s="510">
        <v>143.84899999999999</v>
      </c>
    </row>
    <row r="10" spans="1:38" s="221" customFormat="1" ht="26.25" customHeight="1" x14ac:dyDescent="0.25">
      <c r="A10" s="445">
        <v>5</v>
      </c>
      <c r="B10" s="450" t="s">
        <v>16</v>
      </c>
      <c r="C10" s="262"/>
      <c r="D10" s="262"/>
      <c r="E10" s="262"/>
      <c r="F10" s="260"/>
      <c r="G10" s="260"/>
      <c r="H10" s="260"/>
      <c r="I10" s="261"/>
      <c r="J10" s="261"/>
      <c r="K10" s="510"/>
      <c r="L10" s="510"/>
      <c r="M10" s="510"/>
      <c r="N10" s="510"/>
      <c r="O10" s="510"/>
      <c r="P10" s="511"/>
      <c r="Q10" s="511"/>
      <c r="R10" s="510">
        <v>1.9E-2</v>
      </c>
      <c r="S10" s="510">
        <v>1.9E-2</v>
      </c>
      <c r="T10" s="510">
        <v>1.2999999999999999E-2</v>
      </c>
      <c r="U10" s="510">
        <v>1.2999999999999999E-2</v>
      </c>
      <c r="V10" s="510">
        <v>0.01</v>
      </c>
    </row>
    <row r="11" spans="1:38" s="221" customFormat="1" ht="26.25" customHeight="1" x14ac:dyDescent="0.25">
      <c r="A11" s="445">
        <v>6</v>
      </c>
      <c r="B11" s="445" t="s">
        <v>37</v>
      </c>
      <c r="C11" s="262">
        <v>81</v>
      </c>
      <c r="D11" s="262">
        <v>76.2</v>
      </c>
      <c r="E11" s="262">
        <v>76.5</v>
      </c>
      <c r="F11" s="260">
        <v>75.400000000000006</v>
      </c>
      <c r="G11" s="260">
        <v>76.813000000000002</v>
      </c>
      <c r="H11" s="261">
        <v>78.628</v>
      </c>
      <c r="I11" s="261">
        <v>79.5</v>
      </c>
      <c r="J11" s="261">
        <v>78</v>
      </c>
      <c r="K11" s="510">
        <v>85.38</v>
      </c>
      <c r="L11" s="510">
        <v>88.8</v>
      </c>
      <c r="M11" s="510">
        <v>90.9</v>
      </c>
      <c r="N11" s="510">
        <v>96.3</v>
      </c>
      <c r="O11" s="510">
        <v>105.93300000000001</v>
      </c>
      <c r="P11" s="511">
        <f>108949/1000</f>
        <v>108.949</v>
      </c>
      <c r="Q11" s="511">
        <v>109.566</v>
      </c>
      <c r="R11" s="510">
        <v>111.274</v>
      </c>
      <c r="S11" s="510">
        <v>113.09099999999999</v>
      </c>
      <c r="T11" s="510">
        <v>124.143</v>
      </c>
      <c r="U11" s="510">
        <v>121.06699999999999</v>
      </c>
      <c r="V11" s="510">
        <v>126.435</v>
      </c>
    </row>
    <row r="12" spans="1:38" s="221" customFormat="1" ht="26.25" customHeight="1" x14ac:dyDescent="0.25">
      <c r="A12" s="445">
        <v>7</v>
      </c>
      <c r="B12" s="450" t="s">
        <v>18</v>
      </c>
      <c r="C12" s="259" t="s">
        <v>53</v>
      </c>
      <c r="D12" s="260">
        <v>4.2380000000000004</v>
      </c>
      <c r="E12" s="260">
        <v>4.0599999999999996</v>
      </c>
      <c r="F12" s="260">
        <v>4.0650000000000004</v>
      </c>
      <c r="G12" s="260">
        <v>5.149</v>
      </c>
      <c r="H12" s="261">
        <v>4.4059999999999997</v>
      </c>
      <c r="I12" s="261">
        <v>5.4</v>
      </c>
      <c r="J12" s="261">
        <v>5.3</v>
      </c>
      <c r="K12" s="510">
        <v>5.5659999999999998</v>
      </c>
      <c r="L12" s="510">
        <v>5.8</v>
      </c>
      <c r="M12" s="510">
        <v>6.5</v>
      </c>
      <c r="N12" s="510">
        <v>5.7</v>
      </c>
      <c r="O12" s="510">
        <v>5.7670000000000003</v>
      </c>
      <c r="P12" s="511">
        <f>6974/1000</f>
        <v>6.9740000000000002</v>
      </c>
      <c r="Q12" s="511">
        <v>7.2</v>
      </c>
      <c r="R12" s="510">
        <v>5.64</v>
      </c>
      <c r="S12" s="510">
        <v>5.7320000000000002</v>
      </c>
      <c r="T12" s="510">
        <v>2.524</v>
      </c>
      <c r="U12" s="510">
        <v>3.7120000000000002</v>
      </c>
      <c r="V12" s="510">
        <v>3.7120000000000002</v>
      </c>
    </row>
    <row r="13" spans="1:38" s="221" customFormat="1" ht="26.25" customHeight="1" x14ac:dyDescent="0.25">
      <c r="A13" s="445">
        <v>8</v>
      </c>
      <c r="B13" s="450" t="s">
        <v>38</v>
      </c>
      <c r="C13" s="259">
        <v>84.4</v>
      </c>
      <c r="D13" s="260">
        <v>84.936999999999998</v>
      </c>
      <c r="E13" s="260">
        <v>87.900999999999996</v>
      </c>
      <c r="F13" s="260">
        <v>42.5</v>
      </c>
      <c r="G13" s="260">
        <v>44.155999999999999</v>
      </c>
      <c r="H13" s="260">
        <v>45.735999999999997</v>
      </c>
      <c r="I13" s="261">
        <v>49.8</v>
      </c>
      <c r="J13" s="261">
        <v>52.5</v>
      </c>
      <c r="K13" s="510">
        <v>55.58</v>
      </c>
      <c r="L13" s="511">
        <v>60</v>
      </c>
      <c r="M13" s="511">
        <v>67.8</v>
      </c>
      <c r="N13" s="511">
        <v>71.3</v>
      </c>
      <c r="O13" s="511">
        <v>74.069999999999993</v>
      </c>
      <c r="P13" s="511">
        <f>71104/1000</f>
        <v>71.103999999999999</v>
      </c>
      <c r="Q13" s="511">
        <v>71.12</v>
      </c>
      <c r="R13" s="511">
        <v>75.947999999999993</v>
      </c>
      <c r="S13" s="510">
        <v>75.59</v>
      </c>
      <c r="T13" s="510">
        <v>87.608999999999995</v>
      </c>
      <c r="U13" s="510">
        <v>107.714</v>
      </c>
      <c r="V13" s="510">
        <v>105.01300000000001</v>
      </c>
    </row>
    <row r="14" spans="1:38" s="221" customFormat="1" ht="26.25" customHeight="1" x14ac:dyDescent="0.25">
      <c r="A14" s="445">
        <v>9</v>
      </c>
      <c r="B14" s="445" t="s">
        <v>17</v>
      </c>
      <c r="C14" s="259">
        <v>26.2</v>
      </c>
      <c r="D14" s="260">
        <v>25.279</v>
      </c>
      <c r="E14" s="260">
        <v>27.698</v>
      </c>
      <c r="F14" s="260">
        <v>28.754000000000001</v>
      </c>
      <c r="G14" s="260">
        <v>30.83</v>
      </c>
      <c r="H14" s="261">
        <v>31.359000000000002</v>
      </c>
      <c r="I14" s="261">
        <v>32.9</v>
      </c>
      <c r="J14" s="261">
        <v>34.5</v>
      </c>
      <c r="K14" s="510">
        <v>36.119</v>
      </c>
      <c r="L14" s="510">
        <v>36.200000000000003</v>
      </c>
      <c r="M14" s="510">
        <v>36.4</v>
      </c>
      <c r="N14" s="510">
        <v>38.700000000000003</v>
      </c>
      <c r="O14" s="510">
        <v>41</v>
      </c>
      <c r="P14" s="511">
        <f>39336/1000</f>
        <v>39.335999999999999</v>
      </c>
      <c r="Q14" s="511">
        <v>39.158999999999999</v>
      </c>
      <c r="R14" s="510">
        <v>39.134</v>
      </c>
      <c r="S14" s="510">
        <v>37.222999999999999</v>
      </c>
      <c r="T14" s="510">
        <v>38.256999999999998</v>
      </c>
      <c r="U14" s="510">
        <v>38.350999999999999</v>
      </c>
      <c r="V14" s="510">
        <v>40.558999999999997</v>
      </c>
    </row>
    <row r="15" spans="1:38" s="221" customFormat="1" ht="26.25" customHeight="1" x14ac:dyDescent="0.25">
      <c r="A15" s="445">
        <v>10</v>
      </c>
      <c r="B15" s="445" t="s">
        <v>19</v>
      </c>
      <c r="C15" s="259">
        <v>42</v>
      </c>
      <c r="D15" s="260">
        <v>43.512</v>
      </c>
      <c r="E15" s="260">
        <v>43.554000000000002</v>
      </c>
      <c r="F15" s="260">
        <v>44.802999999999997</v>
      </c>
      <c r="G15" s="260">
        <v>47.805</v>
      </c>
      <c r="H15" s="261">
        <v>52.228999999999999</v>
      </c>
      <c r="I15" s="261">
        <v>60.1</v>
      </c>
      <c r="J15" s="261">
        <v>66.599999999999994</v>
      </c>
      <c r="K15" s="510">
        <v>70.540000000000006</v>
      </c>
      <c r="L15" s="510">
        <v>81.2</v>
      </c>
      <c r="M15" s="510">
        <v>89.5</v>
      </c>
      <c r="N15" s="510">
        <v>98.4</v>
      </c>
      <c r="O15" s="510">
        <v>106.41</v>
      </c>
      <c r="P15" s="511">
        <f>102565/1000</f>
        <v>102.565</v>
      </c>
      <c r="Q15" s="511">
        <v>105.476</v>
      </c>
      <c r="R15" s="510">
        <v>110.13200000000001</v>
      </c>
      <c r="S15" s="510">
        <v>112.917</v>
      </c>
      <c r="T15" s="510">
        <v>123.627</v>
      </c>
      <c r="U15" s="510">
        <v>138.46100000000001</v>
      </c>
      <c r="V15" s="510">
        <v>139.35900000000001</v>
      </c>
    </row>
    <row r="16" spans="1:38" s="221" customFormat="1" ht="26.25" customHeight="1" x14ac:dyDescent="0.25">
      <c r="A16" s="445">
        <v>11</v>
      </c>
      <c r="B16" s="445" t="s">
        <v>20</v>
      </c>
      <c r="C16" s="259"/>
      <c r="D16" s="260"/>
      <c r="E16" s="260"/>
      <c r="F16" s="260"/>
      <c r="G16" s="260"/>
      <c r="H16" s="261"/>
      <c r="I16" s="261"/>
      <c r="J16" s="261"/>
      <c r="K16" s="510"/>
      <c r="L16" s="510"/>
      <c r="M16" s="510"/>
      <c r="N16" s="510"/>
      <c r="O16" s="510"/>
      <c r="P16" s="511"/>
      <c r="Q16" s="511"/>
      <c r="R16" s="510"/>
      <c r="S16" s="510">
        <v>0</v>
      </c>
      <c r="T16" s="510">
        <v>52.536000000000001</v>
      </c>
      <c r="U16" s="510">
        <v>60.38</v>
      </c>
      <c r="V16" s="510">
        <v>59.531999999999996</v>
      </c>
    </row>
    <row r="17" spans="1:22" s="221" customFormat="1" ht="26.25" customHeight="1" x14ac:dyDescent="0.25">
      <c r="A17" s="445">
        <v>12</v>
      </c>
      <c r="B17" s="445" t="s">
        <v>21</v>
      </c>
      <c r="C17" s="259">
        <v>15.7</v>
      </c>
      <c r="D17" s="260">
        <v>15.646000000000001</v>
      </c>
      <c r="E17" s="260">
        <v>16.22</v>
      </c>
      <c r="F17" s="260">
        <v>16.863</v>
      </c>
      <c r="G17" s="260">
        <v>16.533000000000001</v>
      </c>
      <c r="H17" s="261">
        <v>17.783000000000001</v>
      </c>
      <c r="I17" s="261">
        <v>15.8</v>
      </c>
      <c r="J17" s="261">
        <v>16.8</v>
      </c>
      <c r="K17" s="510">
        <v>15.721</v>
      </c>
      <c r="L17" s="510">
        <v>12.2</v>
      </c>
      <c r="M17" s="510">
        <v>11.4</v>
      </c>
      <c r="N17" s="510">
        <v>12</v>
      </c>
      <c r="O17" s="510">
        <v>13.968999999999999</v>
      </c>
      <c r="P17" s="511">
        <f>15526/1000</f>
        <v>15.526</v>
      </c>
      <c r="Q17" s="511">
        <v>16.178000000000001</v>
      </c>
      <c r="R17" s="510">
        <v>16.09</v>
      </c>
      <c r="S17" s="510">
        <v>14.721</v>
      </c>
      <c r="T17" s="510">
        <v>14.957000000000001</v>
      </c>
      <c r="U17" s="510">
        <v>12.689</v>
      </c>
      <c r="V17" s="510">
        <v>16.056000000000001</v>
      </c>
    </row>
    <row r="18" spans="1:22" s="221" customFormat="1" ht="26.25" customHeight="1" x14ac:dyDescent="0.25">
      <c r="A18" s="445">
        <v>13</v>
      </c>
      <c r="B18" s="445" t="s">
        <v>9</v>
      </c>
      <c r="C18" s="259">
        <v>17.5</v>
      </c>
      <c r="D18" s="260">
        <v>18.762</v>
      </c>
      <c r="E18" s="260">
        <v>17.981000000000002</v>
      </c>
      <c r="F18" s="260">
        <v>20.097999999999999</v>
      </c>
      <c r="G18" s="260">
        <v>21.393999999999998</v>
      </c>
      <c r="H18" s="261">
        <v>20.478999999999999</v>
      </c>
      <c r="I18" s="261">
        <v>21.5</v>
      </c>
      <c r="J18" s="261">
        <v>23.6</v>
      </c>
      <c r="K18" s="510">
        <v>24.474</v>
      </c>
      <c r="L18" s="510">
        <v>24.9</v>
      </c>
      <c r="M18" s="510">
        <v>22.5</v>
      </c>
      <c r="N18" s="510">
        <v>22.9</v>
      </c>
      <c r="O18" s="510">
        <v>23.135000000000002</v>
      </c>
      <c r="P18" s="511">
        <f>21659/1000</f>
        <v>21.658999999999999</v>
      </c>
      <c r="Q18" s="511">
        <v>24.23</v>
      </c>
      <c r="R18" s="510">
        <v>26.466999999999999</v>
      </c>
      <c r="S18" s="510">
        <v>28.244</v>
      </c>
      <c r="T18" s="510">
        <v>29.97</v>
      </c>
      <c r="U18" s="510">
        <v>25.751000000000001</v>
      </c>
      <c r="V18" s="510">
        <v>27.667000000000002</v>
      </c>
    </row>
    <row r="19" spans="1:22" s="48" customFormat="1" ht="25.5" customHeight="1" x14ac:dyDescent="0.25">
      <c r="A19" s="446" t="s">
        <v>39</v>
      </c>
      <c r="B19" s="446" t="s">
        <v>40</v>
      </c>
      <c r="C19" s="447">
        <f t="shared" ref="C19:I19" si="1">SUM(C20:C22)</f>
        <v>23.052</v>
      </c>
      <c r="D19" s="448">
        <f t="shared" si="1"/>
        <v>23.418999999999997</v>
      </c>
      <c r="E19" s="448">
        <f t="shared" si="1"/>
        <v>22.173999999999999</v>
      </c>
      <c r="F19" s="448">
        <f t="shared" si="1"/>
        <v>24.247</v>
      </c>
      <c r="G19" s="448">
        <f t="shared" si="1"/>
        <v>24.812999999999999</v>
      </c>
      <c r="H19" s="448">
        <f t="shared" si="1"/>
        <v>26.018000000000001</v>
      </c>
      <c r="I19" s="448">
        <f t="shared" si="1"/>
        <v>27.958000000000002</v>
      </c>
      <c r="J19" s="449">
        <v>30.5</v>
      </c>
      <c r="K19" s="513">
        <v>30.1</v>
      </c>
      <c r="L19" s="513">
        <v>31.1</v>
      </c>
      <c r="M19" s="513">
        <v>34</v>
      </c>
      <c r="N19" s="513">
        <v>32.4</v>
      </c>
      <c r="O19" s="513">
        <v>34.08</v>
      </c>
      <c r="P19" s="514">
        <f>37733/1000</f>
        <v>37.732999999999997</v>
      </c>
      <c r="Q19" s="514">
        <v>42.33</v>
      </c>
      <c r="R19" s="513">
        <f t="shared" ref="R19:S19" si="2">SUM(R20:R22)</f>
        <v>46.453000000000003</v>
      </c>
      <c r="S19" s="513">
        <f t="shared" si="2"/>
        <v>44.271000000000001</v>
      </c>
      <c r="T19" s="513">
        <f>SUM(T20:T22)</f>
        <v>48.269999999999996</v>
      </c>
      <c r="U19" s="513">
        <f>SUM(U20:U22)</f>
        <v>43.841999999999999</v>
      </c>
      <c r="V19" s="513">
        <f>SUM(V20:V22)</f>
        <v>45.230000000000004</v>
      </c>
    </row>
    <row r="20" spans="1:22" s="221" customFormat="1" ht="29.25" customHeight="1" x14ac:dyDescent="0.25">
      <c r="A20" s="445">
        <v>1</v>
      </c>
      <c r="B20" s="445" t="s">
        <v>41</v>
      </c>
      <c r="C20" s="259">
        <v>4.9429999999999996</v>
      </c>
      <c r="D20" s="260">
        <v>5.0019999999999998</v>
      </c>
      <c r="E20" s="260">
        <v>4.4000000000000004</v>
      </c>
      <c r="F20" s="260">
        <v>5.8579999999999997</v>
      </c>
      <c r="G20" s="260">
        <v>6.1669999999999998</v>
      </c>
      <c r="H20" s="261">
        <v>6.9210000000000003</v>
      </c>
      <c r="I20" s="261">
        <v>6.7240000000000002</v>
      </c>
      <c r="J20" s="261">
        <v>8.3000000000000007</v>
      </c>
      <c r="K20" s="515">
        <v>8.9</v>
      </c>
      <c r="L20" s="510">
        <v>9.6999999999999993</v>
      </c>
      <c r="M20" s="510">
        <v>11.8</v>
      </c>
      <c r="N20" s="510">
        <v>10.1</v>
      </c>
      <c r="O20" s="510">
        <v>10.536</v>
      </c>
      <c r="P20" s="511">
        <f>13064/1000</f>
        <v>13.064</v>
      </c>
      <c r="Q20" s="511">
        <v>14.779</v>
      </c>
      <c r="R20" s="511">
        <v>14.528</v>
      </c>
      <c r="S20" s="510">
        <v>11.587999999999999</v>
      </c>
      <c r="T20" s="510">
        <v>12.317</v>
      </c>
      <c r="U20" s="510">
        <v>10.122999999999999</v>
      </c>
      <c r="V20" s="510">
        <v>10.545999999999999</v>
      </c>
    </row>
    <row r="21" spans="1:22" s="221" customFormat="1" ht="29.25" customHeight="1" x14ac:dyDescent="0.25">
      <c r="A21" s="445">
        <v>2</v>
      </c>
      <c r="B21" s="445" t="s">
        <v>42</v>
      </c>
      <c r="C21" s="259" t="s">
        <v>53</v>
      </c>
      <c r="D21" s="260">
        <v>0.249</v>
      </c>
      <c r="E21" s="260">
        <v>0.222</v>
      </c>
      <c r="F21" s="260">
        <v>0.217</v>
      </c>
      <c r="G21" s="260">
        <v>0.27700000000000002</v>
      </c>
      <c r="H21" s="261">
        <v>0.47299999999999998</v>
      </c>
      <c r="I21" s="261">
        <v>0.67800000000000005</v>
      </c>
      <c r="J21" s="261">
        <v>0.54800000000000004</v>
      </c>
      <c r="K21" s="515">
        <v>0.7</v>
      </c>
      <c r="L21" s="510">
        <v>0.5</v>
      </c>
      <c r="M21" s="510">
        <v>0.6</v>
      </c>
      <c r="N21" s="510">
        <v>1</v>
      </c>
      <c r="O21" s="510">
        <v>1.206</v>
      </c>
      <c r="P21" s="511">
        <f>1525/1000</f>
        <v>1.5249999999999999</v>
      </c>
      <c r="Q21" s="511">
        <v>2.9630000000000001</v>
      </c>
      <c r="R21" s="511">
        <v>7.0810000000000004</v>
      </c>
      <c r="S21" s="510">
        <v>7.6269999999999998</v>
      </c>
      <c r="T21" s="510">
        <v>10.763</v>
      </c>
      <c r="U21" s="510">
        <v>9.4920000000000009</v>
      </c>
      <c r="V21" s="510">
        <v>8.48</v>
      </c>
    </row>
    <row r="22" spans="1:22" s="221" customFormat="1" ht="29.25" customHeight="1" x14ac:dyDescent="0.25">
      <c r="A22" s="445">
        <v>3</v>
      </c>
      <c r="B22" s="445" t="s">
        <v>54</v>
      </c>
      <c r="C22" s="259">
        <v>18.109000000000002</v>
      </c>
      <c r="D22" s="260">
        <v>18.167999999999999</v>
      </c>
      <c r="E22" s="260">
        <v>17.552</v>
      </c>
      <c r="F22" s="260">
        <v>18.172000000000001</v>
      </c>
      <c r="G22" s="260">
        <v>18.369</v>
      </c>
      <c r="H22" s="261">
        <v>18.623999999999999</v>
      </c>
      <c r="I22" s="261">
        <v>20.556000000000001</v>
      </c>
      <c r="J22" s="261">
        <v>21.567</v>
      </c>
      <c r="K22" s="515">
        <v>20.399999999999999</v>
      </c>
      <c r="L22" s="510">
        <v>21</v>
      </c>
      <c r="M22" s="510">
        <v>21.6</v>
      </c>
      <c r="N22" s="510">
        <v>21.3</v>
      </c>
      <c r="O22" s="510">
        <v>22.338000000000001</v>
      </c>
      <c r="P22" s="511">
        <f>23144/1000</f>
        <v>23.143999999999998</v>
      </c>
      <c r="Q22" s="511">
        <v>24.59</v>
      </c>
      <c r="R22" s="511">
        <v>24.844000000000001</v>
      </c>
      <c r="S22" s="510">
        <v>25.056000000000001</v>
      </c>
      <c r="T22" s="510">
        <v>25.19</v>
      </c>
      <c r="U22" s="510">
        <v>24.227</v>
      </c>
      <c r="V22" s="510">
        <v>26.204000000000001</v>
      </c>
    </row>
    <row r="23" spans="1:22" s="221" customFormat="1" ht="25.5" customHeight="1" x14ac:dyDescent="0.25">
      <c r="A23" s="451" t="s">
        <v>671</v>
      </c>
      <c r="B23" s="453"/>
      <c r="C23" s="264"/>
      <c r="D23" s="263"/>
      <c r="E23" s="263"/>
      <c r="F23" s="263"/>
      <c r="G23" s="263"/>
      <c r="H23" s="263"/>
      <c r="I23" s="263"/>
      <c r="J23" s="265"/>
      <c r="R23" s="265"/>
      <c r="S23" s="266"/>
      <c r="T23" s="265"/>
      <c r="U23" s="265"/>
    </row>
    <row r="24" spans="1:22" s="221" customFormat="1" ht="25.5" customHeight="1" x14ac:dyDescent="0.25">
      <c r="A24" s="452" t="s">
        <v>377</v>
      </c>
      <c r="B24" s="454" t="s">
        <v>43</v>
      </c>
      <c r="C24" s="267"/>
      <c r="T24" s="268"/>
      <c r="U24" s="268"/>
    </row>
    <row r="25" spans="1:22" x14ac:dyDescent="0.2">
      <c r="B25" s="372"/>
      <c r="T25" s="3"/>
      <c r="U25" s="3"/>
    </row>
    <row r="26" spans="1:22" x14ac:dyDescent="0.2">
      <c r="B26" s="372"/>
    </row>
    <row r="27" spans="1:22" x14ac:dyDescent="0.2">
      <c r="B27" s="372"/>
    </row>
    <row r="28" spans="1:22" x14ac:dyDescent="0.2">
      <c r="B28" s="372"/>
    </row>
    <row r="29" spans="1:22" x14ac:dyDescent="0.2">
      <c r="B29" s="372"/>
    </row>
    <row r="30" spans="1:22" x14ac:dyDescent="0.2">
      <c r="B30" s="372"/>
    </row>
    <row r="31" spans="1:22" x14ac:dyDescent="0.2">
      <c r="B31" s="372"/>
    </row>
    <row r="32" spans="1:22" x14ac:dyDescent="0.2">
      <c r="B32" s="372"/>
      <c r="N32" s="2" t="s">
        <v>55</v>
      </c>
    </row>
    <row r="33" spans="2:2" x14ac:dyDescent="0.2">
      <c r="B33" s="372"/>
    </row>
    <row r="34" spans="2:2" x14ac:dyDescent="0.2">
      <c r="B34" s="372"/>
    </row>
    <row r="35" spans="2:2" x14ac:dyDescent="0.2">
      <c r="B35" s="372"/>
    </row>
    <row r="36" spans="2:2" x14ac:dyDescent="0.2">
      <c r="B36" s="372"/>
    </row>
    <row r="37" spans="2:2" x14ac:dyDescent="0.2">
      <c r="B37" s="398"/>
    </row>
    <row r="38" spans="2:2" x14ac:dyDescent="0.2">
      <c r="B38" s="398"/>
    </row>
    <row r="39" spans="2:2" x14ac:dyDescent="0.2">
      <c r="B39" s="398"/>
    </row>
    <row r="40" spans="2:2" x14ac:dyDescent="0.2">
      <c r="B40" s="398"/>
    </row>
    <row r="41" spans="2:2" x14ac:dyDescent="0.2">
      <c r="B41" s="404"/>
    </row>
    <row r="42" spans="2:2" x14ac:dyDescent="0.2">
      <c r="B42" s="372"/>
    </row>
    <row r="43" spans="2:2" x14ac:dyDescent="0.2">
      <c r="B43" s="372"/>
    </row>
    <row r="44" spans="2:2" x14ac:dyDescent="0.2">
      <c r="B44" s="372"/>
    </row>
    <row r="45" spans="2:2" x14ac:dyDescent="0.2">
      <c r="B45" s="372"/>
    </row>
    <row r="46" spans="2:2" x14ac:dyDescent="0.2">
      <c r="B46" s="372"/>
    </row>
    <row r="47" spans="2:2" x14ac:dyDescent="0.2">
      <c r="B47" s="372"/>
    </row>
    <row r="48" spans="2:2" x14ac:dyDescent="0.2">
      <c r="B48" s="372"/>
    </row>
    <row r="49" spans="2:2" x14ac:dyDescent="0.2">
      <c r="B49" s="398"/>
    </row>
    <row r="50" spans="2:2" x14ac:dyDescent="0.2">
      <c r="B50" s="398"/>
    </row>
    <row r="51" spans="2:2" x14ac:dyDescent="0.2">
      <c r="B51" s="398"/>
    </row>
    <row r="52" spans="2:2" x14ac:dyDescent="0.2">
      <c r="B52" s="398"/>
    </row>
    <row r="53" spans="2:2" x14ac:dyDescent="0.2">
      <c r="B53" s="372"/>
    </row>
    <row r="54" spans="2:2" x14ac:dyDescent="0.2">
      <c r="B54" s="372"/>
    </row>
    <row r="55" spans="2:2" x14ac:dyDescent="0.2">
      <c r="B55" s="372"/>
    </row>
    <row r="56" spans="2:2" x14ac:dyDescent="0.2">
      <c r="B56" s="372"/>
    </row>
    <row r="57" spans="2:2" x14ac:dyDescent="0.2">
      <c r="B57" s="372"/>
    </row>
    <row r="58" spans="2:2" x14ac:dyDescent="0.2">
      <c r="B58" s="372"/>
    </row>
    <row r="59" spans="2:2" x14ac:dyDescent="0.2">
      <c r="B59" s="372"/>
    </row>
    <row r="60" spans="2:2" x14ac:dyDescent="0.2">
      <c r="B60" s="398"/>
    </row>
    <row r="61" spans="2:2" x14ac:dyDescent="0.2">
      <c r="B61" s="398"/>
    </row>
    <row r="62" spans="2:2" x14ac:dyDescent="0.2">
      <c r="B62" s="372"/>
    </row>
    <row r="63" spans="2:2" x14ac:dyDescent="0.2">
      <c r="B63" s="372"/>
    </row>
    <row r="64" spans="2:2" x14ac:dyDescent="0.2">
      <c r="B64" s="372"/>
    </row>
    <row r="65" spans="2:3" ht="32.25" customHeight="1" x14ac:dyDescent="0.2">
      <c r="B65" s="372"/>
    </row>
    <row r="66" spans="2:3" x14ac:dyDescent="0.2">
      <c r="B66" s="372"/>
    </row>
    <row r="67" spans="2:3" x14ac:dyDescent="0.2">
      <c r="B67" s="372"/>
    </row>
    <row r="68" spans="2:3" x14ac:dyDescent="0.2">
      <c r="B68" s="372"/>
    </row>
    <row r="69" spans="2:3" x14ac:dyDescent="0.2">
      <c r="B69" s="372"/>
    </row>
    <row r="70" spans="2:3" x14ac:dyDescent="0.2">
      <c r="B70" s="372"/>
    </row>
    <row r="71" spans="2:3" x14ac:dyDescent="0.2">
      <c r="B71" s="372"/>
      <c r="C71" s="372"/>
    </row>
    <row r="72" spans="2:3" x14ac:dyDescent="0.2">
      <c r="B72" s="372"/>
    </row>
    <row r="73" spans="2:3" x14ac:dyDescent="0.2">
      <c r="B73" s="372"/>
    </row>
    <row r="74" spans="2:3" x14ac:dyDescent="0.2">
      <c r="B74" s="372"/>
    </row>
    <row r="75" spans="2:3" x14ac:dyDescent="0.2">
      <c r="B75" s="372"/>
    </row>
    <row r="76" spans="2:3" x14ac:dyDescent="0.2">
      <c r="B76" s="372"/>
    </row>
    <row r="77" spans="2:3" x14ac:dyDescent="0.2">
      <c r="B77" s="372"/>
    </row>
    <row r="78" spans="2:3" x14ac:dyDescent="0.2">
      <c r="B78" s="372"/>
    </row>
    <row r="79" spans="2:3" x14ac:dyDescent="0.2">
      <c r="B79" s="398"/>
    </row>
    <row r="80" spans="2:3" x14ac:dyDescent="0.2">
      <c r="B80" s="398"/>
    </row>
    <row r="81" spans="2:2" x14ac:dyDescent="0.2">
      <c r="B81" s="372"/>
    </row>
    <row r="82" spans="2:2" x14ac:dyDescent="0.2">
      <c r="B82" s="372"/>
    </row>
    <row r="83" spans="2:2" x14ac:dyDescent="0.2">
      <c r="B83" s="372"/>
    </row>
    <row r="84" spans="2:2" x14ac:dyDescent="0.2">
      <c r="B84" s="372"/>
    </row>
    <row r="85" spans="2:2" x14ac:dyDescent="0.2">
      <c r="B85" s="398"/>
    </row>
    <row r="86" spans="2:2" x14ac:dyDescent="0.2">
      <c r="B86" s="398"/>
    </row>
    <row r="87" spans="2:2" x14ac:dyDescent="0.2">
      <c r="B87" s="372"/>
    </row>
    <row r="88" spans="2:2" x14ac:dyDescent="0.2">
      <c r="B88" s="372"/>
    </row>
    <row r="89" spans="2:2" x14ac:dyDescent="0.2">
      <c r="B89" s="398"/>
    </row>
    <row r="90" spans="2:2" x14ac:dyDescent="0.2">
      <c r="B90" s="398"/>
    </row>
    <row r="91" spans="2:2" x14ac:dyDescent="0.2">
      <c r="B91" s="372"/>
    </row>
    <row r="92" spans="2:2" x14ac:dyDescent="0.2">
      <c r="B92" s="398"/>
    </row>
    <row r="93" spans="2:2" x14ac:dyDescent="0.2">
      <c r="B93" s="398"/>
    </row>
    <row r="94" spans="2:2" x14ac:dyDescent="0.2">
      <c r="B94" s="372"/>
    </row>
    <row r="95" spans="2:2" x14ac:dyDescent="0.2">
      <c r="B95" s="372"/>
    </row>
    <row r="96" spans="2:2" x14ac:dyDescent="0.2">
      <c r="B96" s="372"/>
    </row>
  </sheetData>
  <mergeCells count="1">
    <mergeCell ref="A1:V1"/>
  </mergeCells>
  <pageMargins left="0.83" right="0.17" top="0.74803149606299202" bottom="0.74803149606299202" header="0.31496062992126" footer="0.31496062992126"/>
  <pageSetup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G96"/>
  <sheetViews>
    <sheetView view="pageBreakPreview" zoomScaleNormal="100" zoomScaleSheetLayoutView="100" workbookViewId="0">
      <selection activeCell="D43" sqref="D43"/>
    </sheetView>
  </sheetViews>
  <sheetFormatPr defaultRowHeight="15" x14ac:dyDescent="0.25"/>
  <cols>
    <col min="1" max="1" width="31.140625" style="207" customWidth="1"/>
    <col min="2" max="2" width="15.42578125" style="37" customWidth="1"/>
    <col min="3" max="3" width="9.140625" style="37" bestFit="1" customWidth="1"/>
    <col min="4" max="8" width="9.28515625" style="37" bestFit="1" customWidth="1"/>
    <col min="9" max="9" width="9.85546875" style="37" customWidth="1"/>
    <col min="10" max="10" width="12" style="37" customWidth="1"/>
    <col min="11" max="16384" width="9.140625" style="37"/>
  </cols>
  <sheetData>
    <row r="1" spans="1:29" ht="17.25" x14ac:dyDescent="0.3">
      <c r="A1" s="584" t="s">
        <v>453</v>
      </c>
      <c r="B1" s="584"/>
      <c r="C1" s="584"/>
      <c r="D1" s="584"/>
      <c r="E1" s="584"/>
      <c r="F1" s="584"/>
      <c r="G1" s="584"/>
      <c r="H1" s="584"/>
      <c r="I1" s="584"/>
      <c r="J1" s="584"/>
    </row>
    <row r="2" spans="1:29" s="44" customFormat="1" ht="15.75" x14ac:dyDescent="0.25">
      <c r="A2" s="204" t="s">
        <v>396</v>
      </c>
      <c r="B2" s="70" t="s">
        <v>397</v>
      </c>
      <c r="C2" s="71" t="s">
        <v>395</v>
      </c>
      <c r="D2" s="71" t="s">
        <v>398</v>
      </c>
      <c r="E2" s="71" t="s">
        <v>399</v>
      </c>
      <c r="F2" s="71" t="s">
        <v>2</v>
      </c>
      <c r="G2" s="71" t="s">
        <v>400</v>
      </c>
      <c r="H2" s="71" t="s">
        <v>401</v>
      </c>
      <c r="I2" s="71" t="s">
        <v>402</v>
      </c>
      <c r="J2" s="71" t="s">
        <v>448</v>
      </c>
    </row>
    <row r="3" spans="1:29" s="44" customFormat="1" ht="15.75" x14ac:dyDescent="0.25">
      <c r="A3" s="273" t="s">
        <v>403</v>
      </c>
      <c r="B3" s="271"/>
      <c r="C3" s="271"/>
      <c r="D3" s="271"/>
      <c r="E3" s="271"/>
      <c r="F3" s="271"/>
      <c r="G3" s="271"/>
      <c r="H3" s="271"/>
      <c r="I3" s="271"/>
      <c r="J3" s="272"/>
    </row>
    <row r="4" spans="1:29" x14ac:dyDescent="0.25">
      <c r="A4" s="219" t="s">
        <v>404</v>
      </c>
      <c r="B4" s="365" t="s">
        <v>405</v>
      </c>
      <c r="C4" s="220">
        <v>33.69</v>
      </c>
      <c r="D4" s="220">
        <v>37.68</v>
      </c>
      <c r="E4" s="220">
        <v>38.090000000000003</v>
      </c>
      <c r="F4" s="220">
        <v>37.86</v>
      </c>
      <c r="G4" s="220">
        <v>37.79</v>
      </c>
      <c r="H4" s="220">
        <v>37.46</v>
      </c>
      <c r="I4" s="220">
        <v>36.94</v>
      </c>
      <c r="J4" s="220">
        <v>36.01</v>
      </c>
    </row>
    <row r="5" spans="1:29" x14ac:dyDescent="0.25">
      <c r="A5" s="219" t="s">
        <v>406</v>
      </c>
      <c r="B5" s="365" t="s">
        <v>407</v>
      </c>
      <c r="C5" s="220">
        <v>47.5</v>
      </c>
      <c r="D5" s="220">
        <v>52.22</v>
      </c>
      <c r="E5" s="220">
        <v>47.56</v>
      </c>
      <c r="F5" s="220">
        <v>40.68</v>
      </c>
      <c r="G5" s="220">
        <v>35.409999999999997</v>
      </c>
      <c r="H5" s="220">
        <v>33.659999999999997</v>
      </c>
      <c r="I5" s="220">
        <v>32.25</v>
      </c>
      <c r="J5" s="220">
        <v>31.9</v>
      </c>
    </row>
    <row r="6" spans="1:29" x14ac:dyDescent="0.25">
      <c r="A6" s="269" t="s">
        <v>408</v>
      </c>
      <c r="B6" s="365" t="s">
        <v>409</v>
      </c>
      <c r="C6" s="220">
        <v>184.61</v>
      </c>
      <c r="D6" s="220">
        <v>194.82</v>
      </c>
      <c r="E6" s="220">
        <v>203.2</v>
      </c>
      <c r="F6" s="220">
        <v>217.74</v>
      </c>
      <c r="G6" s="220">
        <v>220.76</v>
      </c>
      <c r="H6" s="220">
        <v>221.14</v>
      </c>
      <c r="I6" s="220">
        <v>231.92</v>
      </c>
      <c r="J6" s="220">
        <v>243.55</v>
      </c>
    </row>
    <row r="7" spans="1:29" x14ac:dyDescent="0.25">
      <c r="A7" s="273" t="s">
        <v>410</v>
      </c>
      <c r="B7" s="390"/>
      <c r="C7" s="42"/>
      <c r="D7" s="42"/>
      <c r="E7" s="42"/>
      <c r="F7" s="42"/>
      <c r="G7" s="42"/>
      <c r="H7" s="42"/>
      <c r="I7" s="42"/>
      <c r="J7" s="38"/>
    </row>
    <row r="8" spans="1:29" ht="28.5" customHeight="1" x14ac:dyDescent="0.25">
      <c r="A8" s="269" t="s">
        <v>411</v>
      </c>
      <c r="B8" s="391" t="s">
        <v>405</v>
      </c>
      <c r="C8" s="220">
        <v>186.55</v>
      </c>
      <c r="D8" s="220">
        <v>196.99</v>
      </c>
      <c r="E8" s="220">
        <v>204.12</v>
      </c>
      <c r="F8" s="220">
        <v>219.21</v>
      </c>
      <c r="G8" s="227">
        <v>222.5</v>
      </c>
      <c r="H8" s="220">
        <v>223.24</v>
      </c>
      <c r="I8" s="220">
        <v>232.86</v>
      </c>
      <c r="J8" s="220">
        <v>245.36</v>
      </c>
    </row>
    <row r="9" spans="1:29" ht="15.75" customHeight="1" x14ac:dyDescent="0.25">
      <c r="A9" s="269" t="s">
        <v>412</v>
      </c>
      <c r="B9" s="365" t="s">
        <v>407</v>
      </c>
      <c r="C9" s="220">
        <v>48.34</v>
      </c>
      <c r="D9" s="220">
        <v>52.02</v>
      </c>
      <c r="E9" s="220">
        <v>60.68</v>
      </c>
      <c r="F9" s="220">
        <v>53.91</v>
      </c>
      <c r="G9" s="220">
        <v>48.99</v>
      </c>
      <c r="H9" s="220">
        <v>46.95</v>
      </c>
      <c r="I9" s="220">
        <v>47.85</v>
      </c>
      <c r="J9" s="220">
        <v>50.78</v>
      </c>
    </row>
    <row r="10" spans="1:29" x14ac:dyDescent="0.25">
      <c r="A10" s="269" t="s">
        <v>408</v>
      </c>
      <c r="B10" s="365" t="s">
        <v>405</v>
      </c>
      <c r="C10" s="220">
        <v>137.81</v>
      </c>
      <c r="D10" s="220">
        <v>141.04</v>
      </c>
      <c r="E10" s="220">
        <v>148.13</v>
      </c>
      <c r="F10" s="220">
        <v>157.06</v>
      </c>
      <c r="G10" s="220">
        <v>158.41</v>
      </c>
      <c r="H10" s="220">
        <v>165.52</v>
      </c>
      <c r="I10" s="220">
        <v>184.67</v>
      </c>
      <c r="J10" s="220">
        <v>193.75</v>
      </c>
    </row>
    <row r="11" spans="1:29" ht="16.5" customHeight="1" x14ac:dyDescent="0.25">
      <c r="A11" s="585" t="s">
        <v>413</v>
      </c>
      <c r="B11" s="586"/>
      <c r="C11" s="587"/>
      <c r="D11" s="587"/>
      <c r="E11" s="42"/>
      <c r="F11" s="42"/>
      <c r="G11" s="42"/>
      <c r="H11" s="42"/>
      <c r="I11" s="42"/>
      <c r="J11" s="38"/>
      <c r="AC11" s="66"/>
    </row>
    <row r="12" spans="1:29" x14ac:dyDescent="0.25">
      <c r="A12" s="269" t="s">
        <v>414</v>
      </c>
      <c r="B12" s="365" t="s">
        <v>409</v>
      </c>
      <c r="C12" s="220">
        <v>774.66</v>
      </c>
      <c r="D12" s="220">
        <v>660.04</v>
      </c>
      <c r="E12" s="220">
        <v>652.16</v>
      </c>
      <c r="F12" s="220">
        <v>651.54999999999995</v>
      </c>
      <c r="G12" s="220">
        <v>647.38</v>
      </c>
      <c r="H12" s="220">
        <v>635.59</v>
      </c>
      <c r="I12" s="220">
        <v>621.28</v>
      </c>
      <c r="J12" s="220">
        <v>604.1</v>
      </c>
    </row>
    <row r="13" spans="1:29" x14ac:dyDescent="0.25">
      <c r="A13" s="269" t="s">
        <v>415</v>
      </c>
      <c r="B13" s="365" t="s">
        <v>416</v>
      </c>
      <c r="C13" s="220">
        <v>1148.54</v>
      </c>
      <c r="D13" s="220">
        <v>1141.5899999999999</v>
      </c>
      <c r="E13" s="220">
        <v>1166.77</v>
      </c>
      <c r="F13" s="220">
        <v>1171.69</v>
      </c>
      <c r="G13" s="220">
        <v>1199.0999999999999</v>
      </c>
      <c r="H13" s="220">
        <v>1251.8900000000001</v>
      </c>
      <c r="I13" s="220">
        <v>1227.4000000000001</v>
      </c>
      <c r="J13" s="220">
        <v>1289.81</v>
      </c>
    </row>
    <row r="14" spans="1:29" x14ac:dyDescent="0.25">
      <c r="A14" s="274" t="s">
        <v>417</v>
      </c>
      <c r="B14" s="366"/>
      <c r="C14" s="42"/>
      <c r="D14" s="42"/>
      <c r="E14" s="42"/>
      <c r="F14" s="42"/>
      <c r="G14" s="42"/>
      <c r="H14" s="42"/>
      <c r="I14" s="42"/>
      <c r="J14" s="38"/>
    </row>
    <row r="15" spans="1:29" x14ac:dyDescent="0.25">
      <c r="A15" s="205" t="s">
        <v>418</v>
      </c>
      <c r="B15" s="367"/>
      <c r="C15" s="39"/>
      <c r="D15" s="39"/>
      <c r="E15" s="39"/>
      <c r="F15" s="39"/>
      <c r="G15" s="39"/>
      <c r="H15" s="39"/>
      <c r="I15" s="39"/>
      <c r="J15" s="40"/>
    </row>
    <row r="16" spans="1:29" x14ac:dyDescent="0.25">
      <c r="A16" s="269" t="s">
        <v>419</v>
      </c>
      <c r="B16" s="365" t="s">
        <v>405</v>
      </c>
      <c r="C16" s="220">
        <v>159.26</v>
      </c>
      <c r="D16" s="220">
        <v>163.6</v>
      </c>
      <c r="E16" s="220">
        <v>171.73</v>
      </c>
      <c r="F16" s="220">
        <v>184.8</v>
      </c>
      <c r="G16" s="220">
        <v>189.24</v>
      </c>
      <c r="H16" s="220">
        <v>189.43</v>
      </c>
      <c r="I16" s="220">
        <v>202.85</v>
      </c>
      <c r="J16" s="220">
        <v>213.93</v>
      </c>
    </row>
    <row r="17" spans="1:33" x14ac:dyDescent="0.25">
      <c r="A17" s="269" t="s">
        <v>420</v>
      </c>
      <c r="B17" s="365" t="s">
        <v>405</v>
      </c>
      <c r="C17" s="220">
        <v>9.15</v>
      </c>
      <c r="D17" s="220">
        <v>9.93</v>
      </c>
      <c r="E17" s="220">
        <v>13.21</v>
      </c>
      <c r="F17" s="220">
        <v>13.14</v>
      </c>
      <c r="G17" s="220">
        <v>12.99</v>
      </c>
      <c r="H17" s="220">
        <v>14.09</v>
      </c>
      <c r="I17" s="220">
        <v>16.14</v>
      </c>
      <c r="J17" s="220">
        <v>18.63</v>
      </c>
    </row>
    <row r="18" spans="1:33" x14ac:dyDescent="0.25">
      <c r="A18" s="269" t="s">
        <v>459</v>
      </c>
      <c r="B18" s="365" t="s">
        <v>421</v>
      </c>
      <c r="C18" s="220">
        <v>14.67</v>
      </c>
      <c r="D18" s="220">
        <v>17.38</v>
      </c>
      <c r="E18" s="220">
        <v>15.85</v>
      </c>
      <c r="F18" s="220">
        <v>16.350000000000001</v>
      </c>
      <c r="G18" s="220">
        <v>16.7</v>
      </c>
      <c r="H18" s="227">
        <v>21.3</v>
      </c>
      <c r="I18" s="220">
        <v>29.46</v>
      </c>
      <c r="J18" s="220">
        <v>35.409999999999997</v>
      </c>
      <c r="AF18" s="37" t="s">
        <v>422</v>
      </c>
      <c r="AG18" s="37" t="s">
        <v>423</v>
      </c>
    </row>
    <row r="19" spans="1:33" ht="15.75" x14ac:dyDescent="0.25">
      <c r="A19" s="269" t="s">
        <v>424</v>
      </c>
      <c r="B19" s="365" t="s">
        <v>409</v>
      </c>
      <c r="C19" s="220">
        <f>SUM(C16:C18)</f>
        <v>183.07999999999998</v>
      </c>
      <c r="D19" s="220">
        <f t="shared" ref="D19:J19" si="0">SUM(D16:D18)</f>
        <v>190.91</v>
      </c>
      <c r="E19" s="220">
        <f t="shared" si="0"/>
        <v>200.79</v>
      </c>
      <c r="F19" s="220">
        <f t="shared" si="0"/>
        <v>214.29</v>
      </c>
      <c r="G19" s="220">
        <f t="shared" si="0"/>
        <v>218.93</v>
      </c>
      <c r="H19" s="220">
        <f t="shared" si="0"/>
        <v>224.82000000000002</v>
      </c>
      <c r="I19" s="220">
        <f t="shared" si="0"/>
        <v>248.45000000000002</v>
      </c>
      <c r="J19" s="220">
        <f t="shared" si="0"/>
        <v>267.97000000000003</v>
      </c>
      <c r="AE19" s="67" t="s">
        <v>423</v>
      </c>
      <c r="AF19" s="68" t="s">
        <v>425</v>
      </c>
    </row>
    <row r="20" spans="1:33" x14ac:dyDescent="0.25">
      <c r="A20" s="269" t="s">
        <v>426</v>
      </c>
      <c r="B20" s="365" t="s">
        <v>427</v>
      </c>
      <c r="C20" s="220">
        <v>3752.77</v>
      </c>
      <c r="D20" s="220">
        <v>4552.76</v>
      </c>
      <c r="E20" s="220">
        <v>6722.2</v>
      </c>
      <c r="F20" s="220">
        <v>7846.52</v>
      </c>
      <c r="G20" s="220">
        <v>8648.75</v>
      </c>
      <c r="H20" s="220">
        <v>6874.16</v>
      </c>
      <c r="I20" s="220">
        <v>4165.79</v>
      </c>
      <c r="J20" s="220">
        <v>4702.51</v>
      </c>
    </row>
    <row r="21" spans="1:33" x14ac:dyDescent="0.25">
      <c r="A21" s="269" t="s">
        <v>420</v>
      </c>
      <c r="B21" s="365" t="s">
        <v>427</v>
      </c>
      <c r="C21" s="229">
        <v>106.95</v>
      </c>
      <c r="D21" s="220">
        <v>143.62</v>
      </c>
      <c r="E21" s="220">
        <v>317.18</v>
      </c>
      <c r="F21" s="220">
        <v>419.02</v>
      </c>
      <c r="G21" s="220">
        <v>531.23</v>
      </c>
      <c r="H21" s="220">
        <v>573.84</v>
      </c>
      <c r="I21" s="220">
        <v>450.38</v>
      </c>
      <c r="J21" s="220">
        <v>408.13</v>
      </c>
    </row>
    <row r="22" spans="1:33" x14ac:dyDescent="0.25">
      <c r="A22" s="269" t="s">
        <v>459</v>
      </c>
      <c r="B22" s="391" t="s">
        <v>427</v>
      </c>
      <c r="C22" s="229">
        <v>336.87</v>
      </c>
      <c r="D22" s="220">
        <v>559.98</v>
      </c>
      <c r="E22" s="220">
        <v>680.91</v>
      </c>
      <c r="F22" s="220">
        <v>688.52</v>
      </c>
      <c r="G22" s="220">
        <v>758.96</v>
      </c>
      <c r="H22" s="220">
        <v>746.44</v>
      </c>
      <c r="I22" s="220">
        <v>653.61</v>
      </c>
      <c r="J22" s="220">
        <v>707.27</v>
      </c>
    </row>
    <row r="23" spans="1:33" x14ac:dyDescent="0.25">
      <c r="A23" s="269" t="s">
        <v>428</v>
      </c>
      <c r="B23" s="391" t="s">
        <v>427</v>
      </c>
      <c r="C23" s="220">
        <f>SUM(C20:C22)</f>
        <v>4196.59</v>
      </c>
      <c r="D23" s="220">
        <f>SUM(D20:D22)</f>
        <v>5256.3600000000006</v>
      </c>
      <c r="E23" s="220">
        <f t="shared" ref="E23:J23" si="1">SUM(E20:E22)</f>
        <v>7720.29</v>
      </c>
      <c r="F23" s="220">
        <f t="shared" si="1"/>
        <v>8954.0600000000013</v>
      </c>
      <c r="G23" s="220">
        <f t="shared" si="1"/>
        <v>9938.9399999999987</v>
      </c>
      <c r="H23" s="220">
        <f t="shared" si="1"/>
        <v>8194.44</v>
      </c>
      <c r="I23" s="220">
        <f t="shared" si="1"/>
        <v>5269.78</v>
      </c>
      <c r="J23" s="220">
        <f t="shared" si="1"/>
        <v>5817.91</v>
      </c>
    </row>
    <row r="24" spans="1:33" x14ac:dyDescent="0.25">
      <c r="A24" s="274" t="s">
        <v>429</v>
      </c>
      <c r="B24" s="366"/>
      <c r="C24" s="42"/>
      <c r="D24" s="42"/>
      <c r="E24" s="42"/>
      <c r="F24" s="42"/>
      <c r="G24" s="42"/>
      <c r="H24" s="42"/>
      <c r="I24" s="42"/>
      <c r="J24" s="38"/>
    </row>
    <row r="25" spans="1:33" x14ac:dyDescent="0.25">
      <c r="A25" s="269" t="s">
        <v>457</v>
      </c>
      <c r="B25" s="365"/>
      <c r="C25" s="220">
        <v>51.15</v>
      </c>
      <c r="D25" s="220">
        <v>59.08</v>
      </c>
      <c r="E25" s="220">
        <v>60.84</v>
      </c>
      <c r="F25" s="220">
        <v>63.41</v>
      </c>
      <c r="G25" s="220">
        <v>67.86</v>
      </c>
      <c r="H25" s="220">
        <v>63.93</v>
      </c>
      <c r="I25" s="220">
        <v>60.54</v>
      </c>
      <c r="J25" s="220">
        <v>65.510000000000005</v>
      </c>
    </row>
    <row r="26" spans="1:33" ht="18" customHeight="1" x14ac:dyDescent="0.25">
      <c r="A26" s="269" t="s">
        <v>458</v>
      </c>
      <c r="B26" s="365" t="s">
        <v>427</v>
      </c>
      <c r="C26" s="220">
        <v>1446.87</v>
      </c>
      <c r="D26" s="220">
        <v>1968.61</v>
      </c>
      <c r="E26" s="220">
        <v>2846.44</v>
      </c>
      <c r="F26" s="227">
        <v>3200.9</v>
      </c>
      <c r="G26" s="220">
        <v>3682.79</v>
      </c>
      <c r="H26" s="220">
        <v>2885.8</v>
      </c>
      <c r="I26" s="220">
        <v>1767.8</v>
      </c>
      <c r="J26" s="220">
        <v>1948.93</v>
      </c>
      <c r="AC26" s="69"/>
    </row>
    <row r="27" spans="1:33" x14ac:dyDescent="0.25">
      <c r="A27" s="590" t="s">
        <v>430</v>
      </c>
      <c r="B27" s="591"/>
      <c r="C27" s="592"/>
      <c r="D27" s="592"/>
      <c r="E27" s="592"/>
      <c r="F27" s="592"/>
      <c r="G27" s="592"/>
      <c r="H27" s="592"/>
      <c r="I27" s="592"/>
      <c r="J27" s="593"/>
    </row>
    <row r="28" spans="1:33" x14ac:dyDescent="0.25">
      <c r="A28" s="269" t="s">
        <v>419</v>
      </c>
      <c r="B28" s="368" t="s">
        <v>409</v>
      </c>
      <c r="C28" s="220">
        <v>159.26</v>
      </c>
      <c r="D28" s="220">
        <v>163.6</v>
      </c>
      <c r="E28" s="220">
        <v>171.73</v>
      </c>
      <c r="F28" s="220">
        <v>184.8</v>
      </c>
      <c r="G28" s="220">
        <v>189.24</v>
      </c>
      <c r="H28" s="220">
        <v>189.43</v>
      </c>
      <c r="I28" s="220">
        <v>202.85</v>
      </c>
      <c r="J28" s="220">
        <v>213.93</v>
      </c>
    </row>
    <row r="29" spans="1:33" x14ac:dyDescent="0.25">
      <c r="A29" s="269" t="s">
        <v>420</v>
      </c>
      <c r="B29" s="368" t="s">
        <v>409</v>
      </c>
      <c r="C29" s="220">
        <v>9.15</v>
      </c>
      <c r="D29" s="220">
        <v>9.93</v>
      </c>
      <c r="E29" s="220">
        <v>13.21</v>
      </c>
      <c r="F29" s="220">
        <v>13.14</v>
      </c>
      <c r="G29" s="220">
        <v>12.99</v>
      </c>
      <c r="H29" s="220">
        <v>14.09</v>
      </c>
      <c r="I29" s="220">
        <v>16.14</v>
      </c>
      <c r="J29" s="220">
        <v>18.63</v>
      </c>
    </row>
    <row r="30" spans="1:33" x14ac:dyDescent="0.25">
      <c r="A30" s="269" t="s">
        <v>459</v>
      </c>
      <c r="B30" s="368" t="s">
        <v>409</v>
      </c>
      <c r="C30" s="229">
        <v>-36.49</v>
      </c>
      <c r="D30" s="220">
        <v>-41.7</v>
      </c>
      <c r="E30" s="220">
        <v>-44.99</v>
      </c>
      <c r="F30" s="220">
        <v>-47.05</v>
      </c>
      <c r="G30" s="220">
        <v>-51.17</v>
      </c>
      <c r="H30" s="220">
        <v>-42.63</v>
      </c>
      <c r="I30" s="220">
        <v>-31.08</v>
      </c>
      <c r="J30" s="220">
        <v>-30.1</v>
      </c>
    </row>
    <row r="31" spans="1:33" x14ac:dyDescent="0.25">
      <c r="A31" s="269" t="s">
        <v>424</v>
      </c>
      <c r="B31" s="368" t="s">
        <v>409</v>
      </c>
      <c r="C31" s="220">
        <f>SUM(C28:C30)</f>
        <v>131.91999999999999</v>
      </c>
      <c r="D31" s="220">
        <f>SUM(D28:D30)</f>
        <v>131.82999999999998</v>
      </c>
      <c r="E31" s="220">
        <f t="shared" ref="E31:J31" si="2">SUM(E28:E30)</f>
        <v>139.94999999999999</v>
      </c>
      <c r="F31" s="220">
        <f t="shared" si="2"/>
        <v>150.88999999999999</v>
      </c>
      <c r="G31" s="220">
        <f t="shared" si="2"/>
        <v>151.06</v>
      </c>
      <c r="H31" s="220">
        <f t="shared" si="2"/>
        <v>160.89000000000001</v>
      </c>
      <c r="I31" s="220">
        <f t="shared" si="2"/>
        <v>187.91000000000003</v>
      </c>
      <c r="J31" s="220">
        <f t="shared" si="2"/>
        <v>202.46</v>
      </c>
    </row>
    <row r="32" spans="1:33" x14ac:dyDescent="0.25">
      <c r="A32" s="269" t="s">
        <v>431</v>
      </c>
      <c r="B32" s="368" t="s">
        <v>427</v>
      </c>
      <c r="C32" s="220">
        <v>3752.77</v>
      </c>
      <c r="D32" s="220">
        <f>D20</f>
        <v>4552.76</v>
      </c>
      <c r="E32" s="220">
        <f t="shared" ref="E32:J33" si="3">E20</f>
        <v>6722.2</v>
      </c>
      <c r="F32" s="220">
        <f t="shared" si="3"/>
        <v>7846.52</v>
      </c>
      <c r="G32" s="220">
        <f t="shared" si="3"/>
        <v>8648.75</v>
      </c>
      <c r="H32" s="220">
        <f t="shared" si="3"/>
        <v>6874.16</v>
      </c>
      <c r="I32" s="220">
        <f t="shared" si="3"/>
        <v>4165.79</v>
      </c>
      <c r="J32" s="220">
        <f t="shared" si="3"/>
        <v>4702.51</v>
      </c>
    </row>
    <row r="33" spans="1:10" x14ac:dyDescent="0.25">
      <c r="A33" s="269" t="s">
        <v>420</v>
      </c>
      <c r="B33" s="365" t="s">
        <v>427</v>
      </c>
      <c r="C33" s="229">
        <v>106.95</v>
      </c>
      <c r="D33" s="220">
        <f>D21</f>
        <v>143.62</v>
      </c>
      <c r="E33" s="220">
        <f t="shared" si="3"/>
        <v>317.18</v>
      </c>
      <c r="F33" s="220">
        <f t="shared" si="3"/>
        <v>419.02</v>
      </c>
      <c r="G33" s="220">
        <f t="shared" si="3"/>
        <v>531.23</v>
      </c>
      <c r="H33" s="220">
        <f t="shared" si="3"/>
        <v>573.84</v>
      </c>
      <c r="I33" s="220">
        <f t="shared" si="3"/>
        <v>450.38</v>
      </c>
      <c r="J33" s="220">
        <f t="shared" si="3"/>
        <v>408.13</v>
      </c>
    </row>
    <row r="34" spans="1:10" x14ac:dyDescent="0.25">
      <c r="A34" s="269" t="s">
        <v>459</v>
      </c>
      <c r="B34" s="365" t="s">
        <v>427</v>
      </c>
      <c r="C34" s="270">
        <v>-1110</v>
      </c>
      <c r="D34" s="220">
        <v>-1408.62</v>
      </c>
      <c r="E34" s="220">
        <v>-2165.5300000000002</v>
      </c>
      <c r="F34" s="220">
        <v>-2512.38</v>
      </c>
      <c r="G34" s="220">
        <v>-2923.83</v>
      </c>
      <c r="H34" s="220">
        <v>-2139.36</v>
      </c>
      <c r="I34" s="220">
        <v>-1114.19</v>
      </c>
      <c r="J34" s="220">
        <v>-1241.6600000000001</v>
      </c>
    </row>
    <row r="35" spans="1:10" x14ac:dyDescent="0.25">
      <c r="A35" s="269" t="s">
        <v>428</v>
      </c>
      <c r="B35" s="365" t="s">
        <v>427</v>
      </c>
      <c r="C35" s="222">
        <f>SUM(C32:C34)</f>
        <v>2749.72</v>
      </c>
      <c r="D35" s="222">
        <f>SUM(D32:D34)</f>
        <v>3287.76</v>
      </c>
      <c r="E35" s="222">
        <f t="shared" ref="E35:J35" si="4">SUM(E32:E34)</f>
        <v>4873.8500000000004</v>
      </c>
      <c r="F35" s="222">
        <f t="shared" si="4"/>
        <v>5753.1600000000008</v>
      </c>
      <c r="G35" s="222">
        <f t="shared" si="4"/>
        <v>6256.15</v>
      </c>
      <c r="H35" s="222">
        <f t="shared" si="4"/>
        <v>5308.6399999999994</v>
      </c>
      <c r="I35" s="222">
        <f t="shared" si="4"/>
        <v>3501.98</v>
      </c>
      <c r="J35" s="222">
        <f t="shared" si="4"/>
        <v>3868.9800000000005</v>
      </c>
    </row>
    <row r="36" spans="1:10" x14ac:dyDescent="0.25">
      <c r="A36" s="588" t="s">
        <v>651</v>
      </c>
      <c r="B36" s="589"/>
      <c r="C36" s="588"/>
      <c r="D36" s="588"/>
      <c r="E36" s="588"/>
      <c r="F36" s="588"/>
      <c r="G36" s="588"/>
      <c r="H36" s="588"/>
      <c r="I36" s="588"/>
      <c r="J36" s="588"/>
    </row>
    <row r="37" spans="1:10" x14ac:dyDescent="0.25">
      <c r="A37" s="206" t="s">
        <v>449</v>
      </c>
      <c r="B37" s="395"/>
    </row>
    <row r="38" spans="1:10" x14ac:dyDescent="0.25">
      <c r="A38" s="173"/>
      <c r="B38" s="396" t="s">
        <v>432</v>
      </c>
    </row>
    <row r="39" spans="1:10" x14ac:dyDescent="0.25">
      <c r="A39" s="173"/>
      <c r="B39" s="397"/>
    </row>
    <row r="40" spans="1:10" x14ac:dyDescent="0.25">
      <c r="A40" s="173"/>
      <c r="B40" s="397"/>
    </row>
    <row r="41" spans="1:10" x14ac:dyDescent="0.25">
      <c r="A41" s="173"/>
      <c r="B41" s="403"/>
    </row>
    <row r="42" spans="1:10" x14ac:dyDescent="0.25">
      <c r="A42" s="173"/>
      <c r="B42" s="370"/>
    </row>
    <row r="43" spans="1:10" x14ac:dyDescent="0.25">
      <c r="A43" s="173"/>
      <c r="B43" s="370"/>
    </row>
    <row r="44" spans="1:10" x14ac:dyDescent="0.25">
      <c r="A44" s="173"/>
      <c r="B44" s="370"/>
    </row>
    <row r="45" spans="1:10" x14ac:dyDescent="0.25">
      <c r="A45" s="173"/>
      <c r="B45" s="370"/>
    </row>
    <row r="46" spans="1:10" x14ac:dyDescent="0.25">
      <c r="A46" s="173"/>
      <c r="B46" s="370"/>
    </row>
    <row r="47" spans="1:10" x14ac:dyDescent="0.25">
      <c r="A47" s="173"/>
      <c r="B47" s="370"/>
    </row>
    <row r="48" spans="1:10" x14ac:dyDescent="0.25">
      <c r="A48" s="173"/>
      <c r="B48" s="370"/>
    </row>
    <row r="49" spans="1:2" x14ac:dyDescent="0.25">
      <c r="A49" s="173"/>
      <c r="B49" s="397"/>
    </row>
    <row r="50" spans="1:2" x14ac:dyDescent="0.25">
      <c r="A50" s="173"/>
      <c r="B50" s="397"/>
    </row>
    <row r="51" spans="1:2" x14ac:dyDescent="0.25">
      <c r="A51" s="173"/>
      <c r="B51" s="397"/>
    </row>
    <row r="52" spans="1:2" x14ac:dyDescent="0.25">
      <c r="B52" s="397"/>
    </row>
    <row r="53" spans="1:2" x14ac:dyDescent="0.25">
      <c r="B53" s="370"/>
    </row>
    <row r="54" spans="1:2" x14ac:dyDescent="0.25">
      <c r="B54" s="370"/>
    </row>
    <row r="55" spans="1:2" x14ac:dyDescent="0.25">
      <c r="B55" s="370"/>
    </row>
    <row r="56" spans="1:2" x14ac:dyDescent="0.25">
      <c r="B56" s="370"/>
    </row>
    <row r="57" spans="1:2" x14ac:dyDescent="0.25">
      <c r="B57" s="370"/>
    </row>
    <row r="58" spans="1:2" x14ac:dyDescent="0.25">
      <c r="B58" s="370"/>
    </row>
    <row r="59" spans="1:2" x14ac:dyDescent="0.25">
      <c r="B59" s="370"/>
    </row>
    <row r="60" spans="1:2" x14ac:dyDescent="0.25">
      <c r="B60" s="397"/>
    </row>
    <row r="61" spans="1:2" x14ac:dyDescent="0.25">
      <c r="B61" s="397"/>
    </row>
    <row r="62" spans="1:2" x14ac:dyDescent="0.25">
      <c r="B62" s="370"/>
    </row>
    <row r="63" spans="1:2" x14ac:dyDescent="0.25">
      <c r="B63" s="370"/>
    </row>
    <row r="64" spans="1:2" x14ac:dyDescent="0.25">
      <c r="B64" s="370"/>
    </row>
    <row r="65" spans="2:3" ht="32.25" customHeight="1" x14ac:dyDescent="0.25">
      <c r="B65" s="370"/>
    </row>
    <row r="66" spans="2:3" x14ac:dyDescent="0.25">
      <c r="B66" s="370"/>
    </row>
    <row r="67" spans="2:3" x14ac:dyDescent="0.25">
      <c r="B67" s="370"/>
    </row>
    <row r="68" spans="2:3" x14ac:dyDescent="0.25">
      <c r="B68" s="370"/>
    </row>
    <row r="69" spans="2:3" x14ac:dyDescent="0.25">
      <c r="B69" s="370"/>
    </row>
    <row r="70" spans="2:3" x14ac:dyDescent="0.25">
      <c r="B70" s="370"/>
    </row>
    <row r="71" spans="2:3" x14ac:dyDescent="0.25">
      <c r="B71" s="370"/>
      <c r="C71" s="370"/>
    </row>
    <row r="72" spans="2:3" x14ac:dyDescent="0.25">
      <c r="B72" s="370"/>
    </row>
    <row r="73" spans="2:3" x14ac:dyDescent="0.25">
      <c r="B73" s="370"/>
    </row>
    <row r="74" spans="2:3" x14ac:dyDescent="0.25">
      <c r="B74" s="370"/>
    </row>
    <row r="75" spans="2:3" x14ac:dyDescent="0.25">
      <c r="B75" s="370"/>
    </row>
    <row r="76" spans="2:3" x14ac:dyDescent="0.25">
      <c r="B76" s="370"/>
    </row>
    <row r="77" spans="2:3" x14ac:dyDescent="0.25">
      <c r="B77" s="370"/>
    </row>
    <row r="78" spans="2:3" x14ac:dyDescent="0.25">
      <c r="B78" s="370"/>
    </row>
    <row r="79" spans="2:3" x14ac:dyDescent="0.25">
      <c r="B79" s="397"/>
    </row>
    <row r="80" spans="2:3" x14ac:dyDescent="0.25">
      <c r="B80" s="397"/>
    </row>
    <row r="81" spans="2:2" x14ac:dyDescent="0.25">
      <c r="B81" s="370"/>
    </row>
    <row r="82" spans="2:2" x14ac:dyDescent="0.25">
      <c r="B82" s="370"/>
    </row>
    <row r="83" spans="2:2" x14ac:dyDescent="0.25">
      <c r="B83" s="370"/>
    </row>
    <row r="84" spans="2:2" x14ac:dyDescent="0.25">
      <c r="B84" s="370"/>
    </row>
    <row r="85" spans="2:2" x14ac:dyDescent="0.25">
      <c r="B85" s="397"/>
    </row>
    <row r="86" spans="2:2" x14ac:dyDescent="0.25">
      <c r="B86" s="397"/>
    </row>
    <row r="87" spans="2:2" x14ac:dyDescent="0.25">
      <c r="B87" s="370"/>
    </row>
    <row r="88" spans="2:2" x14ac:dyDescent="0.25">
      <c r="B88" s="370"/>
    </row>
    <row r="89" spans="2:2" x14ac:dyDescent="0.25">
      <c r="B89" s="397"/>
    </row>
    <row r="90" spans="2:2" x14ac:dyDescent="0.25">
      <c r="B90" s="397"/>
    </row>
    <row r="91" spans="2:2" x14ac:dyDescent="0.25">
      <c r="B91" s="370"/>
    </row>
    <row r="92" spans="2:2" x14ac:dyDescent="0.25">
      <c r="B92" s="397"/>
    </row>
    <row r="93" spans="2:2" x14ac:dyDescent="0.25">
      <c r="B93" s="397"/>
    </row>
    <row r="94" spans="2:2" x14ac:dyDescent="0.25">
      <c r="B94" s="370"/>
    </row>
    <row r="95" spans="2:2" x14ac:dyDescent="0.25">
      <c r="B95" s="370"/>
    </row>
    <row r="96" spans="2:2" x14ac:dyDescent="0.25">
      <c r="B96" s="370"/>
    </row>
  </sheetData>
  <mergeCells count="4">
    <mergeCell ref="A1:J1"/>
    <mergeCell ref="A11:D11"/>
    <mergeCell ref="A36:J36"/>
    <mergeCell ref="A27:J27"/>
  </mergeCells>
  <pageMargins left="0.7" right="0.7" top="0.43" bottom="0.49" header="0.3" footer="0.3"/>
  <pageSetup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view="pageBreakPreview" zoomScaleNormal="100" zoomScaleSheetLayoutView="100" workbookViewId="0">
      <selection activeCell="E14" sqref="E14"/>
    </sheetView>
  </sheetViews>
  <sheetFormatPr defaultRowHeight="12.75" x14ac:dyDescent="0.2"/>
  <cols>
    <col min="1" max="1" width="20.28515625" style="55" customWidth="1"/>
    <col min="2" max="2" width="12.5703125" style="55" customWidth="1"/>
    <col min="3" max="3" width="10" style="55" customWidth="1"/>
    <col min="4" max="4" width="9.85546875" style="55" customWidth="1"/>
    <col min="5" max="5" width="9.5703125" style="55" customWidth="1"/>
    <col min="6" max="6" width="10.5703125" style="55" customWidth="1"/>
    <col min="7" max="7" width="9" style="55" customWidth="1"/>
    <col min="8" max="8" width="8.28515625" style="55" customWidth="1"/>
    <col min="9" max="9" width="10" style="55" customWidth="1"/>
    <col min="10" max="16384" width="9.140625" style="55"/>
  </cols>
  <sheetData>
    <row r="1" spans="1:12" x14ac:dyDescent="0.2">
      <c r="A1" s="598" t="s">
        <v>649</v>
      </c>
      <c r="B1" s="598"/>
      <c r="C1" s="598"/>
      <c r="D1" s="598"/>
      <c r="E1" s="598"/>
      <c r="F1" s="598"/>
      <c r="G1" s="598"/>
      <c r="H1" s="598"/>
      <c r="I1" s="598"/>
    </row>
    <row r="2" spans="1:12" ht="15" customHeight="1" x14ac:dyDescent="0.2">
      <c r="A2" s="598"/>
      <c r="B2" s="598"/>
      <c r="C2" s="598"/>
      <c r="D2" s="598"/>
      <c r="E2" s="598"/>
      <c r="F2" s="598"/>
      <c r="G2" s="598"/>
      <c r="H2" s="598"/>
      <c r="I2" s="598"/>
    </row>
    <row r="3" spans="1:12" x14ac:dyDescent="0.2">
      <c r="A3" s="102"/>
      <c r="B3" s="102"/>
      <c r="C3" s="102"/>
      <c r="D3" s="102"/>
      <c r="E3" s="102"/>
      <c r="F3" s="102"/>
      <c r="G3" s="599" t="s">
        <v>556</v>
      </c>
      <c r="H3" s="599"/>
      <c r="I3" s="599"/>
    </row>
    <row r="4" spans="1:12" s="279" customFormat="1" ht="25.5" customHeight="1" x14ac:dyDescent="0.25">
      <c r="A4" s="600" t="s">
        <v>555</v>
      </c>
      <c r="B4" s="602" t="s">
        <v>554</v>
      </c>
      <c r="C4" s="602" t="s">
        <v>553</v>
      </c>
      <c r="D4" s="604" t="s">
        <v>552</v>
      </c>
      <c r="E4" s="605"/>
      <c r="F4" s="602" t="s">
        <v>551</v>
      </c>
      <c r="G4" s="602" t="s">
        <v>550</v>
      </c>
      <c r="H4" s="606" t="s">
        <v>549</v>
      </c>
      <c r="I4" s="607"/>
    </row>
    <row r="5" spans="1:12" s="279" customFormat="1" ht="25.5" customHeight="1" x14ac:dyDescent="0.25">
      <c r="A5" s="601"/>
      <c r="B5" s="603"/>
      <c r="C5" s="603"/>
      <c r="D5" s="283" t="s">
        <v>548</v>
      </c>
      <c r="E5" s="282" t="s">
        <v>547</v>
      </c>
      <c r="F5" s="603"/>
      <c r="G5" s="603"/>
      <c r="H5" s="281" t="s">
        <v>546</v>
      </c>
      <c r="I5" s="280" t="s">
        <v>545</v>
      </c>
    </row>
    <row r="6" spans="1:12" s="277" customFormat="1" ht="14.25" customHeight="1" x14ac:dyDescent="0.2">
      <c r="A6" s="463" t="s">
        <v>544</v>
      </c>
      <c r="B6" s="479">
        <v>1645</v>
      </c>
      <c r="C6" s="479">
        <v>1645</v>
      </c>
      <c r="D6" s="464">
        <v>0</v>
      </c>
      <c r="E6" s="465">
        <v>0</v>
      </c>
      <c r="F6" s="482">
        <v>361</v>
      </c>
      <c r="G6" s="482">
        <v>361</v>
      </c>
      <c r="H6" s="466">
        <f t="shared" ref="H6:H14" si="0">F6-G6</f>
        <v>0</v>
      </c>
      <c r="I6" s="467">
        <f t="shared" ref="I6:I14" si="1">(H6*100)/F6</f>
        <v>0</v>
      </c>
      <c r="K6" s="278"/>
      <c r="L6" s="278"/>
    </row>
    <row r="7" spans="1:12" s="277" customFormat="1" ht="14.25" customHeight="1" x14ac:dyDescent="0.2">
      <c r="A7" s="463" t="s">
        <v>543</v>
      </c>
      <c r="B7" s="479">
        <v>30829</v>
      </c>
      <c r="C7" s="479">
        <v>30797</v>
      </c>
      <c r="D7" s="464">
        <v>32</v>
      </c>
      <c r="E7" s="465">
        <v>0.1</v>
      </c>
      <c r="F7" s="482">
        <v>6342</v>
      </c>
      <c r="G7" s="482">
        <v>6261</v>
      </c>
      <c r="H7" s="466">
        <f t="shared" si="0"/>
        <v>81</v>
      </c>
      <c r="I7" s="467">
        <f t="shared" si="1"/>
        <v>1.2771996215704824</v>
      </c>
      <c r="K7" s="278"/>
      <c r="L7" s="278"/>
    </row>
    <row r="8" spans="1:12" s="277" customFormat="1" ht="14.25" customHeight="1" x14ac:dyDescent="0.2">
      <c r="A8" s="463" t="s">
        <v>542</v>
      </c>
      <c r="B8" s="479">
        <v>48895</v>
      </c>
      <c r="C8" s="479">
        <v>48895</v>
      </c>
      <c r="D8" s="464">
        <v>0</v>
      </c>
      <c r="E8" s="465">
        <v>0</v>
      </c>
      <c r="F8" s="482">
        <v>9262</v>
      </c>
      <c r="G8" s="482">
        <v>9262</v>
      </c>
      <c r="H8" s="466">
        <f t="shared" si="0"/>
        <v>0</v>
      </c>
      <c r="I8" s="467">
        <f t="shared" si="1"/>
        <v>0</v>
      </c>
      <c r="K8" s="278"/>
      <c r="L8" s="278"/>
    </row>
    <row r="9" spans="1:12" s="277" customFormat="1" ht="14.25" customHeight="1" x14ac:dyDescent="0.2">
      <c r="A9" s="463" t="s">
        <v>541</v>
      </c>
      <c r="B9" s="479">
        <v>8831</v>
      </c>
      <c r="C9" s="479">
        <v>8779</v>
      </c>
      <c r="D9" s="464">
        <v>52</v>
      </c>
      <c r="E9" s="465">
        <v>0.6</v>
      </c>
      <c r="F9" s="482">
        <v>1499</v>
      </c>
      <c r="G9" s="482">
        <v>1499</v>
      </c>
      <c r="H9" s="466">
        <f t="shared" si="0"/>
        <v>0</v>
      </c>
      <c r="I9" s="467">
        <f t="shared" si="1"/>
        <v>0</v>
      </c>
      <c r="K9" s="278"/>
      <c r="L9" s="278"/>
    </row>
    <row r="10" spans="1:12" s="277" customFormat="1" ht="14.25" customHeight="1" x14ac:dyDescent="0.2">
      <c r="A10" s="463" t="s">
        <v>540</v>
      </c>
      <c r="B10" s="479">
        <v>17398</v>
      </c>
      <c r="C10" s="479">
        <v>14194</v>
      </c>
      <c r="D10" s="464">
        <v>3204</v>
      </c>
      <c r="E10" s="465">
        <v>18.399999999999999</v>
      </c>
      <c r="F10" s="482">
        <v>2675</v>
      </c>
      <c r="G10" s="482">
        <v>2140</v>
      </c>
      <c r="H10" s="466">
        <f t="shared" si="0"/>
        <v>535</v>
      </c>
      <c r="I10" s="467">
        <f t="shared" si="1"/>
        <v>20</v>
      </c>
      <c r="K10" s="278"/>
      <c r="L10" s="278"/>
    </row>
    <row r="11" spans="1:12" s="277" customFormat="1" ht="14.25" customHeight="1" x14ac:dyDescent="0.2">
      <c r="A11" s="463" t="s">
        <v>539</v>
      </c>
      <c r="B11" s="479">
        <v>53098</v>
      </c>
      <c r="C11" s="479">
        <v>53098</v>
      </c>
      <c r="D11" s="464">
        <v>0</v>
      </c>
      <c r="E11" s="465">
        <v>0</v>
      </c>
      <c r="F11" s="482">
        <v>11408</v>
      </c>
      <c r="G11" s="482">
        <v>11408</v>
      </c>
      <c r="H11" s="466">
        <f t="shared" si="0"/>
        <v>0</v>
      </c>
      <c r="I11" s="467">
        <f t="shared" si="1"/>
        <v>0</v>
      </c>
      <c r="K11" s="278"/>
      <c r="L11" s="278"/>
    </row>
    <row r="12" spans="1:12" s="277" customFormat="1" ht="14.25" customHeight="1" x14ac:dyDescent="0.2">
      <c r="A12" s="463" t="s">
        <v>538</v>
      </c>
      <c r="B12" s="479">
        <v>67838</v>
      </c>
      <c r="C12" s="479">
        <v>67415</v>
      </c>
      <c r="D12" s="464">
        <v>423</v>
      </c>
      <c r="E12" s="465">
        <v>0.6</v>
      </c>
      <c r="F12" s="482">
        <v>10613</v>
      </c>
      <c r="G12" s="482">
        <v>10348</v>
      </c>
      <c r="H12" s="466">
        <f t="shared" si="0"/>
        <v>265</v>
      </c>
      <c r="I12" s="467">
        <f t="shared" si="1"/>
        <v>2.4969377178931498</v>
      </c>
      <c r="K12" s="278"/>
      <c r="L12" s="278"/>
    </row>
    <row r="13" spans="1:12" s="277" customFormat="1" ht="14.25" customHeight="1" x14ac:dyDescent="0.2">
      <c r="A13" s="463" t="s">
        <v>21</v>
      </c>
      <c r="B13" s="479">
        <v>107569</v>
      </c>
      <c r="C13" s="479">
        <v>105701</v>
      </c>
      <c r="D13" s="464">
        <v>1868</v>
      </c>
      <c r="E13" s="465">
        <v>1.7</v>
      </c>
      <c r="F13" s="482">
        <v>17183</v>
      </c>
      <c r="G13" s="482">
        <v>16110</v>
      </c>
      <c r="H13" s="466">
        <f t="shared" si="0"/>
        <v>1073</v>
      </c>
      <c r="I13" s="467">
        <f t="shared" si="1"/>
        <v>6.2445440260722807</v>
      </c>
      <c r="K13" s="278"/>
      <c r="L13" s="278"/>
    </row>
    <row r="14" spans="1:12" s="277" customFormat="1" ht="14.25" customHeight="1" x14ac:dyDescent="0.2">
      <c r="A14" s="463" t="s">
        <v>537</v>
      </c>
      <c r="B14" s="479">
        <v>13069</v>
      </c>
      <c r="C14" s="479">
        <v>12986</v>
      </c>
      <c r="D14" s="464">
        <v>83</v>
      </c>
      <c r="E14" s="465">
        <v>0.6</v>
      </c>
      <c r="F14" s="482">
        <v>2037</v>
      </c>
      <c r="G14" s="482">
        <v>2037</v>
      </c>
      <c r="H14" s="466">
        <f t="shared" si="0"/>
        <v>0</v>
      </c>
      <c r="I14" s="467">
        <f t="shared" si="1"/>
        <v>0</v>
      </c>
      <c r="K14" s="278"/>
      <c r="L14" s="278"/>
    </row>
    <row r="15" spans="1:12" s="277" customFormat="1" ht="14.25" customHeight="1" x14ac:dyDescent="0.2">
      <c r="A15" s="468" t="s">
        <v>536</v>
      </c>
      <c r="B15" s="480">
        <f>SUM(B6:B14)</f>
        <v>349172</v>
      </c>
      <c r="C15" s="480">
        <v>343613</v>
      </c>
      <c r="D15" s="469">
        <v>5659</v>
      </c>
      <c r="E15" s="470">
        <v>1.6</v>
      </c>
      <c r="F15" s="483">
        <v>53372</v>
      </c>
      <c r="G15" s="483">
        <v>52612</v>
      </c>
      <c r="H15" s="471">
        <f t="shared" ref="H15:H48" si="2">F15-G15</f>
        <v>760</v>
      </c>
      <c r="I15" s="472">
        <f t="shared" ref="I15" si="3">(H15*100)/F15</f>
        <v>1.4239676234729821</v>
      </c>
      <c r="K15" s="278"/>
      <c r="L15" s="278"/>
    </row>
    <row r="16" spans="1:12" s="277" customFormat="1" ht="14.25" customHeight="1" x14ac:dyDescent="0.2">
      <c r="A16" s="463" t="s">
        <v>350</v>
      </c>
      <c r="B16" s="479">
        <v>23750</v>
      </c>
      <c r="C16" s="479">
        <v>23697</v>
      </c>
      <c r="D16" s="464">
        <v>53</v>
      </c>
      <c r="E16" s="465">
        <v>0.2</v>
      </c>
      <c r="F16" s="482">
        <v>3875</v>
      </c>
      <c r="G16" s="482">
        <v>3851</v>
      </c>
      <c r="H16" s="466">
        <v>25</v>
      </c>
      <c r="I16" s="467">
        <f>(H16*100)/F16</f>
        <v>0.64516129032258063</v>
      </c>
      <c r="K16" s="278"/>
      <c r="L16" s="278"/>
    </row>
    <row r="17" spans="1:12" s="277" customFormat="1" ht="14.25" customHeight="1" x14ac:dyDescent="0.2">
      <c r="A17" s="463" t="s">
        <v>531</v>
      </c>
      <c r="B17" s="479">
        <v>6021</v>
      </c>
      <c r="C17" s="479">
        <v>6021</v>
      </c>
      <c r="D17" s="464">
        <v>0</v>
      </c>
      <c r="E17" s="465">
        <v>0</v>
      </c>
      <c r="F17" s="482">
        <v>784</v>
      </c>
      <c r="G17" s="482">
        <v>784</v>
      </c>
      <c r="H17" s="466">
        <f>F17-G17</f>
        <v>0</v>
      </c>
      <c r="I17" s="467">
        <f>(H17*100)/F17</f>
        <v>0</v>
      </c>
      <c r="K17" s="278"/>
      <c r="L17" s="278"/>
    </row>
    <row r="18" spans="1:12" s="277" customFormat="1" ht="14.25" customHeight="1" x14ac:dyDescent="0.2">
      <c r="A18" s="463" t="s">
        <v>532</v>
      </c>
      <c r="B18" s="479">
        <v>2398</v>
      </c>
      <c r="C18" s="479">
        <v>2398</v>
      </c>
      <c r="D18" s="464">
        <v>0</v>
      </c>
      <c r="E18" s="465">
        <v>0</v>
      </c>
      <c r="F18" s="482">
        <v>334</v>
      </c>
      <c r="G18" s="482">
        <v>334</v>
      </c>
      <c r="H18" s="466">
        <f>F18-G18</f>
        <v>0</v>
      </c>
      <c r="I18" s="467">
        <f>(H18*100)/F18</f>
        <v>0</v>
      </c>
      <c r="K18" s="278"/>
      <c r="L18" s="278"/>
    </row>
    <row r="19" spans="1:12" s="277" customFormat="1" ht="14.25" customHeight="1" x14ac:dyDescent="0.2">
      <c r="A19" s="463" t="s">
        <v>535</v>
      </c>
      <c r="B19" s="479">
        <v>4319</v>
      </c>
      <c r="C19" s="479">
        <v>4317</v>
      </c>
      <c r="D19" s="464">
        <v>2</v>
      </c>
      <c r="E19" s="465">
        <v>0</v>
      </c>
      <c r="F19" s="482">
        <v>564</v>
      </c>
      <c r="G19" s="482">
        <v>531</v>
      </c>
      <c r="H19" s="466">
        <v>14</v>
      </c>
      <c r="I19" s="467">
        <v>2.6</v>
      </c>
      <c r="K19" s="278"/>
      <c r="L19" s="278"/>
    </row>
    <row r="20" spans="1:12" s="277" customFormat="1" ht="14.25" customHeight="1" x14ac:dyDescent="0.2">
      <c r="A20" s="463" t="s">
        <v>534</v>
      </c>
      <c r="B20" s="479">
        <v>103706</v>
      </c>
      <c r="C20" s="479">
        <v>103705</v>
      </c>
      <c r="D20" s="464">
        <v>1</v>
      </c>
      <c r="E20" s="465">
        <v>0</v>
      </c>
      <c r="F20" s="482">
        <v>14724</v>
      </c>
      <c r="G20" s="482">
        <v>14719</v>
      </c>
      <c r="H20" s="466">
        <f>F20-G20</f>
        <v>5</v>
      </c>
      <c r="I20" s="467">
        <f>(H20*100)/F20</f>
        <v>3.3958163542515622E-2</v>
      </c>
      <c r="K20" s="278"/>
      <c r="L20" s="278"/>
    </row>
    <row r="21" spans="1:12" s="277" customFormat="1" ht="14.25" customHeight="1" x14ac:dyDescent="0.2">
      <c r="A21" s="463" t="s">
        <v>8</v>
      </c>
      <c r="B21" s="479">
        <v>65759</v>
      </c>
      <c r="C21" s="479">
        <v>65758</v>
      </c>
      <c r="D21" s="464">
        <v>1</v>
      </c>
      <c r="E21" s="465">
        <v>0</v>
      </c>
      <c r="F21" s="482">
        <v>11512</v>
      </c>
      <c r="G21" s="482">
        <v>11501</v>
      </c>
      <c r="H21" s="466">
        <f>F21-G21</f>
        <v>11</v>
      </c>
      <c r="I21" s="467">
        <f>(H21*100)/F21</f>
        <v>9.5552466990965951E-2</v>
      </c>
      <c r="K21" s="278"/>
      <c r="L21" s="278"/>
    </row>
    <row r="22" spans="1:12" s="277" customFormat="1" ht="14.25" customHeight="1" x14ac:dyDescent="0.2">
      <c r="A22" s="463" t="s">
        <v>533</v>
      </c>
      <c r="B22" s="479">
        <v>139295</v>
      </c>
      <c r="C22" s="479">
        <v>139228</v>
      </c>
      <c r="D22" s="464">
        <v>67</v>
      </c>
      <c r="E22" s="465">
        <v>0</v>
      </c>
      <c r="F22" s="482">
        <v>22516</v>
      </c>
      <c r="G22" s="482">
        <v>22207</v>
      </c>
      <c r="H22" s="466">
        <f>F22-G22</f>
        <v>309</v>
      </c>
      <c r="I22" s="467">
        <f>(H22*100)/F22</f>
        <v>1.3723574347130929</v>
      </c>
      <c r="K22" s="278"/>
      <c r="L22" s="278"/>
    </row>
    <row r="23" spans="1:12" s="277" customFormat="1" ht="14.25" customHeight="1" x14ac:dyDescent="0.2">
      <c r="A23" s="468" t="s">
        <v>530</v>
      </c>
      <c r="B23" s="480">
        <v>345247</v>
      </c>
      <c r="C23" s="480">
        <v>345127</v>
      </c>
      <c r="D23" s="469">
        <v>120</v>
      </c>
      <c r="E23" s="470">
        <v>0</v>
      </c>
      <c r="F23" s="484">
        <v>48531</v>
      </c>
      <c r="G23" s="484">
        <v>48313</v>
      </c>
      <c r="H23" s="471">
        <f t="shared" si="2"/>
        <v>218</v>
      </c>
      <c r="I23" s="472">
        <f t="shared" ref="I23" si="4">(H23*100)/F23</f>
        <v>0.44919742020564174</v>
      </c>
      <c r="K23" s="278"/>
      <c r="L23" s="278"/>
    </row>
    <row r="24" spans="1:12" s="277" customFormat="1" ht="14.25" customHeight="1" x14ac:dyDescent="0.2">
      <c r="A24" s="463" t="s">
        <v>529</v>
      </c>
      <c r="B24" s="479">
        <v>54300</v>
      </c>
      <c r="C24" s="479">
        <v>54257</v>
      </c>
      <c r="D24" s="464">
        <v>43</v>
      </c>
      <c r="E24" s="465">
        <v>0.1</v>
      </c>
      <c r="F24" s="482">
        <v>7969</v>
      </c>
      <c r="G24" s="482">
        <v>7965</v>
      </c>
      <c r="H24" s="466">
        <f>F24-G24</f>
        <v>4</v>
      </c>
      <c r="I24" s="467">
        <f>(H24*100)/F24</f>
        <v>5.0194503701844646E-2</v>
      </c>
      <c r="K24" s="278"/>
      <c r="L24" s="278"/>
    </row>
    <row r="25" spans="1:12" s="277" customFormat="1" ht="14.25" customHeight="1" x14ac:dyDescent="0.2">
      <c r="A25" s="463" t="s">
        <v>528</v>
      </c>
      <c r="B25" s="479">
        <v>66899</v>
      </c>
      <c r="C25" s="479">
        <v>66537</v>
      </c>
      <c r="D25" s="464">
        <v>362</v>
      </c>
      <c r="E25" s="465">
        <v>0.5</v>
      </c>
      <c r="F25" s="482">
        <v>10261</v>
      </c>
      <c r="G25" s="482">
        <v>10242</v>
      </c>
      <c r="H25" s="466">
        <f>F25-G25</f>
        <v>19</v>
      </c>
      <c r="I25" s="467">
        <f>(H25*100)/F25</f>
        <v>0.18516713770587662</v>
      </c>
      <c r="K25" s="278"/>
      <c r="L25" s="278"/>
    </row>
    <row r="26" spans="1:12" s="277" customFormat="1" ht="14.25" customHeight="1" x14ac:dyDescent="0.2">
      <c r="A26" s="463" t="s">
        <v>381</v>
      </c>
      <c r="B26" s="479">
        <v>24296</v>
      </c>
      <c r="C26" s="479">
        <v>24261</v>
      </c>
      <c r="D26" s="464">
        <v>35</v>
      </c>
      <c r="E26" s="465">
        <v>0.1</v>
      </c>
      <c r="F26" s="482">
        <v>4132</v>
      </c>
      <c r="G26" s="482">
        <v>3996</v>
      </c>
      <c r="H26" s="466">
        <v>135</v>
      </c>
      <c r="I26" s="467">
        <f>(H26*100)/F26</f>
        <v>3.2671829622458857</v>
      </c>
      <c r="K26" s="278"/>
      <c r="L26" s="278"/>
    </row>
    <row r="27" spans="1:12" s="277" customFormat="1" ht="14.25" customHeight="1" x14ac:dyDescent="0.2">
      <c r="A27" s="463" t="s">
        <v>527</v>
      </c>
      <c r="B27" s="479">
        <v>48</v>
      </c>
      <c r="C27" s="479">
        <v>48</v>
      </c>
      <c r="D27" s="464">
        <v>0</v>
      </c>
      <c r="E27" s="465">
        <v>0</v>
      </c>
      <c r="F27" s="482">
        <v>8</v>
      </c>
      <c r="G27" s="482">
        <v>8</v>
      </c>
      <c r="H27" s="466">
        <f>F27-G27</f>
        <v>0</v>
      </c>
      <c r="I27" s="467">
        <f>(H27*100)/F27</f>
        <v>0</v>
      </c>
      <c r="K27" s="278"/>
      <c r="L27" s="278"/>
    </row>
    <row r="28" spans="1:12" s="277" customFormat="1" ht="14.25" customHeight="1" x14ac:dyDescent="0.2">
      <c r="A28" s="463" t="s">
        <v>382</v>
      </c>
      <c r="B28" s="479">
        <v>2548</v>
      </c>
      <c r="C28" s="479">
        <v>2545</v>
      </c>
      <c r="D28" s="464">
        <v>3</v>
      </c>
      <c r="E28" s="465">
        <v>0.1</v>
      </c>
      <c r="F28" s="482">
        <v>371</v>
      </c>
      <c r="G28" s="482">
        <v>368</v>
      </c>
      <c r="H28" s="466">
        <f>F28-G28</f>
        <v>3</v>
      </c>
      <c r="I28" s="467">
        <v>0.7</v>
      </c>
      <c r="K28" s="278"/>
      <c r="L28" s="278"/>
    </row>
    <row r="29" spans="1:12" s="277" customFormat="1" ht="14.25" customHeight="1" x14ac:dyDescent="0.2">
      <c r="A29" s="463" t="s">
        <v>383</v>
      </c>
      <c r="B29" s="479">
        <v>104511</v>
      </c>
      <c r="C29" s="479">
        <v>104487</v>
      </c>
      <c r="D29" s="464">
        <v>24</v>
      </c>
      <c r="E29" s="465">
        <v>0</v>
      </c>
      <c r="F29" s="482">
        <v>14823</v>
      </c>
      <c r="G29" s="482">
        <v>14823</v>
      </c>
      <c r="H29" s="466">
        <f>F29-G29</f>
        <v>0</v>
      </c>
      <c r="I29" s="467">
        <f t="shared" ref="I29:I41" si="5">(H29*100)/F29</f>
        <v>0</v>
      </c>
      <c r="K29" s="278"/>
      <c r="L29" s="278"/>
    </row>
    <row r="30" spans="1:12" s="277" customFormat="1" ht="14.25" customHeight="1" x14ac:dyDescent="0.2">
      <c r="A30" s="463" t="s">
        <v>20</v>
      </c>
      <c r="B30" s="479">
        <v>53030</v>
      </c>
      <c r="C30" s="479">
        <v>53018</v>
      </c>
      <c r="D30" s="464">
        <v>12</v>
      </c>
      <c r="E30" s="465">
        <v>0</v>
      </c>
      <c r="F30" s="482">
        <v>9187</v>
      </c>
      <c r="G30" s="482">
        <v>9187</v>
      </c>
      <c r="H30" s="466">
        <f>F30-G30</f>
        <v>0</v>
      </c>
      <c r="I30" s="467">
        <f t="shared" si="5"/>
        <v>0</v>
      </c>
      <c r="K30" s="278"/>
      <c r="L30" s="278"/>
    </row>
    <row r="31" spans="1:12" s="277" customFormat="1" ht="14.25" customHeight="1" x14ac:dyDescent="0.2">
      <c r="A31" s="468" t="s">
        <v>526</v>
      </c>
      <c r="B31" s="480">
        <v>305586</v>
      </c>
      <c r="C31" s="480">
        <v>305107</v>
      </c>
      <c r="D31" s="469">
        <v>480</v>
      </c>
      <c r="E31" s="470">
        <v>0.2</v>
      </c>
      <c r="F31" s="484">
        <v>42232</v>
      </c>
      <c r="G31" s="484">
        <v>42232</v>
      </c>
      <c r="H31" s="471">
        <f t="shared" si="2"/>
        <v>0</v>
      </c>
      <c r="I31" s="472">
        <f t="shared" si="5"/>
        <v>0</v>
      </c>
      <c r="K31" s="278"/>
      <c r="L31" s="278"/>
    </row>
    <row r="32" spans="1:12" s="277" customFormat="1" ht="14.25" customHeight="1" x14ac:dyDescent="0.2">
      <c r="A32" s="463" t="s">
        <v>522</v>
      </c>
      <c r="B32" s="479">
        <v>240</v>
      </c>
      <c r="C32" s="479">
        <v>180</v>
      </c>
      <c r="D32" s="464">
        <v>60</v>
      </c>
      <c r="E32" s="465">
        <v>25</v>
      </c>
      <c r="F32" s="482">
        <v>40</v>
      </c>
      <c r="G32" s="482">
        <v>32</v>
      </c>
      <c r="H32" s="466">
        <f>F32-G32</f>
        <v>8</v>
      </c>
      <c r="I32" s="467">
        <f t="shared" si="5"/>
        <v>20</v>
      </c>
      <c r="K32" s="278"/>
      <c r="L32" s="278"/>
    </row>
    <row r="33" spans="1:12" s="277" customFormat="1" ht="14.25" customHeight="1" x14ac:dyDescent="0.2">
      <c r="A33" s="463" t="s">
        <v>374</v>
      </c>
      <c r="B33" s="479">
        <v>25711</v>
      </c>
      <c r="C33" s="479">
        <v>25130</v>
      </c>
      <c r="D33" s="464">
        <v>581</v>
      </c>
      <c r="E33" s="465">
        <v>2.2999999999999998</v>
      </c>
      <c r="F33" s="482">
        <v>3883</v>
      </c>
      <c r="G33" s="482">
        <v>3759</v>
      </c>
      <c r="H33" s="466">
        <v>125</v>
      </c>
      <c r="I33" s="467">
        <f t="shared" si="5"/>
        <v>3.2191604429564769</v>
      </c>
      <c r="K33" s="278"/>
      <c r="L33" s="278"/>
    </row>
    <row r="34" spans="1:12" s="277" customFormat="1" ht="14.25" customHeight="1" x14ac:dyDescent="0.2">
      <c r="A34" s="463" t="s">
        <v>525</v>
      </c>
      <c r="B34" s="479">
        <v>18929</v>
      </c>
      <c r="C34" s="479">
        <v>18791</v>
      </c>
      <c r="D34" s="464">
        <v>138</v>
      </c>
      <c r="E34" s="465">
        <v>0.7</v>
      </c>
      <c r="F34" s="482">
        <v>2721</v>
      </c>
      <c r="G34" s="482">
        <v>2721</v>
      </c>
      <c r="H34" s="466">
        <f>F34-G34</f>
        <v>0</v>
      </c>
      <c r="I34" s="467">
        <f t="shared" si="5"/>
        <v>0</v>
      </c>
      <c r="K34" s="278"/>
      <c r="L34" s="278"/>
    </row>
    <row r="35" spans="1:12" s="277" customFormat="1" ht="14.25" customHeight="1" x14ac:dyDescent="0.2">
      <c r="A35" s="463" t="s">
        <v>7</v>
      </c>
      <c r="B35" s="479">
        <v>7960</v>
      </c>
      <c r="C35" s="479">
        <v>7906</v>
      </c>
      <c r="D35" s="464">
        <v>54</v>
      </c>
      <c r="E35" s="465">
        <v>0.7</v>
      </c>
      <c r="F35" s="482">
        <v>1498</v>
      </c>
      <c r="G35" s="482">
        <v>1498</v>
      </c>
      <c r="H35" s="466">
        <f>F35-G35</f>
        <v>0</v>
      </c>
      <c r="I35" s="467">
        <f t="shared" si="5"/>
        <v>0</v>
      </c>
      <c r="K35" s="278"/>
      <c r="L35" s="278"/>
    </row>
    <row r="36" spans="1:12" s="277" customFormat="1" ht="14.25" customHeight="1" x14ac:dyDescent="0.2">
      <c r="A36" s="463" t="s">
        <v>524</v>
      </c>
      <c r="B36" s="479">
        <v>26758</v>
      </c>
      <c r="C36" s="479">
        <v>26756</v>
      </c>
      <c r="D36" s="464">
        <v>2</v>
      </c>
      <c r="E36" s="465">
        <v>0</v>
      </c>
      <c r="F36" s="482">
        <v>4012</v>
      </c>
      <c r="G36" s="482">
        <v>4012</v>
      </c>
      <c r="H36" s="466">
        <f>F36-G36</f>
        <v>0</v>
      </c>
      <c r="I36" s="467">
        <f t="shared" si="5"/>
        <v>0</v>
      </c>
      <c r="K36" s="278"/>
      <c r="L36" s="278"/>
    </row>
    <row r="37" spans="1:12" s="277" customFormat="1" ht="14.25" customHeight="1" x14ac:dyDescent="0.2">
      <c r="A37" s="463" t="s">
        <v>523</v>
      </c>
      <c r="B37" s="479">
        <v>475</v>
      </c>
      <c r="C37" s="479">
        <v>475</v>
      </c>
      <c r="D37" s="464">
        <v>0</v>
      </c>
      <c r="E37" s="465">
        <v>0</v>
      </c>
      <c r="F37" s="482">
        <v>112</v>
      </c>
      <c r="G37" s="482">
        <v>112</v>
      </c>
      <c r="H37" s="466">
        <f>F37-G37</f>
        <v>0</v>
      </c>
      <c r="I37" s="467">
        <f t="shared" si="5"/>
        <v>0</v>
      </c>
      <c r="K37" s="278"/>
      <c r="L37" s="278"/>
    </row>
    <row r="38" spans="1:12" s="277" customFormat="1" ht="14.25" customHeight="1" x14ac:dyDescent="0.2">
      <c r="A38" s="463" t="s">
        <v>9</v>
      </c>
      <c r="B38" s="479">
        <v>47948</v>
      </c>
      <c r="C38" s="479">
        <v>47807</v>
      </c>
      <c r="D38" s="464">
        <v>141</v>
      </c>
      <c r="E38" s="465">
        <v>0.3</v>
      </c>
      <c r="F38" s="482">
        <v>7931</v>
      </c>
      <c r="G38" s="482">
        <v>7886</v>
      </c>
      <c r="H38" s="466">
        <f>F38-G38</f>
        <v>45</v>
      </c>
      <c r="I38" s="467">
        <f t="shared" si="5"/>
        <v>0.56739377127726642</v>
      </c>
      <c r="K38" s="278"/>
      <c r="L38" s="278"/>
    </row>
    <row r="39" spans="1:12" s="277" customFormat="1" ht="14.25" customHeight="1" x14ac:dyDescent="0.2">
      <c r="A39" s="468" t="s">
        <v>521</v>
      </c>
      <c r="B39" s="480">
        <v>127783</v>
      </c>
      <c r="C39" s="480">
        <v>126868</v>
      </c>
      <c r="D39" s="469">
        <v>916</v>
      </c>
      <c r="E39" s="470">
        <v>0.7</v>
      </c>
      <c r="F39" s="484">
        <v>18908</v>
      </c>
      <c r="G39" s="484">
        <v>18788</v>
      </c>
      <c r="H39" s="471">
        <f t="shared" si="2"/>
        <v>120</v>
      </c>
      <c r="I39" s="472">
        <f t="shared" si="5"/>
        <v>0.63465199915379733</v>
      </c>
      <c r="K39" s="278"/>
      <c r="L39" s="278"/>
    </row>
    <row r="40" spans="1:12" s="277" customFormat="1" ht="14.25" customHeight="1" x14ac:dyDescent="0.2">
      <c r="A40" s="463" t="s">
        <v>70</v>
      </c>
      <c r="B40" s="479">
        <v>729</v>
      </c>
      <c r="C40" s="479">
        <v>714</v>
      </c>
      <c r="D40" s="464">
        <v>15</v>
      </c>
      <c r="E40" s="465">
        <v>2.1</v>
      </c>
      <c r="F40" s="482">
        <v>148</v>
      </c>
      <c r="G40" s="482">
        <v>140</v>
      </c>
      <c r="H40" s="466">
        <f t="shared" ref="H40:H46" si="6">F40-G40</f>
        <v>8</v>
      </c>
      <c r="I40" s="467">
        <f t="shared" si="5"/>
        <v>5.4054054054054053</v>
      </c>
      <c r="K40" s="278"/>
      <c r="L40" s="278"/>
    </row>
    <row r="41" spans="1:12" s="277" customFormat="1" ht="14.25" customHeight="1" x14ac:dyDescent="0.2">
      <c r="A41" s="463" t="s">
        <v>14</v>
      </c>
      <c r="B41" s="479">
        <v>9020</v>
      </c>
      <c r="C41" s="479">
        <v>8694</v>
      </c>
      <c r="D41" s="464">
        <v>326</v>
      </c>
      <c r="E41" s="465">
        <v>3.6</v>
      </c>
      <c r="F41" s="482">
        <v>1673</v>
      </c>
      <c r="G41" s="482">
        <v>1633</v>
      </c>
      <c r="H41" s="466">
        <f t="shared" si="6"/>
        <v>40</v>
      </c>
      <c r="I41" s="467">
        <f t="shared" si="5"/>
        <v>2.3909145248057384</v>
      </c>
      <c r="K41" s="278"/>
      <c r="L41" s="278"/>
    </row>
    <row r="42" spans="1:12" s="277" customFormat="1" ht="14.25" customHeight="1" x14ac:dyDescent="0.2">
      <c r="A42" s="463" t="s">
        <v>520</v>
      </c>
      <c r="B42" s="479">
        <v>764</v>
      </c>
      <c r="C42" s="479">
        <v>740</v>
      </c>
      <c r="D42" s="464">
        <v>24</v>
      </c>
      <c r="E42" s="465">
        <v>3.1</v>
      </c>
      <c r="F42" s="482">
        <v>163</v>
      </c>
      <c r="G42" s="482">
        <v>163</v>
      </c>
      <c r="H42" s="466">
        <f t="shared" si="6"/>
        <v>0</v>
      </c>
      <c r="I42" s="467">
        <v>0.2</v>
      </c>
      <c r="K42" s="278"/>
      <c r="L42" s="278"/>
    </row>
    <row r="43" spans="1:12" s="277" customFormat="1" ht="14.25" customHeight="1" x14ac:dyDescent="0.2">
      <c r="A43" s="463" t="s">
        <v>18</v>
      </c>
      <c r="B43" s="479">
        <v>1715</v>
      </c>
      <c r="C43" s="479">
        <v>1715</v>
      </c>
      <c r="D43" s="464">
        <v>0</v>
      </c>
      <c r="E43" s="465">
        <v>0</v>
      </c>
      <c r="F43" s="482">
        <v>331</v>
      </c>
      <c r="G43" s="482">
        <v>331</v>
      </c>
      <c r="H43" s="466">
        <f t="shared" si="6"/>
        <v>0</v>
      </c>
      <c r="I43" s="467">
        <f t="shared" ref="I43:I48" si="7">(H43*100)/F43</f>
        <v>0</v>
      </c>
      <c r="K43" s="278"/>
      <c r="L43" s="278"/>
    </row>
    <row r="44" spans="1:12" s="277" customFormat="1" ht="14.25" customHeight="1" x14ac:dyDescent="0.2">
      <c r="A44" s="463" t="s">
        <v>519</v>
      </c>
      <c r="B44" s="479">
        <v>514</v>
      </c>
      <c r="C44" s="479">
        <v>501</v>
      </c>
      <c r="D44" s="464">
        <v>13</v>
      </c>
      <c r="E44" s="465">
        <v>2.5</v>
      </c>
      <c r="F44" s="482">
        <v>98</v>
      </c>
      <c r="G44" s="482">
        <v>98</v>
      </c>
      <c r="H44" s="466">
        <f t="shared" si="6"/>
        <v>0</v>
      </c>
      <c r="I44" s="467">
        <f t="shared" si="7"/>
        <v>0</v>
      </c>
      <c r="K44" s="278"/>
      <c r="L44" s="278"/>
    </row>
    <row r="45" spans="1:12" s="277" customFormat="1" ht="14.25" customHeight="1" x14ac:dyDescent="0.2">
      <c r="A45" s="463" t="s">
        <v>518</v>
      </c>
      <c r="B45" s="479">
        <v>757</v>
      </c>
      <c r="C45" s="479">
        <v>745</v>
      </c>
      <c r="D45" s="464">
        <v>12</v>
      </c>
      <c r="E45" s="465">
        <v>1.6</v>
      </c>
      <c r="F45" s="482">
        <v>148</v>
      </c>
      <c r="G45" s="482">
        <v>147</v>
      </c>
      <c r="H45" s="466">
        <f t="shared" si="6"/>
        <v>1</v>
      </c>
      <c r="I45" s="467">
        <f t="shared" si="7"/>
        <v>0.67567567567567566</v>
      </c>
      <c r="K45" s="278"/>
      <c r="L45" s="278"/>
    </row>
    <row r="46" spans="1:12" s="277" customFormat="1" ht="14.25" customHeight="1" x14ac:dyDescent="0.2">
      <c r="A46" s="463" t="s">
        <v>517</v>
      </c>
      <c r="B46" s="479">
        <v>1644</v>
      </c>
      <c r="C46" s="479">
        <v>1621</v>
      </c>
      <c r="D46" s="464">
        <v>23</v>
      </c>
      <c r="E46" s="465">
        <v>1.4</v>
      </c>
      <c r="F46" s="482">
        <v>284</v>
      </c>
      <c r="G46" s="482">
        <v>284</v>
      </c>
      <c r="H46" s="466">
        <f t="shared" si="6"/>
        <v>0</v>
      </c>
      <c r="I46" s="467">
        <f t="shared" si="7"/>
        <v>0</v>
      </c>
      <c r="K46" s="278"/>
      <c r="L46" s="278"/>
    </row>
    <row r="47" spans="1:12" s="277" customFormat="1" ht="14.25" customHeight="1" x14ac:dyDescent="0.2">
      <c r="A47" s="473" t="s">
        <v>516</v>
      </c>
      <c r="B47" s="481">
        <v>15140</v>
      </c>
      <c r="C47" s="481">
        <v>14720</v>
      </c>
      <c r="D47" s="474">
        <v>420</v>
      </c>
      <c r="E47" s="475">
        <v>2.8</v>
      </c>
      <c r="F47" s="485">
        <v>2487</v>
      </c>
      <c r="G47" s="485">
        <v>2475</v>
      </c>
      <c r="H47" s="476">
        <f t="shared" si="2"/>
        <v>12</v>
      </c>
      <c r="I47" s="477">
        <f t="shared" si="7"/>
        <v>0.4825090470446321</v>
      </c>
      <c r="K47" s="278"/>
      <c r="L47" s="278"/>
    </row>
    <row r="48" spans="1:12" s="277" customFormat="1" ht="14.25" customHeight="1" x14ac:dyDescent="0.2">
      <c r="A48" s="473" t="s">
        <v>515</v>
      </c>
      <c r="B48" s="481">
        <v>1142929</v>
      </c>
      <c r="C48" s="481">
        <v>1135334</v>
      </c>
      <c r="D48" s="474">
        <v>7595</v>
      </c>
      <c r="E48" s="475">
        <v>0.7</v>
      </c>
      <c r="F48" s="485">
        <v>159542</v>
      </c>
      <c r="G48" s="485">
        <v>156934</v>
      </c>
      <c r="H48" s="476">
        <f t="shared" si="2"/>
        <v>2608</v>
      </c>
      <c r="I48" s="478">
        <f t="shared" si="7"/>
        <v>1.6346792694086822</v>
      </c>
      <c r="K48" s="278"/>
      <c r="L48" s="278"/>
    </row>
    <row r="49" spans="1:9" x14ac:dyDescent="0.2">
      <c r="A49" s="594" t="s">
        <v>514</v>
      </c>
      <c r="B49" s="595"/>
      <c r="C49" s="594"/>
      <c r="D49" s="594"/>
      <c r="E49" s="594"/>
      <c r="F49" s="594"/>
      <c r="G49" s="594"/>
      <c r="H49" s="594"/>
      <c r="I49" s="594"/>
    </row>
    <row r="50" spans="1:9" x14ac:dyDescent="0.2">
      <c r="A50" s="596"/>
      <c r="B50" s="597"/>
      <c r="C50" s="596"/>
      <c r="D50" s="596"/>
      <c r="E50" s="596"/>
      <c r="F50" s="596"/>
      <c r="G50" s="596"/>
      <c r="H50" s="596"/>
      <c r="I50" s="596"/>
    </row>
    <row r="51" spans="1:9" x14ac:dyDescent="0.2">
      <c r="A51" s="276" t="s">
        <v>513</v>
      </c>
      <c r="B51" s="409" t="s">
        <v>512</v>
      </c>
      <c r="C51" s="276"/>
      <c r="D51" s="276"/>
      <c r="E51" s="276"/>
      <c r="F51" s="276"/>
      <c r="G51" s="276"/>
      <c r="H51" s="276"/>
      <c r="I51" s="276"/>
    </row>
    <row r="52" spans="1:9" ht="12.75" customHeight="1" x14ac:dyDescent="0.2">
      <c r="A52" s="276" t="s">
        <v>511</v>
      </c>
      <c r="B52" s="409"/>
      <c r="C52" s="276"/>
      <c r="D52" s="276"/>
      <c r="E52" s="276"/>
      <c r="F52" s="276"/>
      <c r="G52" s="276"/>
      <c r="H52" s="276"/>
      <c r="I52" s="276"/>
    </row>
    <row r="53" spans="1:9" x14ac:dyDescent="0.2">
      <c r="A53" s="523" t="s">
        <v>510</v>
      </c>
      <c r="B53" s="364"/>
    </row>
    <row r="54" spans="1:9" x14ac:dyDescent="0.2">
      <c r="B54" s="364"/>
    </row>
    <row r="55" spans="1:9" x14ac:dyDescent="0.2">
      <c r="B55" s="364"/>
    </row>
    <row r="56" spans="1:9" x14ac:dyDescent="0.2">
      <c r="B56" s="364"/>
    </row>
    <row r="57" spans="1:9" x14ac:dyDescent="0.2">
      <c r="B57" s="364"/>
    </row>
    <row r="58" spans="1:9" x14ac:dyDescent="0.2">
      <c r="B58" s="364"/>
    </row>
    <row r="59" spans="1:9" x14ac:dyDescent="0.2">
      <c r="B59" s="364"/>
    </row>
    <row r="60" spans="1:9" x14ac:dyDescent="0.2">
      <c r="B60" s="409"/>
    </row>
    <row r="61" spans="1:9" x14ac:dyDescent="0.2">
      <c r="B61" s="409"/>
    </row>
    <row r="62" spans="1:9" x14ac:dyDescent="0.2">
      <c r="B62" s="364"/>
    </row>
    <row r="63" spans="1:9" x14ac:dyDescent="0.2">
      <c r="B63" s="364"/>
    </row>
    <row r="64" spans="1:9" x14ac:dyDescent="0.2">
      <c r="B64" s="364"/>
    </row>
    <row r="65" spans="2:9" ht="32.25" customHeight="1" x14ac:dyDescent="0.2">
      <c r="B65" s="364"/>
      <c r="I65" s="275"/>
    </row>
    <row r="66" spans="2:9" x14ac:dyDescent="0.2">
      <c r="B66" s="364"/>
      <c r="I66" s="275"/>
    </row>
    <row r="67" spans="2:9" x14ac:dyDescent="0.2">
      <c r="B67" s="364"/>
      <c r="I67" s="275"/>
    </row>
    <row r="68" spans="2:9" x14ac:dyDescent="0.2">
      <c r="B68" s="364"/>
      <c r="I68" s="275"/>
    </row>
    <row r="69" spans="2:9" x14ac:dyDescent="0.2">
      <c r="B69" s="364"/>
      <c r="I69" s="275"/>
    </row>
    <row r="70" spans="2:9" x14ac:dyDescent="0.2">
      <c r="B70" s="364"/>
      <c r="I70" s="275"/>
    </row>
    <row r="71" spans="2:9" x14ac:dyDescent="0.2">
      <c r="B71" s="364"/>
      <c r="C71" s="364"/>
    </row>
    <row r="72" spans="2:9" x14ac:dyDescent="0.2">
      <c r="B72" s="364"/>
    </row>
    <row r="73" spans="2:9" x14ac:dyDescent="0.2">
      <c r="B73" s="364"/>
    </row>
    <row r="74" spans="2:9" x14ac:dyDescent="0.2">
      <c r="B74" s="364"/>
    </row>
    <row r="75" spans="2:9" x14ac:dyDescent="0.2">
      <c r="B75" s="364"/>
    </row>
    <row r="76" spans="2:9" x14ac:dyDescent="0.2">
      <c r="B76" s="364"/>
    </row>
    <row r="77" spans="2:9" x14ac:dyDescent="0.2">
      <c r="B77" s="364"/>
    </row>
    <row r="78" spans="2:9" x14ac:dyDescent="0.2">
      <c r="B78" s="364"/>
    </row>
    <row r="79" spans="2:9" x14ac:dyDescent="0.2">
      <c r="B79" s="409"/>
    </row>
    <row r="80" spans="2:9" x14ac:dyDescent="0.2">
      <c r="B80" s="409"/>
    </row>
    <row r="81" spans="2:2" x14ac:dyDescent="0.2">
      <c r="B81" s="364"/>
    </row>
    <row r="82" spans="2:2" x14ac:dyDescent="0.2">
      <c r="B82" s="364"/>
    </row>
    <row r="83" spans="2:2" x14ac:dyDescent="0.2">
      <c r="B83" s="364"/>
    </row>
    <row r="84" spans="2:2" x14ac:dyDescent="0.2">
      <c r="B84" s="364"/>
    </row>
    <row r="85" spans="2:2" x14ac:dyDescent="0.2">
      <c r="B85" s="409"/>
    </row>
    <row r="86" spans="2:2" x14ac:dyDescent="0.2">
      <c r="B86" s="409"/>
    </row>
    <row r="87" spans="2:2" x14ac:dyDescent="0.2">
      <c r="B87" s="364"/>
    </row>
    <row r="88" spans="2:2" x14ac:dyDescent="0.2">
      <c r="B88" s="364"/>
    </row>
    <row r="89" spans="2:2" x14ac:dyDescent="0.2">
      <c r="B89" s="409"/>
    </row>
    <row r="90" spans="2:2" x14ac:dyDescent="0.2">
      <c r="B90" s="409"/>
    </row>
    <row r="91" spans="2:2" x14ac:dyDescent="0.2">
      <c r="B91" s="364"/>
    </row>
    <row r="92" spans="2:2" x14ac:dyDescent="0.2">
      <c r="B92" s="409"/>
    </row>
    <row r="93" spans="2:2" x14ac:dyDescent="0.2">
      <c r="B93" s="409"/>
    </row>
    <row r="94" spans="2:2" x14ac:dyDescent="0.2">
      <c r="B94" s="364"/>
    </row>
    <row r="95" spans="2:2" x14ac:dyDescent="0.2">
      <c r="B95" s="364"/>
    </row>
    <row r="96" spans="2:2" x14ac:dyDescent="0.2">
      <c r="B96" s="364"/>
    </row>
  </sheetData>
  <sortState ref="A40:I46">
    <sortCondition ref="A40"/>
  </sortState>
  <mergeCells count="10">
    <mergeCell ref="A49:I50"/>
    <mergeCell ref="A1:I2"/>
    <mergeCell ref="G3:I3"/>
    <mergeCell ref="A4:A5"/>
    <mergeCell ref="B4:B5"/>
    <mergeCell ref="C4:C5"/>
    <mergeCell ref="D4:E4"/>
    <mergeCell ref="F4:F5"/>
    <mergeCell ref="G4:G5"/>
    <mergeCell ref="H4:I4"/>
  </mergeCells>
  <pageMargins left="0.39370078740157483" right="0.27559055118110237" top="0.74803149606299213" bottom="0.74803149606299213" header="0.31496062992125984" footer="0.31496062992125984"/>
  <pageSetup paperSize="9" scale="9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43"/>
  <sheetViews>
    <sheetView view="pageBreakPreview" zoomScaleNormal="100" zoomScaleSheetLayoutView="100" workbookViewId="0">
      <selection activeCell="K13" sqref="K13"/>
    </sheetView>
  </sheetViews>
  <sheetFormatPr defaultColWidth="9" defaultRowHeight="15" x14ac:dyDescent="0.25"/>
  <cols>
    <col min="1" max="1" width="9" style="284"/>
    <col min="2" max="2" width="26.42578125" style="284" customWidth="1"/>
    <col min="3" max="10" width="11.7109375" style="284" customWidth="1"/>
    <col min="11" max="11" width="9" style="284"/>
    <col min="12" max="12" width="26.42578125" style="284" customWidth="1"/>
    <col min="13" max="20" width="9.7109375" style="284" customWidth="1"/>
    <col min="21" max="21" width="7.42578125" style="284" hidden="1" customWidth="1"/>
    <col min="22" max="22" width="26.42578125" style="284" hidden="1" customWidth="1"/>
    <col min="23" max="23" width="13" style="284" hidden="1" customWidth="1"/>
    <col min="24" max="24" width="11.7109375" style="284" hidden="1" customWidth="1"/>
    <col min="25" max="25" width="9" style="284" hidden="1" customWidth="1"/>
    <col min="26" max="26" width="12.7109375" style="284" hidden="1" customWidth="1"/>
    <col min="27" max="27" width="11.5703125" style="284" hidden="1" customWidth="1"/>
    <col min="28" max="28" width="12.7109375" style="284" hidden="1" customWidth="1"/>
    <col min="29" max="29" width="11.7109375" style="284" hidden="1" customWidth="1"/>
    <col min="30" max="30" width="12.42578125" style="284" hidden="1" customWidth="1"/>
    <col min="31" max="31" width="5.85546875" style="284" hidden="1" customWidth="1"/>
    <col min="32" max="32" width="24" style="284" hidden="1" customWidth="1"/>
    <col min="33" max="33" width="12.140625" style="284" hidden="1" customWidth="1"/>
    <col min="34" max="34" width="10.42578125" style="284" hidden="1" customWidth="1"/>
    <col min="35" max="35" width="10.140625" style="284" hidden="1" customWidth="1"/>
    <col min="36" max="36" width="11.28515625" style="284" hidden="1" customWidth="1"/>
    <col min="37" max="37" width="11.5703125" style="284" hidden="1" customWidth="1"/>
    <col min="38" max="38" width="11.28515625" style="284" hidden="1" customWidth="1"/>
    <col min="39" max="39" width="10.85546875" style="284" hidden="1" customWidth="1"/>
    <col min="40" max="40" width="12" style="284" hidden="1" customWidth="1"/>
    <col min="41" max="41" width="6.7109375" style="284" hidden="1" customWidth="1"/>
    <col min="42" max="42" width="23.85546875" style="284" hidden="1" customWidth="1"/>
    <col min="43" max="50" width="11.7109375" style="284" hidden="1" customWidth="1"/>
    <col min="51" max="51" width="5.5703125" style="285" hidden="1" customWidth="1"/>
    <col min="52" max="52" width="22.28515625" style="287" hidden="1" customWidth="1"/>
    <col min="53" max="55" width="11.140625" style="285" hidden="1" customWidth="1"/>
    <col min="56" max="56" width="12.5703125" style="285" hidden="1" customWidth="1"/>
    <col min="57" max="57" width="11.140625" style="286" hidden="1" customWidth="1"/>
    <col min="58" max="58" width="12.7109375" style="285" hidden="1" customWidth="1"/>
    <col min="59" max="59" width="11.140625" style="285" hidden="1" customWidth="1"/>
    <col min="60" max="60" width="12.28515625" style="284" hidden="1" customWidth="1"/>
    <col min="61" max="70" width="9" style="284" hidden="1" customWidth="1"/>
    <col min="71" max="16384" width="9" style="284"/>
  </cols>
  <sheetData>
    <row r="1" spans="1:10" ht="24" customHeight="1" x14ac:dyDescent="0.25">
      <c r="A1" s="618" t="s">
        <v>599</v>
      </c>
      <c r="B1" s="618"/>
      <c r="C1" s="618"/>
      <c r="D1" s="618"/>
      <c r="E1" s="618"/>
      <c r="F1" s="618"/>
      <c r="G1" s="618"/>
      <c r="H1" s="618"/>
      <c r="I1" s="618"/>
      <c r="J1" s="618"/>
    </row>
    <row r="2" spans="1:10" x14ac:dyDescent="0.25">
      <c r="A2" s="619" t="s">
        <v>598</v>
      </c>
      <c r="B2" s="620"/>
      <c r="C2" s="619"/>
      <c r="D2" s="619"/>
      <c r="E2" s="619"/>
      <c r="F2" s="619"/>
      <c r="G2" s="619"/>
      <c r="H2" s="619"/>
      <c r="I2" s="619"/>
      <c r="J2" s="619"/>
    </row>
    <row r="3" spans="1:10" ht="30" x14ac:dyDescent="0.25">
      <c r="A3" s="329" t="s">
        <v>593</v>
      </c>
      <c r="B3" s="323" t="s">
        <v>592</v>
      </c>
      <c r="C3" s="610" t="s">
        <v>591</v>
      </c>
      <c r="D3" s="610"/>
      <c r="E3" s="611"/>
      <c r="F3" s="612" t="s">
        <v>590</v>
      </c>
      <c r="G3" s="614" t="s">
        <v>589</v>
      </c>
      <c r="H3" s="612" t="s">
        <v>588</v>
      </c>
      <c r="I3" s="612" t="s">
        <v>587</v>
      </c>
      <c r="J3" s="608" t="s">
        <v>586</v>
      </c>
    </row>
    <row r="4" spans="1:10" x14ac:dyDescent="0.25">
      <c r="A4" s="328"/>
      <c r="B4" s="327"/>
      <c r="C4" s="327" t="s">
        <v>35</v>
      </c>
      <c r="D4" s="326" t="s">
        <v>585</v>
      </c>
      <c r="E4" s="325" t="s">
        <v>584</v>
      </c>
      <c r="F4" s="613"/>
      <c r="G4" s="615"/>
      <c r="H4" s="613"/>
      <c r="I4" s="613"/>
      <c r="J4" s="609"/>
    </row>
    <row r="5" spans="1:10" x14ac:dyDescent="0.25">
      <c r="A5" s="324">
        <v>1</v>
      </c>
      <c r="B5" s="322">
        <v>2</v>
      </c>
      <c r="C5" s="322">
        <v>3</v>
      </c>
      <c r="D5" s="323">
        <v>4</v>
      </c>
      <c r="E5" s="322">
        <v>5</v>
      </c>
      <c r="F5" s="322">
        <v>6</v>
      </c>
      <c r="G5" s="322">
        <v>7</v>
      </c>
      <c r="H5" s="322">
        <v>8</v>
      </c>
      <c r="I5" s="322">
        <v>9</v>
      </c>
      <c r="J5" s="321">
        <v>10</v>
      </c>
    </row>
    <row r="6" spans="1:10" x14ac:dyDescent="0.25">
      <c r="A6" s="320"/>
      <c r="B6" s="310"/>
      <c r="C6" s="319"/>
      <c r="D6" s="318"/>
      <c r="E6" s="301"/>
      <c r="F6" s="301"/>
      <c r="G6" s="301"/>
      <c r="H6" s="301"/>
      <c r="I6" s="301"/>
      <c r="J6" s="299"/>
    </row>
    <row r="7" spans="1:10" x14ac:dyDescent="0.25">
      <c r="A7" s="306" t="s">
        <v>583</v>
      </c>
      <c r="B7" s="312" t="s">
        <v>582</v>
      </c>
      <c r="C7" s="304">
        <f t="shared" ref="C7:J7" si="0">SUM(C8:C16)+C18+C17</f>
        <v>45644.5</v>
      </c>
      <c r="D7" s="302">
        <f t="shared" si="0"/>
        <v>5331.26</v>
      </c>
      <c r="E7" s="303">
        <f t="shared" si="0"/>
        <v>0</v>
      </c>
      <c r="F7" s="303">
        <f t="shared" si="0"/>
        <v>50975.76</v>
      </c>
      <c r="G7" s="303">
        <f t="shared" si="0"/>
        <v>1620</v>
      </c>
      <c r="H7" s="303">
        <f t="shared" si="0"/>
        <v>18246.77</v>
      </c>
      <c r="I7" s="303">
        <f t="shared" si="0"/>
        <v>9753.85</v>
      </c>
      <c r="J7" s="302">
        <f t="shared" si="0"/>
        <v>80596.38</v>
      </c>
    </row>
    <row r="8" spans="1:10" x14ac:dyDescent="0.25">
      <c r="A8" s="311">
        <v>1</v>
      </c>
      <c r="B8" s="310" t="s">
        <v>544</v>
      </c>
      <c r="C8" s="300">
        <v>0</v>
      </c>
      <c r="D8" s="293">
        <v>0</v>
      </c>
      <c r="E8" s="295">
        <v>0</v>
      </c>
      <c r="F8" s="295">
        <f t="shared" ref="F8:F17" si="1">C8+D8+E8</f>
        <v>0</v>
      </c>
      <c r="G8" s="295">
        <v>0</v>
      </c>
      <c r="H8" s="295">
        <v>0</v>
      </c>
      <c r="I8" s="295">
        <v>0</v>
      </c>
      <c r="J8" s="293">
        <f t="shared" ref="J8:J18" si="2">G8+H8+I8+F8</f>
        <v>0</v>
      </c>
    </row>
    <row r="9" spans="1:10" x14ac:dyDescent="0.25">
      <c r="A9" s="311">
        <v>1</v>
      </c>
      <c r="B9" s="310" t="s">
        <v>581</v>
      </c>
      <c r="C9" s="300">
        <v>135</v>
      </c>
      <c r="D9" s="293">
        <v>2050.4</v>
      </c>
      <c r="E9" s="295">
        <v>0</v>
      </c>
      <c r="F9" s="295">
        <f t="shared" si="1"/>
        <v>2185.4</v>
      </c>
      <c r="G9" s="295">
        <v>0</v>
      </c>
      <c r="H9" s="295">
        <v>0</v>
      </c>
      <c r="I9" s="295">
        <v>0</v>
      </c>
      <c r="J9" s="293">
        <f t="shared" si="2"/>
        <v>2185.4</v>
      </c>
    </row>
    <row r="10" spans="1:10" x14ac:dyDescent="0.25">
      <c r="A10" s="311">
        <v>3</v>
      </c>
      <c r="B10" s="310" t="s">
        <v>542</v>
      </c>
      <c r="C10" s="300">
        <v>3160</v>
      </c>
      <c r="D10" s="293">
        <v>25</v>
      </c>
      <c r="E10" s="295">
        <v>0</v>
      </c>
      <c r="F10" s="295">
        <f t="shared" si="1"/>
        <v>3185</v>
      </c>
      <c r="G10" s="295">
        <v>0</v>
      </c>
      <c r="H10" s="295">
        <v>884.51</v>
      </c>
      <c r="I10" s="295">
        <v>59.3</v>
      </c>
      <c r="J10" s="293">
        <f t="shared" si="2"/>
        <v>4128.8099999999995</v>
      </c>
    </row>
    <row r="11" spans="1:10" x14ac:dyDescent="0.25">
      <c r="A11" s="311">
        <v>4</v>
      </c>
      <c r="B11" s="310" t="s">
        <v>541</v>
      </c>
      <c r="C11" s="300">
        <v>0</v>
      </c>
      <c r="D11" s="293">
        <v>0</v>
      </c>
      <c r="E11" s="295">
        <v>0</v>
      </c>
      <c r="F11" s="295">
        <f t="shared" si="1"/>
        <v>0</v>
      </c>
      <c r="G11" s="295">
        <v>0</v>
      </c>
      <c r="H11" s="295">
        <v>393.6</v>
      </c>
      <c r="I11" s="295">
        <v>256.11</v>
      </c>
      <c r="J11" s="293">
        <f t="shared" si="2"/>
        <v>649.71</v>
      </c>
    </row>
    <row r="12" spans="1:10" x14ac:dyDescent="0.25">
      <c r="A12" s="311">
        <v>5</v>
      </c>
      <c r="B12" s="310" t="s">
        <v>16</v>
      </c>
      <c r="C12" s="300">
        <v>0</v>
      </c>
      <c r="D12" s="293">
        <v>175</v>
      </c>
      <c r="E12" s="295">
        <v>0</v>
      </c>
      <c r="F12" s="295">
        <f t="shared" si="1"/>
        <v>175</v>
      </c>
      <c r="G12" s="295">
        <v>0</v>
      </c>
      <c r="H12" s="295">
        <v>1230</v>
      </c>
      <c r="I12" s="295">
        <v>106.53</v>
      </c>
      <c r="J12" s="293">
        <f t="shared" si="2"/>
        <v>1511.53</v>
      </c>
    </row>
    <row r="13" spans="1:10" x14ac:dyDescent="0.25">
      <c r="A13" s="311">
        <v>6</v>
      </c>
      <c r="B13" s="310" t="s">
        <v>539</v>
      </c>
      <c r="C13" s="300">
        <v>2630</v>
      </c>
      <c r="D13" s="293">
        <v>25</v>
      </c>
      <c r="E13" s="295">
        <v>0</v>
      </c>
      <c r="F13" s="295">
        <f t="shared" si="1"/>
        <v>2655</v>
      </c>
      <c r="G13" s="295">
        <v>0</v>
      </c>
      <c r="H13" s="295">
        <v>2230.23</v>
      </c>
      <c r="I13" s="295">
        <v>127.8</v>
      </c>
      <c r="J13" s="293">
        <f t="shared" si="2"/>
        <v>5013.0300000000007</v>
      </c>
    </row>
    <row r="14" spans="1:10" x14ac:dyDescent="0.25">
      <c r="A14" s="311">
        <v>7</v>
      </c>
      <c r="B14" s="310" t="s">
        <v>42</v>
      </c>
      <c r="C14" s="300">
        <v>5190</v>
      </c>
      <c r="D14" s="293">
        <v>603.79999999999995</v>
      </c>
      <c r="E14" s="295">
        <v>0</v>
      </c>
      <c r="F14" s="295">
        <f t="shared" si="1"/>
        <v>5793.8</v>
      </c>
      <c r="G14" s="295">
        <v>0</v>
      </c>
      <c r="H14" s="295">
        <v>987.96</v>
      </c>
      <c r="I14" s="295">
        <v>23.85</v>
      </c>
      <c r="J14" s="293">
        <f t="shared" si="2"/>
        <v>6805.6100000000006</v>
      </c>
    </row>
    <row r="15" spans="1:10" x14ac:dyDescent="0.25">
      <c r="A15" s="311">
        <v>8</v>
      </c>
      <c r="B15" s="310" t="s">
        <v>21</v>
      </c>
      <c r="C15" s="300">
        <v>5923</v>
      </c>
      <c r="D15" s="293">
        <v>0</v>
      </c>
      <c r="E15" s="295">
        <v>0</v>
      </c>
      <c r="F15" s="295">
        <f t="shared" si="1"/>
        <v>5923</v>
      </c>
      <c r="G15" s="295">
        <v>0</v>
      </c>
      <c r="H15" s="295">
        <v>524.1</v>
      </c>
      <c r="I15" s="295">
        <v>25.1</v>
      </c>
      <c r="J15" s="293">
        <f t="shared" si="2"/>
        <v>6472.2</v>
      </c>
    </row>
    <row r="16" spans="1:10" x14ac:dyDescent="0.25">
      <c r="A16" s="311">
        <v>9</v>
      </c>
      <c r="B16" s="310" t="s">
        <v>580</v>
      </c>
      <c r="C16" s="300">
        <v>0</v>
      </c>
      <c r="D16" s="293">
        <v>0</v>
      </c>
      <c r="E16" s="295">
        <v>0</v>
      </c>
      <c r="F16" s="295">
        <f t="shared" si="1"/>
        <v>0</v>
      </c>
      <c r="G16" s="295">
        <v>0</v>
      </c>
      <c r="H16" s="295">
        <v>1252.1500000000001</v>
      </c>
      <c r="I16" s="295">
        <v>62.87</v>
      </c>
      <c r="J16" s="293">
        <f t="shared" si="2"/>
        <v>1315.02</v>
      </c>
    </row>
    <row r="17" spans="1:10" x14ac:dyDescent="0.25">
      <c r="A17" s="311">
        <v>10</v>
      </c>
      <c r="B17" s="310" t="s">
        <v>561</v>
      </c>
      <c r="C17" s="300">
        <v>16606</v>
      </c>
      <c r="D17" s="293">
        <v>108</v>
      </c>
      <c r="E17" s="295">
        <v>0</v>
      </c>
      <c r="F17" s="295">
        <f t="shared" si="1"/>
        <v>16714</v>
      </c>
      <c r="G17" s="295">
        <v>0</v>
      </c>
      <c r="H17" s="295">
        <v>2478</v>
      </c>
      <c r="I17" s="295">
        <v>9092.2900000000009</v>
      </c>
      <c r="J17" s="293">
        <f t="shared" si="2"/>
        <v>28284.29</v>
      </c>
    </row>
    <row r="18" spans="1:10" x14ac:dyDescent="0.25">
      <c r="A18" s="311">
        <v>11</v>
      </c>
      <c r="B18" s="310" t="s">
        <v>560</v>
      </c>
      <c r="C18" s="300">
        <v>12000.5</v>
      </c>
      <c r="D18" s="293">
        <v>2344.06</v>
      </c>
      <c r="E18" s="295">
        <v>0</v>
      </c>
      <c r="F18" s="295">
        <v>14344.56</v>
      </c>
      <c r="G18" s="295">
        <v>1620</v>
      </c>
      <c r="H18" s="295">
        <v>8266.2199999999993</v>
      </c>
      <c r="I18" s="295">
        <v>0</v>
      </c>
      <c r="J18" s="293">
        <f t="shared" si="2"/>
        <v>24230.78</v>
      </c>
    </row>
    <row r="19" spans="1:10" x14ac:dyDescent="0.25">
      <c r="A19" s="306"/>
      <c r="B19" s="310"/>
      <c r="C19" s="309"/>
      <c r="D19" s="307"/>
      <c r="E19" s="308"/>
      <c r="F19" s="308"/>
      <c r="G19" s="308"/>
      <c r="H19" s="308"/>
      <c r="I19" s="308"/>
      <c r="J19" s="307"/>
    </row>
    <row r="20" spans="1:10" x14ac:dyDescent="0.25">
      <c r="A20" s="306" t="s">
        <v>579</v>
      </c>
      <c r="B20" s="312" t="s">
        <v>578</v>
      </c>
      <c r="C20" s="304">
        <f t="shared" ref="C20:J20" si="3">SUM(C21:C27)+C28+C29</f>
        <v>72153.009999999995</v>
      </c>
      <c r="D20" s="302">
        <f t="shared" si="3"/>
        <v>10815.41</v>
      </c>
      <c r="E20" s="303">
        <f t="shared" si="3"/>
        <v>0</v>
      </c>
      <c r="F20" s="303">
        <f t="shared" si="3"/>
        <v>82968.420000000013</v>
      </c>
      <c r="G20" s="303">
        <f t="shared" si="3"/>
        <v>1840</v>
      </c>
      <c r="H20" s="303">
        <f t="shared" si="3"/>
        <v>7447.5</v>
      </c>
      <c r="I20" s="303">
        <f t="shared" si="3"/>
        <v>15986.980000000001</v>
      </c>
      <c r="J20" s="302">
        <f t="shared" si="3"/>
        <v>108242.9</v>
      </c>
    </row>
    <row r="21" spans="1:10" x14ac:dyDescent="0.25">
      <c r="A21" s="311">
        <v>1</v>
      </c>
      <c r="B21" s="317" t="s">
        <v>350</v>
      </c>
      <c r="C21" s="300">
        <v>2780</v>
      </c>
      <c r="D21" s="293">
        <v>0</v>
      </c>
      <c r="E21" s="295">
        <v>0</v>
      </c>
      <c r="F21" s="295">
        <f>C21+D21+E21</f>
        <v>2780</v>
      </c>
      <c r="G21" s="295">
        <v>0</v>
      </c>
      <c r="H21" s="295">
        <v>120</v>
      </c>
      <c r="I21" s="295">
        <v>11.05</v>
      </c>
      <c r="J21" s="293">
        <f t="shared" ref="J21:J29" si="4">G21+H21+I21+F21</f>
        <v>2911.05</v>
      </c>
    </row>
    <row r="22" spans="1:10" x14ac:dyDescent="0.25">
      <c r="A22" s="311">
        <v>2</v>
      </c>
      <c r="B22" s="310" t="s">
        <v>531</v>
      </c>
      <c r="C22" s="300">
        <v>0</v>
      </c>
      <c r="D22" s="293">
        <v>0</v>
      </c>
      <c r="E22" s="295">
        <v>0</v>
      </c>
      <c r="F22" s="295">
        <f>C22+D22+E22</f>
        <v>0</v>
      </c>
      <c r="G22" s="295">
        <v>0</v>
      </c>
      <c r="H22" s="295">
        <v>0</v>
      </c>
      <c r="I22" s="295">
        <v>0</v>
      </c>
      <c r="J22" s="293">
        <f t="shared" si="4"/>
        <v>0</v>
      </c>
    </row>
    <row r="23" spans="1:10" x14ac:dyDescent="0.25">
      <c r="A23" s="311">
        <v>3</v>
      </c>
      <c r="B23" s="310" t="s">
        <v>532</v>
      </c>
      <c r="C23" s="300">
        <v>0</v>
      </c>
      <c r="D23" s="293">
        <v>0</v>
      </c>
      <c r="E23" s="295">
        <v>0</v>
      </c>
      <c r="F23" s="295">
        <v>0</v>
      </c>
      <c r="G23" s="295">
        <v>0</v>
      </c>
      <c r="H23" s="295">
        <v>0</v>
      </c>
      <c r="I23" s="295">
        <v>0</v>
      </c>
      <c r="J23" s="293">
        <f t="shared" si="4"/>
        <v>0</v>
      </c>
    </row>
    <row r="24" spans="1:10" x14ac:dyDescent="0.25">
      <c r="A24" s="311">
        <v>4</v>
      </c>
      <c r="B24" s="310" t="s">
        <v>535</v>
      </c>
      <c r="C24" s="300">
        <v>0</v>
      </c>
      <c r="D24" s="293">
        <v>0</v>
      </c>
      <c r="E24" s="295">
        <v>0</v>
      </c>
      <c r="F24" s="295">
        <v>0</v>
      </c>
      <c r="G24" s="295">
        <v>0</v>
      </c>
      <c r="H24" s="295">
        <v>0</v>
      </c>
      <c r="I24" s="295">
        <v>0.05</v>
      </c>
      <c r="J24" s="293">
        <f t="shared" si="4"/>
        <v>0.05</v>
      </c>
    </row>
    <row r="25" spans="1:10" x14ac:dyDescent="0.25">
      <c r="A25" s="311">
        <v>5</v>
      </c>
      <c r="B25" s="310" t="s">
        <v>41</v>
      </c>
      <c r="C25" s="300">
        <v>4970</v>
      </c>
      <c r="D25" s="293">
        <v>2321.8200000000002</v>
      </c>
      <c r="E25" s="295">
        <v>0</v>
      </c>
      <c r="F25" s="295">
        <f>C25+D25+E25</f>
        <v>7291.82</v>
      </c>
      <c r="G25" s="295">
        <v>0</v>
      </c>
      <c r="H25" s="295">
        <v>772</v>
      </c>
      <c r="I25" s="295">
        <v>8</v>
      </c>
      <c r="J25" s="293">
        <f t="shared" si="4"/>
        <v>8071.82</v>
      </c>
    </row>
    <row r="26" spans="1:10" x14ac:dyDescent="0.25">
      <c r="A26" s="311">
        <v>6</v>
      </c>
      <c r="B26" s="310" t="s">
        <v>38</v>
      </c>
      <c r="C26" s="300">
        <v>4080</v>
      </c>
      <c r="D26" s="293">
        <v>0</v>
      </c>
      <c r="E26" s="295">
        <v>0</v>
      </c>
      <c r="F26" s="295">
        <f>C26+D26+E26</f>
        <v>4080</v>
      </c>
      <c r="G26" s="295">
        <v>0</v>
      </c>
      <c r="H26" s="295">
        <v>1703.66</v>
      </c>
      <c r="I26" s="295">
        <v>83.96</v>
      </c>
      <c r="J26" s="293">
        <f t="shared" si="4"/>
        <v>5867.62</v>
      </c>
    </row>
    <row r="27" spans="1:10" x14ac:dyDescent="0.25">
      <c r="A27" s="311">
        <v>7</v>
      </c>
      <c r="B27" s="310" t="s">
        <v>17</v>
      </c>
      <c r="C27" s="300">
        <v>10970</v>
      </c>
      <c r="D27" s="293">
        <v>672</v>
      </c>
      <c r="E27" s="295">
        <v>0</v>
      </c>
      <c r="F27" s="295">
        <f>C27+D27+E27</f>
        <v>11642</v>
      </c>
      <c r="G27" s="295">
        <v>0</v>
      </c>
      <c r="H27" s="295">
        <v>2884.84</v>
      </c>
      <c r="I27" s="295">
        <v>208.13</v>
      </c>
      <c r="J27" s="293">
        <f t="shared" si="4"/>
        <v>14734.970000000001</v>
      </c>
    </row>
    <row r="28" spans="1:10" x14ac:dyDescent="0.25">
      <c r="A28" s="311">
        <v>8</v>
      </c>
      <c r="B28" s="310" t="s">
        <v>561</v>
      </c>
      <c r="C28" s="300">
        <v>36455</v>
      </c>
      <c r="D28" s="293">
        <v>4288</v>
      </c>
      <c r="E28" s="295">
        <v>0</v>
      </c>
      <c r="F28" s="295">
        <f>C28+D28+E28</f>
        <v>40743</v>
      </c>
      <c r="G28" s="295">
        <v>0</v>
      </c>
      <c r="H28" s="295">
        <v>447</v>
      </c>
      <c r="I28" s="295">
        <v>15675.79</v>
      </c>
      <c r="J28" s="293">
        <f t="shared" si="4"/>
        <v>56865.79</v>
      </c>
    </row>
    <row r="29" spans="1:10" x14ac:dyDescent="0.25">
      <c r="A29" s="311">
        <v>9</v>
      </c>
      <c r="B29" s="310" t="s">
        <v>560</v>
      </c>
      <c r="C29" s="300">
        <v>12898.01</v>
      </c>
      <c r="D29" s="293">
        <v>3533.59</v>
      </c>
      <c r="E29" s="295">
        <v>0</v>
      </c>
      <c r="F29" s="295">
        <f>C29+D29+E29</f>
        <v>16431.599999999999</v>
      </c>
      <c r="G29" s="295">
        <v>1840</v>
      </c>
      <c r="H29" s="295">
        <v>1520</v>
      </c>
      <c r="I29" s="295">
        <v>0</v>
      </c>
      <c r="J29" s="293">
        <f t="shared" si="4"/>
        <v>19791.599999999999</v>
      </c>
    </row>
    <row r="30" spans="1:10" x14ac:dyDescent="0.25">
      <c r="A30" s="306"/>
      <c r="B30" s="310"/>
      <c r="C30" s="309"/>
      <c r="D30" s="307"/>
      <c r="E30" s="308"/>
      <c r="F30" s="308"/>
      <c r="G30" s="308"/>
      <c r="H30" s="308"/>
      <c r="I30" s="308"/>
      <c r="J30" s="307"/>
    </row>
    <row r="31" spans="1:10" x14ac:dyDescent="0.25">
      <c r="A31" s="306" t="s">
        <v>576</v>
      </c>
      <c r="B31" s="312" t="s">
        <v>575</v>
      </c>
      <c r="C31" s="304">
        <f t="shared" ref="C31:J31" si="5">SUM(C32:C38)+C39+C40</f>
        <v>36442.5</v>
      </c>
      <c r="D31" s="302">
        <f t="shared" si="5"/>
        <v>6473.66</v>
      </c>
      <c r="E31" s="303">
        <f t="shared" si="5"/>
        <v>917.48</v>
      </c>
      <c r="F31" s="303">
        <f t="shared" si="5"/>
        <v>43833.64</v>
      </c>
      <c r="G31" s="303">
        <f t="shared" si="5"/>
        <v>2320</v>
      </c>
      <c r="H31" s="303">
        <f t="shared" si="5"/>
        <v>11558.029999999999</v>
      </c>
      <c r="I31" s="303">
        <f t="shared" si="5"/>
        <v>19068.02</v>
      </c>
      <c r="J31" s="302">
        <f t="shared" si="5"/>
        <v>76779.69</v>
      </c>
    </row>
    <row r="32" spans="1:10" x14ac:dyDescent="0.25">
      <c r="A32" s="311">
        <v>1</v>
      </c>
      <c r="B32" s="310" t="s">
        <v>12</v>
      </c>
      <c r="C32" s="300">
        <v>3085.91</v>
      </c>
      <c r="D32" s="293">
        <v>0</v>
      </c>
      <c r="E32" s="295">
        <v>0</v>
      </c>
      <c r="F32" s="295">
        <f>C32+D32+E32</f>
        <v>3085.91</v>
      </c>
      <c r="G32" s="295">
        <v>0</v>
      </c>
      <c r="H32" s="295">
        <v>1758.87</v>
      </c>
      <c r="I32" s="295">
        <v>89.5</v>
      </c>
      <c r="J32" s="293">
        <f t="shared" ref="J32:J40" si="6">G32+H32+I32+F32</f>
        <v>4934.28</v>
      </c>
    </row>
    <row r="33" spans="1:10" x14ac:dyDescent="0.25">
      <c r="A33" s="311">
        <v>2</v>
      </c>
      <c r="B33" s="310" t="s">
        <v>528</v>
      </c>
      <c r="C33" s="316">
        <v>4220</v>
      </c>
      <c r="D33" s="315">
        <v>0</v>
      </c>
      <c r="E33" s="314">
        <v>127.92</v>
      </c>
      <c r="F33" s="295">
        <f>+C33+D33+E33</f>
        <v>4347.92</v>
      </c>
      <c r="G33" s="314">
        <v>0</v>
      </c>
      <c r="H33" s="314">
        <v>3599.8</v>
      </c>
      <c r="I33" s="314">
        <v>155.33000000000001</v>
      </c>
      <c r="J33" s="293">
        <f t="shared" si="6"/>
        <v>8103.05</v>
      </c>
    </row>
    <row r="34" spans="1:10" x14ac:dyDescent="0.25">
      <c r="A34" s="311">
        <v>3</v>
      </c>
      <c r="B34" s="310" t="s">
        <v>381</v>
      </c>
      <c r="C34" s="300">
        <v>0</v>
      </c>
      <c r="D34" s="293">
        <v>0</v>
      </c>
      <c r="E34" s="295">
        <v>234.6</v>
      </c>
      <c r="F34" s="300">
        <f t="shared" ref="F34:F40" si="7">C34+D34+E34</f>
        <v>234.6</v>
      </c>
      <c r="G34" s="295">
        <v>0</v>
      </c>
      <c r="H34" s="295">
        <v>1881.5</v>
      </c>
      <c r="I34" s="295">
        <v>138.91999999999999</v>
      </c>
      <c r="J34" s="293">
        <f t="shared" si="6"/>
        <v>2255.02</v>
      </c>
    </row>
    <row r="35" spans="1:10" x14ac:dyDescent="0.25">
      <c r="A35" s="311">
        <v>4</v>
      </c>
      <c r="B35" s="310" t="s">
        <v>574</v>
      </c>
      <c r="C35" s="300">
        <v>0</v>
      </c>
      <c r="D35" s="293">
        <v>0</v>
      </c>
      <c r="E35" s="295">
        <v>0</v>
      </c>
      <c r="F35" s="295">
        <f t="shared" si="7"/>
        <v>0</v>
      </c>
      <c r="G35" s="295">
        <v>0</v>
      </c>
      <c r="H35" s="295">
        <v>0</v>
      </c>
      <c r="I35" s="295">
        <v>0</v>
      </c>
      <c r="J35" s="293">
        <f t="shared" si="6"/>
        <v>0</v>
      </c>
    </row>
    <row r="36" spans="1:10" x14ac:dyDescent="0.25">
      <c r="A36" s="311">
        <v>5</v>
      </c>
      <c r="B36" s="310" t="s">
        <v>382</v>
      </c>
      <c r="C36" s="300">
        <v>0</v>
      </c>
      <c r="D36" s="293">
        <v>32.5</v>
      </c>
      <c r="E36" s="295">
        <v>0</v>
      </c>
      <c r="F36" s="295">
        <f t="shared" si="7"/>
        <v>32.5</v>
      </c>
      <c r="G36" s="295">
        <v>0</v>
      </c>
      <c r="H36" s="295">
        <v>0</v>
      </c>
      <c r="I36" s="295">
        <v>0</v>
      </c>
      <c r="J36" s="293">
        <f t="shared" si="6"/>
        <v>32.5</v>
      </c>
    </row>
    <row r="37" spans="1:10" x14ac:dyDescent="0.25">
      <c r="A37" s="311">
        <v>6</v>
      </c>
      <c r="B37" s="310" t="s">
        <v>383</v>
      </c>
      <c r="C37" s="300">
        <v>4770</v>
      </c>
      <c r="D37" s="293">
        <v>524.08000000000004</v>
      </c>
      <c r="E37" s="295">
        <v>0</v>
      </c>
      <c r="F37" s="295">
        <f t="shared" si="7"/>
        <v>5294.08</v>
      </c>
      <c r="G37" s="295">
        <v>0</v>
      </c>
      <c r="H37" s="295">
        <v>2182.1999999999998</v>
      </c>
      <c r="I37" s="295">
        <v>122.7</v>
      </c>
      <c r="J37" s="293">
        <f t="shared" si="6"/>
        <v>7598.98</v>
      </c>
    </row>
    <row r="38" spans="1:10" x14ac:dyDescent="0.25">
      <c r="A38" s="311">
        <v>7</v>
      </c>
      <c r="B38" s="310" t="s">
        <v>573</v>
      </c>
      <c r="C38" s="300">
        <v>4806.59</v>
      </c>
      <c r="D38" s="293">
        <v>0</v>
      </c>
      <c r="E38" s="295">
        <v>0</v>
      </c>
      <c r="F38" s="295">
        <f t="shared" si="7"/>
        <v>4806.59</v>
      </c>
      <c r="G38" s="295">
        <v>0</v>
      </c>
      <c r="H38" s="295">
        <v>2135.66</v>
      </c>
      <c r="I38" s="295">
        <v>0</v>
      </c>
      <c r="J38" s="293">
        <f t="shared" si="6"/>
        <v>6942.25</v>
      </c>
    </row>
    <row r="39" spans="1:10" x14ac:dyDescent="0.25">
      <c r="A39" s="311">
        <v>8</v>
      </c>
      <c r="B39" s="310" t="s">
        <v>561</v>
      </c>
      <c r="C39" s="300">
        <v>7670</v>
      </c>
      <c r="D39" s="293">
        <v>5557.5</v>
      </c>
      <c r="E39" s="295">
        <v>554.96</v>
      </c>
      <c r="F39" s="295">
        <f t="shared" si="7"/>
        <v>13782.46</v>
      </c>
      <c r="G39" s="295">
        <v>0</v>
      </c>
      <c r="H39" s="295">
        <v>0</v>
      </c>
      <c r="I39" s="295">
        <v>18561.57</v>
      </c>
      <c r="J39" s="293">
        <f t="shared" si="6"/>
        <v>32344.03</v>
      </c>
    </row>
    <row r="40" spans="1:10" x14ac:dyDescent="0.25">
      <c r="A40" s="311">
        <v>9</v>
      </c>
      <c r="B40" s="310" t="s">
        <v>560</v>
      </c>
      <c r="C40" s="300">
        <v>11890</v>
      </c>
      <c r="D40" s="293">
        <v>359.58</v>
      </c>
      <c r="E40" s="295">
        <v>0</v>
      </c>
      <c r="F40" s="295">
        <f t="shared" si="7"/>
        <v>12249.58</v>
      </c>
      <c r="G40" s="295">
        <v>2320</v>
      </c>
      <c r="H40" s="295">
        <v>0</v>
      </c>
      <c r="I40" s="295">
        <v>0</v>
      </c>
      <c r="J40" s="293">
        <f t="shared" si="6"/>
        <v>14569.58</v>
      </c>
    </row>
    <row r="41" spans="1:10" x14ac:dyDescent="0.25">
      <c r="A41" s="311"/>
      <c r="B41" s="301"/>
      <c r="C41" s="309"/>
      <c r="D41" s="307"/>
      <c r="E41" s="308"/>
      <c r="F41" s="308"/>
      <c r="G41" s="308"/>
      <c r="H41" s="308"/>
      <c r="I41" s="308"/>
      <c r="J41" s="307"/>
    </row>
    <row r="42" spans="1:10" x14ac:dyDescent="0.25">
      <c r="A42" s="306" t="s">
        <v>572</v>
      </c>
      <c r="B42" s="312" t="s">
        <v>571</v>
      </c>
      <c r="C42" s="304">
        <f t="shared" ref="C42:J42" si="8">SUM(C43:C48)+C49+C50</f>
        <v>30622.87</v>
      </c>
      <c r="D42" s="302">
        <f t="shared" si="8"/>
        <v>190</v>
      </c>
      <c r="E42" s="303">
        <f t="shared" si="8"/>
        <v>0</v>
      </c>
      <c r="F42" s="303">
        <f t="shared" si="8"/>
        <v>30812.87</v>
      </c>
      <c r="G42" s="303">
        <f t="shared" si="8"/>
        <v>0</v>
      </c>
      <c r="H42" s="303">
        <f t="shared" si="8"/>
        <v>4289.12</v>
      </c>
      <c r="I42" s="303">
        <f t="shared" si="8"/>
        <v>840.37</v>
      </c>
      <c r="J42" s="302">
        <f t="shared" si="8"/>
        <v>35942.36</v>
      </c>
    </row>
    <row r="43" spans="1:10" x14ac:dyDescent="0.25">
      <c r="A43" s="311">
        <v>1</v>
      </c>
      <c r="B43" s="310" t="s">
        <v>570</v>
      </c>
      <c r="C43" s="300">
        <v>210</v>
      </c>
      <c r="D43" s="293">
        <v>0</v>
      </c>
      <c r="E43" s="295">
        <v>0</v>
      </c>
      <c r="F43" s="295">
        <f>C43+D43+E43</f>
        <v>210</v>
      </c>
      <c r="G43" s="295">
        <v>0</v>
      </c>
      <c r="H43" s="295">
        <v>0</v>
      </c>
      <c r="I43" s="295">
        <v>70.7</v>
      </c>
      <c r="J43" s="293">
        <f t="shared" ref="J43:J50" si="9">G43+H43+I43+F43</f>
        <v>280.7</v>
      </c>
    </row>
    <row r="44" spans="1:10" x14ac:dyDescent="0.25">
      <c r="A44" s="311">
        <v>2</v>
      </c>
      <c r="B44" s="310" t="s">
        <v>569</v>
      </c>
      <c r="C44" s="300">
        <v>0</v>
      </c>
      <c r="D44" s="293">
        <v>0</v>
      </c>
      <c r="E44" s="295">
        <v>0</v>
      </c>
      <c r="F44" s="295">
        <f>C44+D44+E44</f>
        <v>0</v>
      </c>
      <c r="G44" s="295">
        <v>0</v>
      </c>
      <c r="H44" s="295">
        <v>0</v>
      </c>
      <c r="I44" s="295">
        <v>0</v>
      </c>
      <c r="J44" s="293">
        <f t="shared" si="9"/>
        <v>0</v>
      </c>
    </row>
    <row r="45" spans="1:10" x14ac:dyDescent="0.25">
      <c r="A45" s="311">
        <v>3</v>
      </c>
      <c r="B45" s="310" t="s">
        <v>7</v>
      </c>
      <c r="C45" s="300">
        <v>1190</v>
      </c>
      <c r="D45" s="293">
        <v>0</v>
      </c>
      <c r="E45" s="295">
        <v>0</v>
      </c>
      <c r="F45" s="295">
        <f>C45+D45+E45</f>
        <v>1190</v>
      </c>
      <c r="G45" s="295">
        <v>0</v>
      </c>
      <c r="H45" s="295">
        <v>130</v>
      </c>
      <c r="I45" s="295">
        <v>4.05</v>
      </c>
      <c r="J45" s="293">
        <f t="shared" si="9"/>
        <v>1324.05</v>
      </c>
    </row>
    <row r="46" spans="1:10" x14ac:dyDescent="0.25">
      <c r="A46" s="311">
        <v>4</v>
      </c>
      <c r="B46" s="310" t="s">
        <v>19</v>
      </c>
      <c r="C46" s="300">
        <v>420</v>
      </c>
      <c r="D46" s="293">
        <v>0</v>
      </c>
      <c r="E46" s="295">
        <v>0</v>
      </c>
      <c r="F46" s="295">
        <f>C46+D46+E46</f>
        <v>420</v>
      </c>
      <c r="G46" s="295">
        <v>0</v>
      </c>
      <c r="H46" s="295">
        <v>2061.92</v>
      </c>
      <c r="I46" s="295">
        <v>6.3</v>
      </c>
      <c r="J46" s="293">
        <f t="shared" si="9"/>
        <v>2488.2200000000003</v>
      </c>
    </row>
    <row r="47" spans="1:10" x14ac:dyDescent="0.25">
      <c r="A47" s="311">
        <v>5</v>
      </c>
      <c r="B47" s="310" t="s">
        <v>523</v>
      </c>
      <c r="C47" s="300">
        <v>0</v>
      </c>
      <c r="D47" s="293">
        <v>0</v>
      </c>
      <c r="E47" s="295">
        <v>0</v>
      </c>
      <c r="F47" s="295">
        <v>0</v>
      </c>
      <c r="G47" s="295">
        <v>0</v>
      </c>
      <c r="H47" s="295">
        <v>0</v>
      </c>
      <c r="I47" s="295">
        <v>52.11</v>
      </c>
      <c r="J47" s="293">
        <f t="shared" si="9"/>
        <v>52.11</v>
      </c>
    </row>
    <row r="48" spans="1:10" x14ac:dyDescent="0.25">
      <c r="A48" s="311">
        <v>6</v>
      </c>
      <c r="B48" s="310" t="s">
        <v>9</v>
      </c>
      <c r="C48" s="300">
        <v>5720</v>
      </c>
      <c r="D48" s="293">
        <v>100</v>
      </c>
      <c r="E48" s="295">
        <v>0</v>
      </c>
      <c r="F48" s="295">
        <f>C48+D48+E48</f>
        <v>5820</v>
      </c>
      <c r="G48" s="295">
        <v>0</v>
      </c>
      <c r="H48" s="295">
        <v>977</v>
      </c>
      <c r="I48" s="295">
        <v>91.95</v>
      </c>
      <c r="J48" s="293">
        <f t="shared" si="9"/>
        <v>6888.95</v>
      </c>
    </row>
    <row r="49" spans="1:10" x14ac:dyDescent="0.25">
      <c r="A49" s="311">
        <v>7</v>
      </c>
      <c r="B49" s="310" t="s">
        <v>561</v>
      </c>
      <c r="C49" s="300">
        <v>8731.3799999999992</v>
      </c>
      <c r="D49" s="293">
        <v>0</v>
      </c>
      <c r="E49" s="295">
        <v>0</v>
      </c>
      <c r="F49" s="295">
        <f>C49+D49+E49</f>
        <v>8731.3799999999992</v>
      </c>
      <c r="G49" s="295">
        <v>0</v>
      </c>
      <c r="H49" s="295">
        <v>195</v>
      </c>
      <c r="I49" s="295">
        <v>615.26</v>
      </c>
      <c r="J49" s="293">
        <f t="shared" si="9"/>
        <v>9541.64</v>
      </c>
    </row>
    <row r="50" spans="1:10" x14ac:dyDescent="0.25">
      <c r="A50" s="313">
        <v>8</v>
      </c>
      <c r="B50" s="310" t="s">
        <v>560</v>
      </c>
      <c r="C50" s="300">
        <v>14351.49</v>
      </c>
      <c r="D50" s="293">
        <v>90</v>
      </c>
      <c r="E50" s="295">
        <v>0</v>
      </c>
      <c r="F50" s="295">
        <f>C50+D50+E50</f>
        <v>14441.49</v>
      </c>
      <c r="G50" s="295">
        <v>0</v>
      </c>
      <c r="H50" s="295">
        <v>925.2</v>
      </c>
      <c r="I50" s="295">
        <v>0</v>
      </c>
      <c r="J50" s="293">
        <f t="shared" si="9"/>
        <v>15366.69</v>
      </c>
    </row>
    <row r="51" spans="1:10" x14ac:dyDescent="0.25">
      <c r="A51" s="299"/>
      <c r="B51" s="301"/>
      <c r="C51" s="309"/>
      <c r="D51" s="307"/>
      <c r="E51" s="308"/>
      <c r="F51" s="308"/>
      <c r="G51" s="308"/>
      <c r="H51" s="308"/>
      <c r="I51" s="308"/>
      <c r="J51" s="307"/>
    </row>
    <row r="52" spans="1:10" x14ac:dyDescent="0.25">
      <c r="A52" s="306" t="s">
        <v>568</v>
      </c>
      <c r="B52" s="312" t="s">
        <v>567</v>
      </c>
      <c r="C52" s="304">
        <f t="shared" ref="C52:J52" si="10">SUM(C53:C59)+C60+C61</f>
        <v>310</v>
      </c>
      <c r="D52" s="302">
        <f t="shared" si="10"/>
        <v>1698.3</v>
      </c>
      <c r="E52" s="303">
        <f t="shared" si="10"/>
        <v>36</v>
      </c>
      <c r="F52" s="303">
        <f t="shared" si="10"/>
        <v>2044.3</v>
      </c>
      <c r="G52" s="303">
        <f t="shared" si="10"/>
        <v>0</v>
      </c>
      <c r="H52" s="303">
        <f t="shared" si="10"/>
        <v>1242</v>
      </c>
      <c r="I52" s="303">
        <f t="shared" si="10"/>
        <v>263.72000000000003</v>
      </c>
      <c r="J52" s="302">
        <f t="shared" si="10"/>
        <v>3550.0199999999995</v>
      </c>
    </row>
    <row r="53" spans="1:10" x14ac:dyDescent="0.25">
      <c r="A53" s="311">
        <v>1</v>
      </c>
      <c r="B53" s="310" t="s">
        <v>13</v>
      </c>
      <c r="C53" s="300">
        <v>0</v>
      </c>
      <c r="D53" s="293">
        <v>0</v>
      </c>
      <c r="E53" s="295">
        <v>0</v>
      </c>
      <c r="F53" s="295">
        <f t="shared" ref="F53:F61" si="11">C53+D53+E53</f>
        <v>0</v>
      </c>
      <c r="G53" s="295">
        <v>0</v>
      </c>
      <c r="H53" s="295">
        <v>0</v>
      </c>
      <c r="I53" s="295">
        <v>104.61</v>
      </c>
      <c r="J53" s="293">
        <f t="shared" ref="J53:J61" si="12">G53+H53+I53+F53</f>
        <v>104.61</v>
      </c>
    </row>
    <row r="54" spans="1:10" x14ac:dyDescent="0.25">
      <c r="A54" s="311">
        <v>2</v>
      </c>
      <c r="B54" s="310" t="s">
        <v>14</v>
      </c>
      <c r="C54" s="300">
        <v>60</v>
      </c>
      <c r="D54" s="293">
        <v>276.2</v>
      </c>
      <c r="E54" s="295">
        <v>0</v>
      </c>
      <c r="F54" s="295">
        <f t="shared" si="11"/>
        <v>336.2</v>
      </c>
      <c r="G54" s="295">
        <v>0</v>
      </c>
      <c r="H54" s="295">
        <v>100</v>
      </c>
      <c r="I54" s="295">
        <v>30.01</v>
      </c>
      <c r="J54" s="293">
        <f t="shared" si="12"/>
        <v>466.21</v>
      </c>
    </row>
    <row r="55" spans="1:10" x14ac:dyDescent="0.25">
      <c r="A55" s="311">
        <v>3</v>
      </c>
      <c r="B55" s="310" t="s">
        <v>520</v>
      </c>
      <c r="C55" s="300">
        <v>0</v>
      </c>
      <c r="D55" s="293">
        <v>0</v>
      </c>
      <c r="E55" s="295">
        <v>36</v>
      </c>
      <c r="F55" s="295">
        <f t="shared" si="11"/>
        <v>36</v>
      </c>
      <c r="G55" s="295">
        <v>0</v>
      </c>
      <c r="H55" s="295">
        <v>0</v>
      </c>
      <c r="I55" s="295">
        <v>5.45</v>
      </c>
      <c r="J55" s="293">
        <f t="shared" si="12"/>
        <v>41.45</v>
      </c>
    </row>
    <row r="56" spans="1:10" x14ac:dyDescent="0.25">
      <c r="A56" s="311">
        <v>4</v>
      </c>
      <c r="B56" s="310" t="s">
        <v>18</v>
      </c>
      <c r="C56" s="300">
        <v>0</v>
      </c>
      <c r="D56" s="293">
        <v>0</v>
      </c>
      <c r="E56" s="295">
        <v>0</v>
      </c>
      <c r="F56" s="295">
        <f t="shared" si="11"/>
        <v>0</v>
      </c>
      <c r="G56" s="295">
        <v>0</v>
      </c>
      <c r="H56" s="295">
        <v>282</v>
      </c>
      <c r="I56" s="295">
        <v>31.03</v>
      </c>
      <c r="J56" s="293">
        <f t="shared" si="12"/>
        <v>313.02999999999997</v>
      </c>
    </row>
    <row r="57" spans="1:10" x14ac:dyDescent="0.25">
      <c r="A57" s="311">
        <v>5</v>
      </c>
      <c r="B57" s="310" t="s">
        <v>519</v>
      </c>
      <c r="C57" s="300">
        <v>0</v>
      </c>
      <c r="D57" s="293">
        <v>0</v>
      </c>
      <c r="E57" s="295">
        <v>0</v>
      </c>
      <c r="F57" s="295">
        <f t="shared" si="11"/>
        <v>0</v>
      </c>
      <c r="G57" s="295">
        <v>0</v>
      </c>
      <c r="H57" s="295">
        <v>0</v>
      </c>
      <c r="I57" s="295">
        <v>36.47</v>
      </c>
      <c r="J57" s="293">
        <f t="shared" si="12"/>
        <v>36.47</v>
      </c>
    </row>
    <row r="58" spans="1:10" x14ac:dyDescent="0.25">
      <c r="A58" s="311">
        <v>6</v>
      </c>
      <c r="B58" s="310" t="s">
        <v>566</v>
      </c>
      <c r="C58" s="300">
        <v>0</v>
      </c>
      <c r="D58" s="293">
        <v>0</v>
      </c>
      <c r="E58" s="295">
        <v>0</v>
      </c>
      <c r="F58" s="295">
        <f t="shared" si="11"/>
        <v>0</v>
      </c>
      <c r="G58" s="295">
        <v>0</v>
      </c>
      <c r="H58" s="295">
        <v>0</v>
      </c>
      <c r="I58" s="295">
        <v>30.67</v>
      </c>
      <c r="J58" s="293">
        <f t="shared" si="12"/>
        <v>30.67</v>
      </c>
    </row>
    <row r="59" spans="1:10" x14ac:dyDescent="0.25">
      <c r="A59" s="311">
        <v>7</v>
      </c>
      <c r="B59" s="310" t="s">
        <v>565</v>
      </c>
      <c r="C59" s="300">
        <v>0</v>
      </c>
      <c r="D59" s="293">
        <v>169.5</v>
      </c>
      <c r="E59" s="295">
        <v>0</v>
      </c>
      <c r="F59" s="295">
        <f t="shared" si="11"/>
        <v>169.5</v>
      </c>
      <c r="G59" s="295">
        <v>0</v>
      </c>
      <c r="H59" s="295">
        <v>0</v>
      </c>
      <c r="I59" s="295">
        <v>16.010000000000002</v>
      </c>
      <c r="J59" s="293">
        <f t="shared" si="12"/>
        <v>185.51</v>
      </c>
    </row>
    <row r="60" spans="1:10" x14ac:dyDescent="0.25">
      <c r="A60" s="311">
        <v>8</v>
      </c>
      <c r="B60" s="310" t="s">
        <v>561</v>
      </c>
      <c r="C60" s="300">
        <v>0</v>
      </c>
      <c r="D60" s="293">
        <v>24.5</v>
      </c>
      <c r="E60" s="295">
        <v>0</v>
      </c>
      <c r="F60" s="295">
        <f t="shared" si="11"/>
        <v>24.5</v>
      </c>
      <c r="G60" s="295">
        <v>0</v>
      </c>
      <c r="H60" s="295">
        <v>0</v>
      </c>
      <c r="I60" s="295">
        <v>9.4700000000000006</v>
      </c>
      <c r="J60" s="293">
        <f t="shared" si="12"/>
        <v>33.97</v>
      </c>
    </row>
    <row r="61" spans="1:10" x14ac:dyDescent="0.25">
      <c r="A61" s="311">
        <v>9</v>
      </c>
      <c r="B61" s="310" t="s">
        <v>560</v>
      </c>
      <c r="C61" s="300">
        <v>250</v>
      </c>
      <c r="D61" s="293">
        <v>1228.0999999999999</v>
      </c>
      <c r="E61" s="295">
        <v>0</v>
      </c>
      <c r="F61" s="295">
        <f t="shared" si="11"/>
        <v>1478.1</v>
      </c>
      <c r="G61" s="295">
        <v>0</v>
      </c>
      <c r="H61" s="295">
        <v>860</v>
      </c>
      <c r="I61" s="295">
        <v>0</v>
      </c>
      <c r="J61" s="293">
        <f t="shared" si="12"/>
        <v>2338.1</v>
      </c>
    </row>
    <row r="62" spans="1:10" x14ac:dyDescent="0.25">
      <c r="A62" s="299"/>
      <c r="B62" s="301"/>
      <c r="C62" s="309"/>
      <c r="D62" s="307"/>
      <c r="E62" s="308"/>
      <c r="F62" s="308"/>
      <c r="G62" s="308"/>
      <c r="H62" s="308"/>
      <c r="I62" s="308"/>
      <c r="J62" s="307"/>
    </row>
    <row r="63" spans="1:10" x14ac:dyDescent="0.25">
      <c r="A63" s="306"/>
      <c r="B63" s="305" t="s">
        <v>564</v>
      </c>
      <c r="C63" s="304">
        <f t="shared" ref="C63:J63" si="13">SUM(C64:C65)+C66+C67</f>
        <v>0</v>
      </c>
      <c r="D63" s="302">
        <f t="shared" si="13"/>
        <v>0</v>
      </c>
      <c r="E63" s="303">
        <f t="shared" si="13"/>
        <v>40.049999999999997</v>
      </c>
      <c r="F63" s="303">
        <f t="shared" si="13"/>
        <v>40.049999999999997</v>
      </c>
      <c r="G63" s="303">
        <f t="shared" si="13"/>
        <v>0</v>
      </c>
      <c r="H63" s="303">
        <f t="shared" si="13"/>
        <v>0</v>
      </c>
      <c r="I63" s="303">
        <f t="shared" si="13"/>
        <v>11.1</v>
      </c>
      <c r="J63" s="302">
        <f t="shared" si="13"/>
        <v>51.15</v>
      </c>
    </row>
    <row r="64" spans="1:10" x14ac:dyDescent="0.25">
      <c r="A64" s="299"/>
      <c r="B64" s="301" t="s">
        <v>563</v>
      </c>
      <c r="C64" s="300">
        <v>0</v>
      </c>
      <c r="D64" s="293">
        <v>0</v>
      </c>
      <c r="E64" s="295">
        <v>40.049999999999997</v>
      </c>
      <c r="F64" s="295">
        <f>C64+D64+E64</f>
        <v>40.049999999999997</v>
      </c>
      <c r="G64" s="295">
        <v>0</v>
      </c>
      <c r="H64" s="295">
        <v>0</v>
      </c>
      <c r="I64" s="295">
        <v>5.25</v>
      </c>
      <c r="J64" s="293">
        <f>G64+H64+I64+F64</f>
        <v>45.3</v>
      </c>
    </row>
    <row r="65" spans="1:57" x14ac:dyDescent="0.25">
      <c r="A65" s="299"/>
      <c r="B65" s="301" t="s">
        <v>562</v>
      </c>
      <c r="C65" s="300">
        <v>0</v>
      </c>
      <c r="D65" s="293">
        <v>0</v>
      </c>
      <c r="E65" s="295">
        <v>0</v>
      </c>
      <c r="F65" s="295">
        <f>C65+D65+E65</f>
        <v>0</v>
      </c>
      <c r="G65" s="295">
        <v>0</v>
      </c>
      <c r="H65" s="295">
        <v>0</v>
      </c>
      <c r="I65" s="295">
        <v>0</v>
      </c>
      <c r="J65" s="293">
        <f>G65+H65+I65+F65</f>
        <v>0</v>
      </c>
    </row>
    <row r="66" spans="1:57" x14ac:dyDescent="0.25">
      <c r="A66" s="299"/>
      <c r="B66" s="298" t="s">
        <v>561</v>
      </c>
      <c r="C66" s="300">
        <v>0</v>
      </c>
      <c r="D66" s="293">
        <v>0</v>
      </c>
      <c r="E66" s="295">
        <v>0</v>
      </c>
      <c r="F66" s="295">
        <f>C66+D66+E66</f>
        <v>0</v>
      </c>
      <c r="G66" s="295">
        <v>0</v>
      </c>
      <c r="H66" s="295">
        <v>0</v>
      </c>
      <c r="I66" s="295">
        <v>5.85</v>
      </c>
      <c r="J66" s="293">
        <f>G66+H66+I66+F66</f>
        <v>5.85</v>
      </c>
    </row>
    <row r="67" spans="1:57" x14ac:dyDescent="0.25">
      <c r="A67" s="299"/>
      <c r="B67" s="298" t="s">
        <v>560</v>
      </c>
      <c r="C67" s="297">
        <v>0</v>
      </c>
      <c r="D67" s="296">
        <v>0</v>
      </c>
      <c r="E67" s="294">
        <v>0</v>
      </c>
      <c r="F67" s="295">
        <f>C67+D67+E67</f>
        <v>0</v>
      </c>
      <c r="G67" s="294">
        <v>0</v>
      </c>
      <c r="H67" s="294">
        <v>0</v>
      </c>
      <c r="I67" s="294">
        <v>0</v>
      </c>
      <c r="J67" s="293">
        <f>G67+H67+I67+F67</f>
        <v>0</v>
      </c>
    </row>
    <row r="68" spans="1:57" x14ac:dyDescent="0.25">
      <c r="A68" s="292"/>
      <c r="B68" s="291" t="s">
        <v>559</v>
      </c>
      <c r="C68" s="290">
        <f t="shared" ref="C68:I68" si="14">C7+C20+C31+C42+C52+C63</f>
        <v>185172.88</v>
      </c>
      <c r="D68" s="289">
        <f t="shared" si="14"/>
        <v>24508.63</v>
      </c>
      <c r="E68" s="289">
        <f t="shared" si="14"/>
        <v>993.53</v>
      </c>
      <c r="F68" s="289">
        <f t="shared" si="14"/>
        <v>210675.03999999998</v>
      </c>
      <c r="G68" s="289">
        <f t="shared" si="14"/>
        <v>5780</v>
      </c>
      <c r="H68" s="289">
        <f t="shared" si="14"/>
        <v>42783.420000000006</v>
      </c>
      <c r="I68" s="289">
        <f t="shared" si="14"/>
        <v>45924.040000000008</v>
      </c>
      <c r="J68" s="289">
        <f>F68+G68+H68+I68</f>
        <v>305162.5</v>
      </c>
    </row>
    <row r="69" spans="1:57" x14ac:dyDescent="0.25">
      <c r="B69" s="333" t="s">
        <v>597</v>
      </c>
      <c r="H69" s="284" t="s">
        <v>557</v>
      </c>
    </row>
    <row r="70" spans="1:57" x14ac:dyDescent="0.25">
      <c r="B70" s="288" t="s">
        <v>596</v>
      </c>
    </row>
    <row r="71" spans="1:57" s="330" customFormat="1" ht="37.5" customHeight="1" x14ac:dyDescent="0.25">
      <c r="B71" s="616"/>
      <c r="C71" s="616"/>
      <c r="D71" s="616"/>
      <c r="E71" s="616"/>
      <c r="F71" s="616"/>
      <c r="G71" s="616"/>
      <c r="H71" s="616"/>
      <c r="I71" s="616"/>
      <c r="J71" s="616"/>
      <c r="AZ71" s="332"/>
      <c r="BE71" s="331"/>
    </row>
    <row r="74" spans="1:57" ht="17.25" x14ac:dyDescent="0.25">
      <c r="A74" s="617" t="s">
        <v>595</v>
      </c>
      <c r="B74" s="617"/>
      <c r="C74" s="617"/>
      <c r="D74" s="617"/>
      <c r="E74" s="617"/>
      <c r="F74" s="617"/>
      <c r="G74" s="617"/>
      <c r="H74" s="617"/>
      <c r="I74" s="617"/>
      <c r="J74" s="617"/>
    </row>
    <row r="75" spans="1:57" x14ac:dyDescent="0.25">
      <c r="A75" s="621" t="s">
        <v>594</v>
      </c>
      <c r="B75" s="621"/>
      <c r="C75" s="621"/>
      <c r="D75" s="621"/>
      <c r="E75" s="621"/>
      <c r="F75" s="621"/>
      <c r="G75" s="621"/>
      <c r="H75" s="621"/>
      <c r="I75" s="621"/>
      <c r="J75" s="621"/>
    </row>
    <row r="76" spans="1:57" ht="30" x14ac:dyDescent="0.25">
      <c r="A76" s="329" t="s">
        <v>593</v>
      </c>
      <c r="B76" s="323" t="s">
        <v>592</v>
      </c>
      <c r="C76" s="610" t="s">
        <v>591</v>
      </c>
      <c r="D76" s="610"/>
      <c r="E76" s="611"/>
      <c r="F76" s="612" t="s">
        <v>590</v>
      </c>
      <c r="G76" s="614" t="s">
        <v>589</v>
      </c>
      <c r="H76" s="612" t="s">
        <v>588</v>
      </c>
      <c r="I76" s="612" t="s">
        <v>587</v>
      </c>
      <c r="J76" s="608" t="s">
        <v>586</v>
      </c>
    </row>
    <row r="77" spans="1:57" x14ac:dyDescent="0.25">
      <c r="A77" s="328"/>
      <c r="B77" s="327"/>
      <c r="C77" s="327" t="s">
        <v>35</v>
      </c>
      <c r="D77" s="326" t="s">
        <v>585</v>
      </c>
      <c r="E77" s="325" t="s">
        <v>584</v>
      </c>
      <c r="F77" s="613"/>
      <c r="G77" s="615"/>
      <c r="H77" s="613"/>
      <c r="I77" s="613"/>
      <c r="J77" s="609"/>
    </row>
    <row r="78" spans="1:57" x14ac:dyDescent="0.25">
      <c r="A78" s="324">
        <v>1</v>
      </c>
      <c r="B78" s="322">
        <v>2</v>
      </c>
      <c r="C78" s="322">
        <v>3</v>
      </c>
      <c r="D78" s="323">
        <v>4</v>
      </c>
      <c r="E78" s="322">
        <v>5</v>
      </c>
      <c r="F78" s="322">
        <v>6</v>
      </c>
      <c r="G78" s="322">
        <v>7</v>
      </c>
      <c r="H78" s="322">
        <v>8</v>
      </c>
      <c r="I78" s="322">
        <v>9</v>
      </c>
      <c r="J78" s="321">
        <v>10</v>
      </c>
    </row>
    <row r="79" spans="1:57" x14ac:dyDescent="0.25">
      <c r="A79" s="320"/>
      <c r="B79" s="310"/>
      <c r="C79" s="319"/>
      <c r="D79" s="318"/>
      <c r="E79" s="301"/>
      <c r="F79" s="301"/>
      <c r="G79" s="301"/>
      <c r="H79" s="301"/>
      <c r="I79" s="301"/>
      <c r="J79" s="299"/>
    </row>
    <row r="80" spans="1:57" x14ac:dyDescent="0.25">
      <c r="A80" s="306" t="s">
        <v>583</v>
      </c>
      <c r="B80" s="508" t="s">
        <v>582</v>
      </c>
      <c r="C80" s="486">
        <f>SUM(C81:C89)+C91+C90</f>
        <v>51329.200000000004</v>
      </c>
      <c r="D80" s="487">
        <f t="shared" ref="D80:J80" si="15">SUM(D81:D89)+D91+D90</f>
        <v>5781.26</v>
      </c>
      <c r="E80" s="488">
        <f t="shared" si="15"/>
        <v>0</v>
      </c>
      <c r="F80" s="488">
        <f t="shared" si="15"/>
        <v>57110.460000000006</v>
      </c>
      <c r="G80" s="488">
        <f t="shared" si="15"/>
        <v>1620</v>
      </c>
      <c r="H80" s="488">
        <f t="shared" si="15"/>
        <v>19311.77</v>
      </c>
      <c r="I80" s="488">
        <f t="shared" si="15"/>
        <v>11523.359999999999</v>
      </c>
      <c r="J80" s="487">
        <f t="shared" si="15"/>
        <v>89565.590000000011</v>
      </c>
    </row>
    <row r="81" spans="1:10" x14ac:dyDescent="0.25">
      <c r="A81" s="311">
        <v>1</v>
      </c>
      <c r="B81" s="502" t="s">
        <v>581</v>
      </c>
      <c r="C81" s="489">
        <v>135</v>
      </c>
      <c r="D81" s="490">
        <v>1800.4</v>
      </c>
      <c r="E81" s="491">
        <v>0</v>
      </c>
      <c r="F81" s="491">
        <f>C81+D81+E81</f>
        <v>1935.4</v>
      </c>
      <c r="G81" s="491">
        <v>0</v>
      </c>
      <c r="H81" s="491">
        <v>0</v>
      </c>
      <c r="I81" s="491">
        <v>0</v>
      </c>
      <c r="J81" s="490">
        <f>G81+H81+I81+F81</f>
        <v>1935.4</v>
      </c>
    </row>
    <row r="82" spans="1:10" x14ac:dyDescent="0.25">
      <c r="A82" s="311">
        <v>1</v>
      </c>
      <c r="B82" s="502" t="s">
        <v>542</v>
      </c>
      <c r="C82" s="489">
        <v>2720</v>
      </c>
      <c r="D82" s="490">
        <v>150</v>
      </c>
      <c r="E82" s="491">
        <v>0</v>
      </c>
      <c r="F82" s="491">
        <f t="shared" ref="F82:F89" si="16">C82+D82+E82</f>
        <v>2870</v>
      </c>
      <c r="G82" s="491">
        <v>0</v>
      </c>
      <c r="H82" s="491">
        <v>1084.51</v>
      </c>
      <c r="I82" s="491">
        <v>59.3</v>
      </c>
      <c r="J82" s="490">
        <f t="shared" ref="J82:J91" si="17">G82+H82+I82+F82</f>
        <v>4013.81</v>
      </c>
    </row>
    <row r="83" spans="1:10" x14ac:dyDescent="0.25">
      <c r="A83" s="311">
        <v>3</v>
      </c>
      <c r="B83" s="502" t="s">
        <v>541</v>
      </c>
      <c r="C83" s="489">
        <v>0</v>
      </c>
      <c r="D83" s="490">
        <v>0</v>
      </c>
      <c r="E83" s="491">
        <v>0</v>
      </c>
      <c r="F83" s="491">
        <f t="shared" si="16"/>
        <v>0</v>
      </c>
      <c r="G83" s="491">
        <v>0</v>
      </c>
      <c r="H83" s="491">
        <v>594.6</v>
      </c>
      <c r="I83" s="491">
        <v>256.61</v>
      </c>
      <c r="J83" s="490">
        <f t="shared" si="17"/>
        <v>851.21</v>
      </c>
    </row>
    <row r="84" spans="1:10" x14ac:dyDescent="0.25">
      <c r="A84" s="311">
        <v>4</v>
      </c>
      <c r="B84" s="502" t="s">
        <v>16</v>
      </c>
      <c r="C84" s="489">
        <v>0</v>
      </c>
      <c r="D84" s="490">
        <v>175</v>
      </c>
      <c r="E84" s="491">
        <v>0</v>
      </c>
      <c r="F84" s="491">
        <f t="shared" si="16"/>
        <v>175</v>
      </c>
      <c r="G84" s="491">
        <v>0</v>
      </c>
      <c r="H84" s="491">
        <v>1230</v>
      </c>
      <c r="I84" s="491">
        <v>108.03</v>
      </c>
      <c r="J84" s="490">
        <f t="shared" si="17"/>
        <v>1513.03</v>
      </c>
    </row>
    <row r="85" spans="1:10" x14ac:dyDescent="0.25">
      <c r="A85" s="311">
        <v>5</v>
      </c>
      <c r="B85" s="502" t="s">
        <v>539</v>
      </c>
      <c r="C85" s="489">
        <v>2630</v>
      </c>
      <c r="D85" s="490">
        <v>150</v>
      </c>
      <c r="E85" s="491">
        <v>0</v>
      </c>
      <c r="F85" s="491">
        <f t="shared" si="16"/>
        <v>2780</v>
      </c>
      <c r="G85" s="491">
        <v>0</v>
      </c>
      <c r="H85" s="491">
        <v>2570.23</v>
      </c>
      <c r="I85" s="491">
        <v>127.8</v>
      </c>
      <c r="J85" s="490">
        <f t="shared" si="17"/>
        <v>5478.0300000000007</v>
      </c>
    </row>
    <row r="86" spans="1:10" x14ac:dyDescent="0.25">
      <c r="A86" s="311">
        <v>6</v>
      </c>
      <c r="B86" s="502" t="s">
        <v>42</v>
      </c>
      <c r="C86" s="489">
        <v>5190</v>
      </c>
      <c r="D86" s="490">
        <v>603.79999999999995</v>
      </c>
      <c r="E86" s="491">
        <v>0</v>
      </c>
      <c r="F86" s="491">
        <f t="shared" si="16"/>
        <v>5793.8</v>
      </c>
      <c r="G86" s="491">
        <v>0</v>
      </c>
      <c r="H86" s="491">
        <v>1087.96</v>
      </c>
      <c r="I86" s="491">
        <v>23.85</v>
      </c>
      <c r="J86" s="490">
        <f t="shared" si="17"/>
        <v>6905.6100000000006</v>
      </c>
    </row>
    <row r="87" spans="1:10" x14ac:dyDescent="0.25">
      <c r="A87" s="311">
        <v>7</v>
      </c>
      <c r="B87" s="502" t="s">
        <v>21</v>
      </c>
      <c r="C87" s="489">
        <v>5923</v>
      </c>
      <c r="D87" s="490">
        <v>0</v>
      </c>
      <c r="E87" s="491">
        <v>0</v>
      </c>
      <c r="F87" s="491">
        <f t="shared" si="16"/>
        <v>5923</v>
      </c>
      <c r="G87" s="491">
        <v>0</v>
      </c>
      <c r="H87" s="491">
        <v>724.1</v>
      </c>
      <c r="I87" s="491">
        <v>25.1</v>
      </c>
      <c r="J87" s="490">
        <f t="shared" si="17"/>
        <v>6672.2</v>
      </c>
    </row>
    <row r="88" spans="1:10" x14ac:dyDescent="0.25">
      <c r="A88" s="311">
        <v>8</v>
      </c>
      <c r="B88" s="502" t="s">
        <v>580</v>
      </c>
      <c r="C88" s="489">
        <v>0</v>
      </c>
      <c r="D88" s="490">
        <v>0</v>
      </c>
      <c r="E88" s="491">
        <v>0</v>
      </c>
      <c r="F88" s="491">
        <f t="shared" si="16"/>
        <v>0</v>
      </c>
      <c r="G88" s="491">
        <v>0</v>
      </c>
      <c r="H88" s="491">
        <v>1252.1500000000001</v>
      </c>
      <c r="I88" s="491">
        <v>62.87</v>
      </c>
      <c r="J88" s="490">
        <f t="shared" si="17"/>
        <v>1315.02</v>
      </c>
    </row>
    <row r="89" spans="1:10" x14ac:dyDescent="0.25">
      <c r="A89" s="311">
        <v>9</v>
      </c>
      <c r="B89" s="502" t="s">
        <v>544</v>
      </c>
      <c r="C89" s="489">
        <v>0</v>
      </c>
      <c r="D89" s="490">
        <v>0</v>
      </c>
      <c r="E89" s="491">
        <v>0</v>
      </c>
      <c r="F89" s="491">
        <f t="shared" si="16"/>
        <v>0</v>
      </c>
      <c r="G89" s="491">
        <v>0</v>
      </c>
      <c r="H89" s="491">
        <v>0</v>
      </c>
      <c r="I89" s="491">
        <v>0</v>
      </c>
      <c r="J89" s="490">
        <f t="shared" si="17"/>
        <v>0</v>
      </c>
    </row>
    <row r="90" spans="1:10" x14ac:dyDescent="0.25">
      <c r="A90" s="311">
        <v>10</v>
      </c>
      <c r="B90" s="502" t="s">
        <v>561</v>
      </c>
      <c r="C90" s="489">
        <v>22100.83</v>
      </c>
      <c r="D90" s="490">
        <v>558</v>
      </c>
      <c r="E90" s="491">
        <v>0</v>
      </c>
      <c r="F90" s="491">
        <v>22658.83</v>
      </c>
      <c r="G90" s="491">
        <v>0</v>
      </c>
      <c r="H90" s="491">
        <v>2502</v>
      </c>
      <c r="I90" s="491">
        <v>10859.8</v>
      </c>
      <c r="J90" s="490">
        <f t="shared" si="17"/>
        <v>36020.630000000005</v>
      </c>
    </row>
    <row r="91" spans="1:10" x14ac:dyDescent="0.25">
      <c r="A91" s="311">
        <v>11</v>
      </c>
      <c r="B91" s="502" t="s">
        <v>560</v>
      </c>
      <c r="C91" s="489">
        <v>12630.37</v>
      </c>
      <c r="D91" s="490">
        <v>2344.06</v>
      </c>
      <c r="E91" s="491">
        <v>0</v>
      </c>
      <c r="F91" s="491">
        <v>14974.43</v>
      </c>
      <c r="G91" s="491">
        <v>1620</v>
      </c>
      <c r="H91" s="491">
        <v>8266.2199999999993</v>
      </c>
      <c r="I91" s="491">
        <v>0</v>
      </c>
      <c r="J91" s="490">
        <f t="shared" si="17"/>
        <v>24860.65</v>
      </c>
    </row>
    <row r="92" spans="1:10" x14ac:dyDescent="0.25">
      <c r="A92" s="306"/>
      <c r="B92" s="502"/>
      <c r="C92" s="503"/>
      <c r="D92" s="504"/>
      <c r="E92" s="505"/>
      <c r="F92" s="505"/>
      <c r="G92" s="505"/>
      <c r="H92" s="505"/>
      <c r="I92" s="505"/>
      <c r="J92" s="504"/>
    </row>
    <row r="93" spans="1:10" x14ac:dyDescent="0.25">
      <c r="A93" s="306" t="s">
        <v>579</v>
      </c>
      <c r="B93" s="508" t="s">
        <v>578</v>
      </c>
      <c r="C93" s="486">
        <f>SUM(C94:C100)+C101+C102</f>
        <v>68293.62</v>
      </c>
      <c r="D93" s="487">
        <f t="shared" ref="D93:J93" si="18">SUM(D94:D100)+D101+D102</f>
        <v>11203.41</v>
      </c>
      <c r="E93" s="488">
        <f t="shared" si="18"/>
        <v>0</v>
      </c>
      <c r="F93" s="488">
        <f t="shared" si="18"/>
        <v>79497.03</v>
      </c>
      <c r="G93" s="488">
        <f t="shared" si="18"/>
        <v>1840</v>
      </c>
      <c r="H93" s="488">
        <f t="shared" si="18"/>
        <v>7447.5</v>
      </c>
      <c r="I93" s="488">
        <f t="shared" si="18"/>
        <v>18304.43</v>
      </c>
      <c r="J93" s="487">
        <f t="shared" si="18"/>
        <v>107088.95999999999</v>
      </c>
    </row>
    <row r="94" spans="1:10" x14ac:dyDescent="0.25">
      <c r="A94" s="311">
        <v>1</v>
      </c>
      <c r="B94" s="502" t="s">
        <v>535</v>
      </c>
      <c r="C94" s="489">
        <v>0</v>
      </c>
      <c r="D94" s="490">
        <v>0</v>
      </c>
      <c r="E94" s="491">
        <v>0</v>
      </c>
      <c r="F94" s="491">
        <v>0</v>
      </c>
      <c r="G94" s="491">
        <v>0</v>
      </c>
      <c r="H94" s="491">
        <v>0</v>
      </c>
      <c r="I94" s="491">
        <v>0.05</v>
      </c>
      <c r="J94" s="490">
        <f t="shared" ref="J94:J102" si="19">G94+H94+I94+F94</f>
        <v>0.05</v>
      </c>
    </row>
    <row r="95" spans="1:10" x14ac:dyDescent="0.25">
      <c r="A95" s="311">
        <v>2</v>
      </c>
      <c r="B95" s="502" t="s">
        <v>532</v>
      </c>
      <c r="C95" s="489">
        <v>0</v>
      </c>
      <c r="D95" s="490">
        <v>0</v>
      </c>
      <c r="E95" s="491">
        <v>0</v>
      </c>
      <c r="F95" s="491">
        <v>0</v>
      </c>
      <c r="G95" s="491">
        <v>0</v>
      </c>
      <c r="H95" s="491">
        <v>0</v>
      </c>
      <c r="I95" s="491">
        <v>0</v>
      </c>
      <c r="J95" s="490">
        <f t="shared" si="19"/>
        <v>0</v>
      </c>
    </row>
    <row r="96" spans="1:10" x14ac:dyDescent="0.25">
      <c r="A96" s="311">
        <v>3</v>
      </c>
      <c r="B96" s="502" t="s">
        <v>41</v>
      </c>
      <c r="C96" s="489">
        <v>5230</v>
      </c>
      <c r="D96" s="490">
        <v>2321.8200000000002</v>
      </c>
      <c r="E96" s="491">
        <v>0</v>
      </c>
      <c r="F96" s="491">
        <f>C96+D96+E96</f>
        <v>7551.82</v>
      </c>
      <c r="G96" s="491">
        <v>0</v>
      </c>
      <c r="H96" s="491">
        <v>772</v>
      </c>
      <c r="I96" s="491">
        <v>8</v>
      </c>
      <c r="J96" s="490">
        <f t="shared" si="19"/>
        <v>8331.82</v>
      </c>
    </row>
    <row r="97" spans="1:10" x14ac:dyDescent="0.25">
      <c r="A97" s="311">
        <v>4</v>
      </c>
      <c r="B97" s="502" t="s">
        <v>38</v>
      </c>
      <c r="C97" s="489">
        <v>4080</v>
      </c>
      <c r="D97" s="490">
        <v>0</v>
      </c>
      <c r="E97" s="491">
        <v>0</v>
      </c>
      <c r="F97" s="491">
        <f t="shared" ref="F97:F102" si="20">C97+D97+E97</f>
        <v>4080</v>
      </c>
      <c r="G97" s="491">
        <v>0</v>
      </c>
      <c r="H97" s="491">
        <v>1703.66</v>
      </c>
      <c r="I97" s="491">
        <v>83.96</v>
      </c>
      <c r="J97" s="490">
        <f t="shared" si="19"/>
        <v>5867.62</v>
      </c>
    </row>
    <row r="98" spans="1:10" x14ac:dyDescent="0.25">
      <c r="A98" s="311">
        <v>5</v>
      </c>
      <c r="B98" s="506" t="s">
        <v>577</v>
      </c>
      <c r="C98" s="489">
        <v>3280</v>
      </c>
      <c r="D98" s="490">
        <v>0</v>
      </c>
      <c r="E98" s="491">
        <v>0</v>
      </c>
      <c r="F98" s="491">
        <f t="shared" si="20"/>
        <v>3280</v>
      </c>
      <c r="G98" s="491">
        <v>0</v>
      </c>
      <c r="H98" s="491">
        <v>120</v>
      </c>
      <c r="I98" s="491">
        <v>11.05</v>
      </c>
      <c r="J98" s="490">
        <f t="shared" si="19"/>
        <v>3411.05</v>
      </c>
    </row>
    <row r="99" spans="1:10" x14ac:dyDescent="0.25">
      <c r="A99" s="311">
        <v>6</v>
      </c>
      <c r="B99" s="502" t="s">
        <v>17</v>
      </c>
      <c r="C99" s="489">
        <v>10580</v>
      </c>
      <c r="D99" s="490">
        <v>672</v>
      </c>
      <c r="E99" s="491">
        <v>0</v>
      </c>
      <c r="F99" s="491">
        <f t="shared" si="20"/>
        <v>11252</v>
      </c>
      <c r="G99" s="491">
        <v>0</v>
      </c>
      <c r="H99" s="491">
        <v>2884.84</v>
      </c>
      <c r="I99" s="491">
        <v>208.13</v>
      </c>
      <c r="J99" s="490">
        <f t="shared" si="19"/>
        <v>14344.970000000001</v>
      </c>
    </row>
    <row r="100" spans="1:10" x14ac:dyDescent="0.25">
      <c r="A100" s="311">
        <v>7</v>
      </c>
      <c r="B100" s="502" t="s">
        <v>531</v>
      </c>
      <c r="C100" s="489">
        <v>0</v>
      </c>
      <c r="D100" s="490">
        <v>0</v>
      </c>
      <c r="E100" s="491">
        <v>0</v>
      </c>
      <c r="F100" s="491">
        <f t="shared" si="20"/>
        <v>0</v>
      </c>
      <c r="G100" s="491">
        <v>0</v>
      </c>
      <c r="H100" s="491">
        <v>0</v>
      </c>
      <c r="I100" s="491">
        <v>0</v>
      </c>
      <c r="J100" s="490">
        <f t="shared" si="19"/>
        <v>0</v>
      </c>
    </row>
    <row r="101" spans="1:10" x14ac:dyDescent="0.25">
      <c r="A101" s="311">
        <v>8</v>
      </c>
      <c r="B101" s="502" t="s">
        <v>561</v>
      </c>
      <c r="C101" s="489">
        <v>31465.67</v>
      </c>
      <c r="D101" s="490">
        <v>4676</v>
      </c>
      <c r="E101" s="491">
        <v>0</v>
      </c>
      <c r="F101" s="491">
        <f t="shared" si="20"/>
        <v>36141.67</v>
      </c>
      <c r="G101" s="491">
        <v>0</v>
      </c>
      <c r="H101" s="491">
        <v>447</v>
      </c>
      <c r="I101" s="491">
        <v>17993.240000000002</v>
      </c>
      <c r="J101" s="490">
        <f t="shared" si="19"/>
        <v>54581.91</v>
      </c>
    </row>
    <row r="102" spans="1:10" x14ac:dyDescent="0.25">
      <c r="A102" s="311">
        <v>9</v>
      </c>
      <c r="B102" s="502" t="s">
        <v>560</v>
      </c>
      <c r="C102" s="489">
        <v>13657.95</v>
      </c>
      <c r="D102" s="490">
        <v>3533.59</v>
      </c>
      <c r="E102" s="491">
        <v>0</v>
      </c>
      <c r="F102" s="491">
        <f t="shared" si="20"/>
        <v>17191.54</v>
      </c>
      <c r="G102" s="491">
        <v>1840</v>
      </c>
      <c r="H102" s="491">
        <v>1520</v>
      </c>
      <c r="I102" s="491">
        <v>0</v>
      </c>
      <c r="J102" s="490">
        <f t="shared" si="19"/>
        <v>20551.54</v>
      </c>
    </row>
    <row r="103" spans="1:10" x14ac:dyDescent="0.25">
      <c r="A103" s="306"/>
      <c r="B103" s="502"/>
      <c r="C103" s="503"/>
      <c r="D103" s="504"/>
      <c r="E103" s="505"/>
      <c r="F103" s="505"/>
      <c r="G103" s="505"/>
      <c r="H103" s="505"/>
      <c r="I103" s="505"/>
      <c r="J103" s="504"/>
    </row>
    <row r="104" spans="1:10" x14ac:dyDescent="0.25">
      <c r="A104" s="306" t="s">
        <v>576</v>
      </c>
      <c r="B104" s="508" t="s">
        <v>575</v>
      </c>
      <c r="C104" s="486">
        <f>SUM(C105:C111)+C112+C113</f>
        <v>43382.020000000004</v>
      </c>
      <c r="D104" s="487">
        <f t="shared" ref="D104:J104" si="21">SUM(D105:D111)+D112+D113</f>
        <v>6473.66</v>
      </c>
      <c r="E104" s="488">
        <f t="shared" si="21"/>
        <v>761.57999999999993</v>
      </c>
      <c r="F104" s="488">
        <f t="shared" si="21"/>
        <v>50617.26</v>
      </c>
      <c r="G104" s="488">
        <f t="shared" si="21"/>
        <v>3320</v>
      </c>
      <c r="H104" s="488">
        <f t="shared" si="21"/>
        <v>11739.029999999999</v>
      </c>
      <c r="I104" s="488">
        <f t="shared" si="21"/>
        <v>26132.07</v>
      </c>
      <c r="J104" s="487">
        <f t="shared" si="21"/>
        <v>91808.359999999986</v>
      </c>
    </row>
    <row r="105" spans="1:10" x14ac:dyDescent="0.25">
      <c r="A105" s="311">
        <v>1</v>
      </c>
      <c r="B105" s="502" t="s">
        <v>12</v>
      </c>
      <c r="C105" s="489">
        <v>4410</v>
      </c>
      <c r="D105" s="490">
        <v>235.4</v>
      </c>
      <c r="E105" s="491">
        <v>0</v>
      </c>
      <c r="F105" s="491">
        <f>C105+D105+E105</f>
        <v>4645.3999999999996</v>
      </c>
      <c r="G105" s="491">
        <v>0</v>
      </c>
      <c r="H105" s="491">
        <v>1747.93</v>
      </c>
      <c r="I105" s="491">
        <v>89.5</v>
      </c>
      <c r="J105" s="490">
        <f t="shared" ref="J105" si="22">G105+H105+I105+F105</f>
        <v>6482.83</v>
      </c>
    </row>
    <row r="106" spans="1:10" x14ac:dyDescent="0.25">
      <c r="A106" s="311">
        <v>2</v>
      </c>
      <c r="B106" s="502" t="s">
        <v>573</v>
      </c>
      <c r="C106" s="489">
        <v>4082.5</v>
      </c>
      <c r="D106" s="490">
        <v>0</v>
      </c>
      <c r="E106" s="491">
        <v>0</v>
      </c>
      <c r="F106" s="491">
        <f>C106+D106+E106</f>
        <v>4082.5</v>
      </c>
      <c r="G106" s="491">
        <v>0</v>
      </c>
      <c r="H106" s="491">
        <v>2306.6</v>
      </c>
      <c r="I106" s="491">
        <v>0</v>
      </c>
      <c r="J106" s="490">
        <f>G106+H106+I106+F106</f>
        <v>6389.1</v>
      </c>
    </row>
    <row r="107" spans="1:10" x14ac:dyDescent="0.25">
      <c r="A107" s="311">
        <v>3</v>
      </c>
      <c r="B107" s="502" t="s">
        <v>528</v>
      </c>
      <c r="C107" s="492">
        <v>5020</v>
      </c>
      <c r="D107" s="493">
        <v>0</v>
      </c>
      <c r="E107" s="494">
        <v>127.92</v>
      </c>
      <c r="F107" s="495">
        <f>+C107+D107+E107</f>
        <v>5147.92</v>
      </c>
      <c r="G107" s="494">
        <v>0</v>
      </c>
      <c r="H107" s="494">
        <v>3599.8</v>
      </c>
      <c r="I107" s="494">
        <v>155.33000000000001</v>
      </c>
      <c r="J107" s="490">
        <f t="shared" ref="J107:J113" si="23">G107+H107+I107+F107</f>
        <v>8903.0499999999993</v>
      </c>
    </row>
    <row r="108" spans="1:10" x14ac:dyDescent="0.25">
      <c r="A108" s="311">
        <v>4</v>
      </c>
      <c r="B108" s="502" t="s">
        <v>381</v>
      </c>
      <c r="C108" s="489">
        <v>0</v>
      </c>
      <c r="D108" s="490">
        <v>0</v>
      </c>
      <c r="E108" s="491">
        <v>159.96</v>
      </c>
      <c r="F108" s="491">
        <f t="shared" ref="F108:F113" si="24">C108+D108+E108</f>
        <v>159.96</v>
      </c>
      <c r="G108" s="491">
        <v>0</v>
      </c>
      <c r="H108" s="491">
        <v>1881.5</v>
      </c>
      <c r="I108" s="491">
        <v>145.02000000000001</v>
      </c>
      <c r="J108" s="490">
        <f t="shared" si="23"/>
        <v>2186.48</v>
      </c>
    </row>
    <row r="109" spans="1:10" x14ac:dyDescent="0.25">
      <c r="A109" s="311">
        <v>5</v>
      </c>
      <c r="B109" s="502" t="s">
        <v>383</v>
      </c>
      <c r="C109" s="489">
        <v>4320</v>
      </c>
      <c r="D109" s="490">
        <v>524.08000000000004</v>
      </c>
      <c r="E109" s="491">
        <v>0</v>
      </c>
      <c r="F109" s="491">
        <f t="shared" si="24"/>
        <v>4844.08</v>
      </c>
      <c r="G109" s="491">
        <v>0</v>
      </c>
      <c r="H109" s="491">
        <v>2203.1999999999998</v>
      </c>
      <c r="I109" s="491">
        <v>122.7</v>
      </c>
      <c r="J109" s="490">
        <f t="shared" si="23"/>
        <v>7169.98</v>
      </c>
    </row>
    <row r="110" spans="1:10" x14ac:dyDescent="0.25">
      <c r="A110" s="311">
        <v>6</v>
      </c>
      <c r="B110" s="502" t="s">
        <v>574</v>
      </c>
      <c r="C110" s="489">
        <v>0</v>
      </c>
      <c r="D110" s="490">
        <v>0</v>
      </c>
      <c r="E110" s="491">
        <v>0</v>
      </c>
      <c r="F110" s="491">
        <f t="shared" si="24"/>
        <v>0</v>
      </c>
      <c r="G110" s="491">
        <v>0</v>
      </c>
      <c r="H110" s="491">
        <v>0</v>
      </c>
      <c r="I110" s="491">
        <v>0</v>
      </c>
      <c r="J110" s="490">
        <f t="shared" si="23"/>
        <v>0</v>
      </c>
    </row>
    <row r="111" spans="1:10" x14ac:dyDescent="0.25">
      <c r="A111" s="311">
        <v>7</v>
      </c>
      <c r="B111" s="502" t="s">
        <v>382</v>
      </c>
      <c r="C111" s="489">
        <v>0</v>
      </c>
      <c r="D111" s="490">
        <v>32.5</v>
      </c>
      <c r="E111" s="491">
        <v>0</v>
      </c>
      <c r="F111" s="491">
        <f t="shared" si="24"/>
        <v>32.5</v>
      </c>
      <c r="G111" s="491">
        <v>0</v>
      </c>
      <c r="H111" s="491">
        <v>0</v>
      </c>
      <c r="I111" s="491">
        <v>0</v>
      </c>
      <c r="J111" s="490">
        <f t="shared" si="23"/>
        <v>32.5</v>
      </c>
    </row>
    <row r="112" spans="1:10" x14ac:dyDescent="0.25">
      <c r="A112" s="311">
        <v>8</v>
      </c>
      <c r="B112" s="502" t="s">
        <v>561</v>
      </c>
      <c r="C112" s="489">
        <v>12124.5</v>
      </c>
      <c r="D112" s="490">
        <v>5322.1</v>
      </c>
      <c r="E112" s="491">
        <v>473.7</v>
      </c>
      <c r="F112" s="491">
        <f t="shared" si="24"/>
        <v>17920.3</v>
      </c>
      <c r="G112" s="491">
        <v>0</v>
      </c>
      <c r="H112" s="491">
        <v>0</v>
      </c>
      <c r="I112" s="491">
        <v>25619.52</v>
      </c>
      <c r="J112" s="490">
        <f t="shared" si="23"/>
        <v>43539.82</v>
      </c>
    </row>
    <row r="113" spans="1:10" x14ac:dyDescent="0.25">
      <c r="A113" s="311">
        <v>9</v>
      </c>
      <c r="B113" s="502" t="s">
        <v>560</v>
      </c>
      <c r="C113" s="489">
        <v>13425.02</v>
      </c>
      <c r="D113" s="490">
        <v>359.58</v>
      </c>
      <c r="E113" s="491">
        <v>0</v>
      </c>
      <c r="F113" s="491">
        <f t="shared" si="24"/>
        <v>13784.6</v>
      </c>
      <c r="G113" s="491">
        <v>3320</v>
      </c>
      <c r="H113" s="491">
        <v>0</v>
      </c>
      <c r="I113" s="491">
        <v>0</v>
      </c>
      <c r="J113" s="490">
        <f t="shared" si="23"/>
        <v>17104.599999999999</v>
      </c>
    </row>
    <row r="114" spans="1:10" x14ac:dyDescent="0.25">
      <c r="A114" s="311"/>
      <c r="B114" s="38"/>
      <c r="C114" s="503"/>
      <c r="D114" s="504"/>
      <c r="E114" s="505"/>
      <c r="F114" s="505"/>
      <c r="G114" s="505"/>
      <c r="H114" s="505"/>
      <c r="I114" s="505"/>
      <c r="J114" s="504"/>
    </row>
    <row r="115" spans="1:10" x14ac:dyDescent="0.25">
      <c r="A115" s="306" t="s">
        <v>572</v>
      </c>
      <c r="B115" s="508" t="s">
        <v>571</v>
      </c>
      <c r="C115" s="486">
        <f>SUM(C116:C121)+C122+C123</f>
        <v>28578.02</v>
      </c>
      <c r="D115" s="487">
        <f t="shared" ref="D115:J115" si="25">SUM(D116:D121)+D122+D123</f>
        <v>100</v>
      </c>
      <c r="E115" s="488">
        <f t="shared" si="25"/>
        <v>0</v>
      </c>
      <c r="F115" s="488">
        <f t="shared" si="25"/>
        <v>28678.02</v>
      </c>
      <c r="G115" s="488">
        <f t="shared" si="25"/>
        <v>0</v>
      </c>
      <c r="H115" s="488">
        <f t="shared" si="25"/>
        <v>4738.12</v>
      </c>
      <c r="I115" s="488">
        <f t="shared" si="25"/>
        <v>990.74</v>
      </c>
      <c r="J115" s="487">
        <f t="shared" si="25"/>
        <v>34406.880000000005</v>
      </c>
    </row>
    <row r="116" spans="1:10" x14ac:dyDescent="0.25">
      <c r="A116" s="311">
        <v>1</v>
      </c>
      <c r="B116" s="502" t="s">
        <v>570</v>
      </c>
      <c r="C116" s="489">
        <v>210</v>
      </c>
      <c r="D116" s="490">
        <v>0</v>
      </c>
      <c r="E116" s="491">
        <v>0</v>
      </c>
      <c r="F116" s="491">
        <f>C116+D116+E116</f>
        <v>210</v>
      </c>
      <c r="G116" s="491">
        <v>0</v>
      </c>
      <c r="H116" s="491">
        <v>0</v>
      </c>
      <c r="I116" s="491">
        <v>70.7</v>
      </c>
      <c r="J116" s="490">
        <f t="shared" ref="J116:J123" si="26">G116+H116+I116+F116</f>
        <v>280.7</v>
      </c>
    </row>
    <row r="117" spans="1:10" x14ac:dyDescent="0.25">
      <c r="A117" s="311">
        <v>2</v>
      </c>
      <c r="B117" s="502" t="s">
        <v>7</v>
      </c>
      <c r="C117" s="489">
        <v>875</v>
      </c>
      <c r="D117" s="490">
        <v>0</v>
      </c>
      <c r="E117" s="491">
        <v>0</v>
      </c>
      <c r="F117" s="491">
        <f t="shared" ref="F117:F123" si="27">C117+D117+E117</f>
        <v>875</v>
      </c>
      <c r="G117" s="491">
        <v>0</v>
      </c>
      <c r="H117" s="491">
        <v>130</v>
      </c>
      <c r="I117" s="491">
        <v>4.05</v>
      </c>
      <c r="J117" s="490">
        <f t="shared" si="26"/>
        <v>1009.05</v>
      </c>
    </row>
    <row r="118" spans="1:10" x14ac:dyDescent="0.25">
      <c r="A118" s="311">
        <v>3</v>
      </c>
      <c r="B118" s="502" t="s">
        <v>9</v>
      </c>
      <c r="C118" s="489">
        <v>5520</v>
      </c>
      <c r="D118" s="490">
        <v>100</v>
      </c>
      <c r="E118" s="491">
        <v>0</v>
      </c>
      <c r="F118" s="491">
        <f t="shared" si="27"/>
        <v>5620</v>
      </c>
      <c r="G118" s="491">
        <v>0</v>
      </c>
      <c r="H118" s="491">
        <v>986</v>
      </c>
      <c r="I118" s="491">
        <v>91.95</v>
      </c>
      <c r="J118" s="490">
        <f t="shared" si="26"/>
        <v>6697.95</v>
      </c>
    </row>
    <row r="119" spans="1:10" x14ac:dyDescent="0.25">
      <c r="A119" s="311">
        <v>4</v>
      </c>
      <c r="B119" s="502" t="s">
        <v>569</v>
      </c>
      <c r="C119" s="489">
        <v>0</v>
      </c>
      <c r="D119" s="490">
        <v>0</v>
      </c>
      <c r="E119" s="491">
        <v>0</v>
      </c>
      <c r="F119" s="491">
        <f t="shared" si="27"/>
        <v>0</v>
      </c>
      <c r="G119" s="491">
        <v>0</v>
      </c>
      <c r="H119" s="491">
        <v>0</v>
      </c>
      <c r="I119" s="491">
        <v>0</v>
      </c>
      <c r="J119" s="490">
        <f t="shared" si="26"/>
        <v>0</v>
      </c>
    </row>
    <row r="120" spans="1:10" x14ac:dyDescent="0.25">
      <c r="A120" s="311">
        <v>5</v>
      </c>
      <c r="B120" s="502" t="s">
        <v>19</v>
      </c>
      <c r="C120" s="489">
        <v>420</v>
      </c>
      <c r="D120" s="490">
        <v>0</v>
      </c>
      <c r="E120" s="491">
        <v>0</v>
      </c>
      <c r="F120" s="491">
        <f t="shared" si="27"/>
        <v>420</v>
      </c>
      <c r="G120" s="491">
        <v>0</v>
      </c>
      <c r="H120" s="491">
        <v>2061.92</v>
      </c>
      <c r="I120" s="491">
        <v>6.3</v>
      </c>
      <c r="J120" s="490">
        <f t="shared" si="26"/>
        <v>2488.2200000000003</v>
      </c>
    </row>
    <row r="121" spans="1:10" x14ac:dyDescent="0.25">
      <c r="A121" s="311">
        <v>6</v>
      </c>
      <c r="B121" s="502" t="s">
        <v>523</v>
      </c>
      <c r="C121" s="489">
        <v>0</v>
      </c>
      <c r="D121" s="490">
        <v>0</v>
      </c>
      <c r="E121" s="491">
        <v>0</v>
      </c>
      <c r="F121" s="491">
        <f t="shared" si="27"/>
        <v>0</v>
      </c>
      <c r="G121" s="491">
        <v>0</v>
      </c>
      <c r="H121" s="491">
        <v>360</v>
      </c>
      <c r="I121" s="491">
        <v>52.11</v>
      </c>
      <c r="J121" s="490">
        <f t="shared" si="26"/>
        <v>412.11</v>
      </c>
    </row>
    <row r="122" spans="1:10" x14ac:dyDescent="0.25">
      <c r="A122" s="311">
        <v>7</v>
      </c>
      <c r="B122" s="502" t="s">
        <v>561</v>
      </c>
      <c r="C122" s="489">
        <v>7451.38</v>
      </c>
      <c r="D122" s="490">
        <v>0</v>
      </c>
      <c r="E122" s="491">
        <v>0</v>
      </c>
      <c r="F122" s="491">
        <f t="shared" si="27"/>
        <v>7451.38</v>
      </c>
      <c r="G122" s="491">
        <v>0</v>
      </c>
      <c r="H122" s="491">
        <v>195</v>
      </c>
      <c r="I122" s="491">
        <v>765.63</v>
      </c>
      <c r="J122" s="490">
        <f t="shared" si="26"/>
        <v>8412.01</v>
      </c>
    </row>
    <row r="123" spans="1:10" x14ac:dyDescent="0.25">
      <c r="A123" s="313">
        <v>8</v>
      </c>
      <c r="B123" s="502" t="s">
        <v>560</v>
      </c>
      <c r="C123" s="489">
        <v>14101.64</v>
      </c>
      <c r="D123" s="490">
        <v>0</v>
      </c>
      <c r="E123" s="491">
        <v>0</v>
      </c>
      <c r="F123" s="491">
        <f t="shared" si="27"/>
        <v>14101.64</v>
      </c>
      <c r="G123" s="491">
        <v>0</v>
      </c>
      <c r="H123" s="491">
        <v>1005.2</v>
      </c>
      <c r="I123" s="491">
        <v>0</v>
      </c>
      <c r="J123" s="490">
        <f t="shared" si="26"/>
        <v>15106.84</v>
      </c>
    </row>
    <row r="124" spans="1:10" x14ac:dyDescent="0.25">
      <c r="A124" s="299"/>
      <c r="B124" s="38"/>
      <c r="C124" s="503"/>
      <c r="D124" s="504"/>
      <c r="E124" s="505"/>
      <c r="F124" s="505"/>
      <c r="G124" s="505"/>
      <c r="H124" s="505"/>
      <c r="I124" s="505"/>
      <c r="J124" s="504"/>
    </row>
    <row r="125" spans="1:10" x14ac:dyDescent="0.25">
      <c r="A125" s="306" t="s">
        <v>568</v>
      </c>
      <c r="B125" s="508" t="s">
        <v>567</v>
      </c>
      <c r="C125" s="486">
        <f>SUM(C126:C132)+C133+C134</f>
        <v>580.02</v>
      </c>
      <c r="D125" s="487">
        <f t="shared" ref="D125:J125" si="28">SUM(D126:D132)+D133+D134</f>
        <v>1771.05</v>
      </c>
      <c r="E125" s="488">
        <f t="shared" si="28"/>
        <v>36</v>
      </c>
      <c r="F125" s="488">
        <f t="shared" si="28"/>
        <v>2387.0699999999997</v>
      </c>
      <c r="G125" s="488">
        <f t="shared" si="28"/>
        <v>0</v>
      </c>
      <c r="H125" s="488">
        <f t="shared" si="28"/>
        <v>1242</v>
      </c>
      <c r="I125" s="488">
        <f t="shared" si="28"/>
        <v>281.13</v>
      </c>
      <c r="J125" s="487">
        <f t="shared" si="28"/>
        <v>3910.2000000000003</v>
      </c>
    </row>
    <row r="126" spans="1:10" x14ac:dyDescent="0.25">
      <c r="A126" s="311">
        <v>1</v>
      </c>
      <c r="B126" s="502" t="s">
        <v>14</v>
      </c>
      <c r="C126" s="489">
        <v>60</v>
      </c>
      <c r="D126" s="490">
        <v>323.45</v>
      </c>
      <c r="E126" s="491">
        <v>0</v>
      </c>
      <c r="F126" s="491">
        <f t="shared" ref="F126:F134" si="29">C126+D126+E126</f>
        <v>383.45</v>
      </c>
      <c r="G126" s="491">
        <v>0</v>
      </c>
      <c r="H126" s="491">
        <v>100</v>
      </c>
      <c r="I126" s="491">
        <v>30.01</v>
      </c>
      <c r="J126" s="490">
        <f t="shared" ref="J126:J134" si="30">G126+H126+I126+F126</f>
        <v>513.46</v>
      </c>
    </row>
    <row r="127" spans="1:10" x14ac:dyDescent="0.25">
      <c r="A127" s="311">
        <v>2</v>
      </c>
      <c r="B127" s="502" t="s">
        <v>13</v>
      </c>
      <c r="C127" s="489">
        <v>0</v>
      </c>
      <c r="D127" s="490">
        <v>0</v>
      </c>
      <c r="E127" s="491">
        <v>0</v>
      </c>
      <c r="F127" s="491">
        <f t="shared" si="29"/>
        <v>0</v>
      </c>
      <c r="G127" s="491">
        <v>0</v>
      </c>
      <c r="H127" s="491">
        <v>0</v>
      </c>
      <c r="I127" s="491">
        <v>104.61</v>
      </c>
      <c r="J127" s="490">
        <f t="shared" si="30"/>
        <v>104.61</v>
      </c>
    </row>
    <row r="128" spans="1:10" x14ac:dyDescent="0.25">
      <c r="A128" s="311">
        <v>3</v>
      </c>
      <c r="B128" s="502" t="s">
        <v>18</v>
      </c>
      <c r="C128" s="489">
        <v>0</v>
      </c>
      <c r="D128" s="490">
        <v>0</v>
      </c>
      <c r="E128" s="491">
        <v>0</v>
      </c>
      <c r="F128" s="491">
        <f t="shared" si="29"/>
        <v>0</v>
      </c>
      <c r="G128" s="491">
        <v>0</v>
      </c>
      <c r="H128" s="491">
        <v>282</v>
      </c>
      <c r="I128" s="491">
        <v>31.03</v>
      </c>
      <c r="J128" s="490">
        <f t="shared" si="30"/>
        <v>313.02999999999997</v>
      </c>
    </row>
    <row r="129" spans="1:10" x14ac:dyDescent="0.25">
      <c r="A129" s="311">
        <v>4</v>
      </c>
      <c r="B129" s="502" t="s">
        <v>565</v>
      </c>
      <c r="C129" s="489">
        <v>0</v>
      </c>
      <c r="D129" s="490">
        <v>169.5</v>
      </c>
      <c r="E129" s="491">
        <v>0</v>
      </c>
      <c r="F129" s="491">
        <f t="shared" si="29"/>
        <v>169.5</v>
      </c>
      <c r="G129" s="491">
        <v>0</v>
      </c>
      <c r="H129" s="491">
        <v>0</v>
      </c>
      <c r="I129" s="491">
        <v>16.010000000000002</v>
      </c>
      <c r="J129" s="490">
        <f t="shared" si="30"/>
        <v>185.51</v>
      </c>
    </row>
    <row r="130" spans="1:10" x14ac:dyDescent="0.25">
      <c r="A130" s="311">
        <v>5</v>
      </c>
      <c r="B130" s="502" t="s">
        <v>520</v>
      </c>
      <c r="C130" s="489">
        <v>0</v>
      </c>
      <c r="D130" s="490">
        <v>0</v>
      </c>
      <c r="E130" s="491">
        <v>36</v>
      </c>
      <c r="F130" s="491">
        <f t="shared" si="29"/>
        <v>36</v>
      </c>
      <c r="G130" s="491">
        <v>0</v>
      </c>
      <c r="H130" s="491">
        <v>0</v>
      </c>
      <c r="I130" s="491">
        <v>5.45</v>
      </c>
      <c r="J130" s="490">
        <f t="shared" si="30"/>
        <v>41.45</v>
      </c>
    </row>
    <row r="131" spans="1:10" x14ac:dyDescent="0.25">
      <c r="A131" s="311">
        <v>6</v>
      </c>
      <c r="B131" s="502" t="s">
        <v>566</v>
      </c>
      <c r="C131" s="489">
        <v>0</v>
      </c>
      <c r="D131" s="490">
        <v>0</v>
      </c>
      <c r="E131" s="491">
        <v>0</v>
      </c>
      <c r="F131" s="491">
        <f t="shared" si="29"/>
        <v>0</v>
      </c>
      <c r="G131" s="491">
        <v>0</v>
      </c>
      <c r="H131" s="491">
        <v>0</v>
      </c>
      <c r="I131" s="491">
        <v>30.67</v>
      </c>
      <c r="J131" s="490">
        <f t="shared" si="30"/>
        <v>30.67</v>
      </c>
    </row>
    <row r="132" spans="1:10" x14ac:dyDescent="0.25">
      <c r="A132" s="311">
        <v>7</v>
      </c>
      <c r="B132" s="502" t="s">
        <v>519</v>
      </c>
      <c r="C132" s="489">
        <v>0</v>
      </c>
      <c r="D132" s="490">
        <v>0</v>
      </c>
      <c r="E132" s="491">
        <v>0</v>
      </c>
      <c r="F132" s="491">
        <f t="shared" si="29"/>
        <v>0</v>
      </c>
      <c r="G132" s="491">
        <v>0</v>
      </c>
      <c r="H132" s="491">
        <v>0</v>
      </c>
      <c r="I132" s="491">
        <v>41.47</v>
      </c>
      <c r="J132" s="490">
        <f t="shared" si="30"/>
        <v>41.47</v>
      </c>
    </row>
    <row r="133" spans="1:10" x14ac:dyDescent="0.25">
      <c r="A133" s="311">
        <v>8</v>
      </c>
      <c r="B133" s="502" t="s">
        <v>561</v>
      </c>
      <c r="C133" s="489">
        <v>0</v>
      </c>
      <c r="D133" s="490">
        <v>24.5</v>
      </c>
      <c r="E133" s="491">
        <v>0</v>
      </c>
      <c r="F133" s="491">
        <f t="shared" si="29"/>
        <v>24.5</v>
      </c>
      <c r="G133" s="491">
        <v>0</v>
      </c>
      <c r="H133" s="491">
        <v>0</v>
      </c>
      <c r="I133" s="491">
        <v>21.88</v>
      </c>
      <c r="J133" s="490">
        <f t="shared" si="30"/>
        <v>46.379999999999995</v>
      </c>
    </row>
    <row r="134" spans="1:10" x14ac:dyDescent="0.25">
      <c r="A134" s="311">
        <v>9</v>
      </c>
      <c r="B134" s="502" t="s">
        <v>560</v>
      </c>
      <c r="C134" s="489">
        <v>520.02</v>
      </c>
      <c r="D134" s="490">
        <v>1253.5999999999999</v>
      </c>
      <c r="E134" s="491">
        <v>0</v>
      </c>
      <c r="F134" s="491">
        <f t="shared" si="29"/>
        <v>1773.62</v>
      </c>
      <c r="G134" s="491">
        <v>0</v>
      </c>
      <c r="H134" s="491">
        <v>860</v>
      </c>
      <c r="I134" s="491">
        <v>0</v>
      </c>
      <c r="J134" s="490">
        <f t="shared" si="30"/>
        <v>2633.62</v>
      </c>
    </row>
    <row r="135" spans="1:10" x14ac:dyDescent="0.25">
      <c r="A135" s="299"/>
      <c r="B135" s="38"/>
      <c r="C135" s="503"/>
      <c r="D135" s="504"/>
      <c r="E135" s="505"/>
      <c r="F135" s="505"/>
      <c r="G135" s="505"/>
      <c r="H135" s="505"/>
      <c r="I135" s="505"/>
      <c r="J135" s="504"/>
    </row>
    <row r="136" spans="1:10" x14ac:dyDescent="0.25">
      <c r="A136" s="306"/>
      <c r="B136" s="496" t="s">
        <v>564</v>
      </c>
      <c r="C136" s="486">
        <f t="shared" ref="C136:J136" si="31">SUM(C137:C138)+C139+C140</f>
        <v>0</v>
      </c>
      <c r="D136" s="487">
        <f t="shared" si="31"/>
        <v>0</v>
      </c>
      <c r="E136" s="488">
        <f t="shared" si="31"/>
        <v>40.049999999999997</v>
      </c>
      <c r="F136" s="488">
        <f t="shared" si="31"/>
        <v>40.049999999999997</v>
      </c>
      <c r="G136" s="488">
        <f t="shared" si="31"/>
        <v>0</v>
      </c>
      <c r="H136" s="488">
        <f t="shared" si="31"/>
        <v>0</v>
      </c>
      <c r="I136" s="488">
        <f t="shared" si="31"/>
        <v>12.52</v>
      </c>
      <c r="J136" s="487">
        <f t="shared" si="31"/>
        <v>52.569999999999993</v>
      </c>
    </row>
    <row r="137" spans="1:10" x14ac:dyDescent="0.25">
      <c r="A137" s="299"/>
      <c r="B137" s="38" t="s">
        <v>563</v>
      </c>
      <c r="C137" s="489">
        <v>0</v>
      </c>
      <c r="D137" s="490">
        <v>0</v>
      </c>
      <c r="E137" s="491">
        <v>40.049999999999997</v>
      </c>
      <c r="F137" s="491">
        <f t="shared" ref="F137:F140" si="32">C137+D137+E137</f>
        <v>40.049999999999997</v>
      </c>
      <c r="G137" s="491">
        <v>0</v>
      </c>
      <c r="H137" s="491">
        <v>0</v>
      </c>
      <c r="I137" s="491">
        <v>5.25</v>
      </c>
      <c r="J137" s="490">
        <f t="shared" ref="J137:J140" si="33">G137+H137+I137+F137</f>
        <v>45.3</v>
      </c>
    </row>
    <row r="138" spans="1:10" x14ac:dyDescent="0.25">
      <c r="A138" s="299"/>
      <c r="B138" s="38" t="s">
        <v>562</v>
      </c>
      <c r="C138" s="489">
        <v>0</v>
      </c>
      <c r="D138" s="490">
        <v>0</v>
      </c>
      <c r="E138" s="491">
        <v>0</v>
      </c>
      <c r="F138" s="491">
        <f t="shared" si="32"/>
        <v>0</v>
      </c>
      <c r="G138" s="491">
        <v>0</v>
      </c>
      <c r="H138" s="491">
        <v>0</v>
      </c>
      <c r="I138" s="491">
        <v>0</v>
      </c>
      <c r="J138" s="490">
        <f t="shared" si="33"/>
        <v>0</v>
      </c>
    </row>
    <row r="139" spans="1:10" x14ac:dyDescent="0.25">
      <c r="A139" s="299"/>
      <c r="B139" s="507" t="s">
        <v>561</v>
      </c>
      <c r="C139" s="489">
        <v>0</v>
      </c>
      <c r="D139" s="490">
        <v>0</v>
      </c>
      <c r="E139" s="491">
        <v>0</v>
      </c>
      <c r="F139" s="491">
        <f t="shared" si="32"/>
        <v>0</v>
      </c>
      <c r="G139" s="491">
        <v>0</v>
      </c>
      <c r="H139" s="491">
        <v>0</v>
      </c>
      <c r="I139" s="491">
        <v>7.27</v>
      </c>
      <c r="J139" s="490">
        <f t="shared" si="33"/>
        <v>7.27</v>
      </c>
    </row>
    <row r="140" spans="1:10" x14ac:dyDescent="0.25">
      <c r="A140" s="299"/>
      <c r="B140" s="507" t="s">
        <v>560</v>
      </c>
      <c r="C140" s="497">
        <v>0</v>
      </c>
      <c r="D140" s="498">
        <v>0</v>
      </c>
      <c r="E140" s="499">
        <v>0</v>
      </c>
      <c r="F140" s="491">
        <f t="shared" si="32"/>
        <v>0</v>
      </c>
      <c r="G140" s="499">
        <v>0</v>
      </c>
      <c r="H140" s="499">
        <v>0</v>
      </c>
      <c r="I140" s="499">
        <v>0</v>
      </c>
      <c r="J140" s="490">
        <f t="shared" si="33"/>
        <v>0</v>
      </c>
    </row>
    <row r="141" spans="1:10" x14ac:dyDescent="0.25">
      <c r="A141" s="292"/>
      <c r="B141" s="500" t="s">
        <v>559</v>
      </c>
      <c r="C141" s="501">
        <f t="shared" ref="C141:H141" si="34">C80+C93+C104+C115+C125+C136</f>
        <v>192162.88</v>
      </c>
      <c r="D141" s="228">
        <f t="shared" si="34"/>
        <v>25329.379999999997</v>
      </c>
      <c r="E141" s="228">
        <f t="shared" si="34"/>
        <v>837.62999999999988</v>
      </c>
      <c r="F141" s="228">
        <v>218329.88</v>
      </c>
      <c r="G141" s="228">
        <f t="shared" si="34"/>
        <v>6780</v>
      </c>
      <c r="H141" s="228">
        <f t="shared" si="34"/>
        <v>44478.420000000006</v>
      </c>
      <c r="I141" s="228">
        <v>57244.23</v>
      </c>
      <c r="J141" s="228">
        <f>F141+G141+H141+I141</f>
        <v>326832.52999999997</v>
      </c>
    </row>
    <row r="142" spans="1:10" x14ac:dyDescent="0.25">
      <c r="B142" s="286" t="s">
        <v>558</v>
      </c>
      <c r="H142" s="284" t="s">
        <v>557</v>
      </c>
    </row>
    <row r="143" spans="1:10" x14ac:dyDescent="0.25">
      <c r="B143" s="509" t="s">
        <v>650</v>
      </c>
    </row>
  </sheetData>
  <mergeCells count="17">
    <mergeCell ref="A1:J1"/>
    <mergeCell ref="A2:J2"/>
    <mergeCell ref="A75:J75"/>
    <mergeCell ref="J76:J77"/>
    <mergeCell ref="C3:E3"/>
    <mergeCell ref="F3:F4"/>
    <mergeCell ref="G3:G4"/>
    <mergeCell ref="H3:H4"/>
    <mergeCell ref="I3:I4"/>
    <mergeCell ref="J3:J4"/>
    <mergeCell ref="C76:E76"/>
    <mergeCell ref="F76:F77"/>
    <mergeCell ref="G76:G77"/>
    <mergeCell ref="H76:H77"/>
    <mergeCell ref="I76:I77"/>
    <mergeCell ref="B71:J71"/>
    <mergeCell ref="A74:J74"/>
  </mergeCells>
  <printOptions horizontalCentered="1"/>
  <pageMargins left="0.81944444444444398" right="0.52986111111111101" top="0.74791666666666701" bottom="0.74791666666666701" header="0.31458333333333299" footer="0.31458333333333299"/>
  <pageSetup scale="62" orientation="portrait" r:id="rId1"/>
  <colBreaks count="5" manualBreakCount="5">
    <brk id="10" max="1048575" man="1"/>
    <brk id="20" max="1048575" man="1"/>
    <brk id="30" max="1048575" man="1"/>
    <brk id="40" max="1048575" man="1"/>
    <brk id="5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6"/>
  <sheetViews>
    <sheetView view="pageBreakPreview" zoomScaleNormal="100" zoomScaleSheetLayoutView="100" workbookViewId="0">
      <selection activeCell="F40" sqref="F40"/>
    </sheetView>
  </sheetViews>
  <sheetFormatPr defaultColWidth="9" defaultRowHeight="15" x14ac:dyDescent="0.25"/>
  <cols>
    <col min="1" max="1" width="7.85546875" style="284" customWidth="1"/>
    <col min="2" max="2" width="11.28515625" style="334" customWidth="1"/>
    <col min="3" max="10" width="9.7109375" style="284" customWidth="1"/>
    <col min="11" max="11" width="9.5703125" style="284" customWidth="1"/>
    <col min="12" max="16384" width="9" style="284"/>
  </cols>
  <sheetData>
    <row r="1" spans="1:18" ht="24.75" customHeight="1" x14ac:dyDescent="0.25">
      <c r="A1" s="622" t="s">
        <v>640</v>
      </c>
      <c r="B1" s="622"/>
      <c r="C1" s="622"/>
      <c r="D1" s="622"/>
      <c r="E1" s="622"/>
      <c r="F1" s="622"/>
      <c r="G1" s="622"/>
      <c r="H1" s="622"/>
      <c r="I1" s="622"/>
      <c r="J1" s="622"/>
      <c r="K1" s="355"/>
    </row>
    <row r="2" spans="1:18" ht="18.75" customHeight="1" x14ac:dyDescent="0.25">
      <c r="A2" s="354"/>
      <c r="B2" s="354"/>
      <c r="C2" s="354"/>
      <c r="D2" s="354"/>
      <c r="E2" s="354"/>
      <c r="F2" s="354"/>
      <c r="G2" s="354"/>
      <c r="H2" s="354"/>
      <c r="I2" s="353"/>
      <c r="J2" s="352" t="s">
        <v>600</v>
      </c>
      <c r="K2" s="524"/>
      <c r="L2" s="525"/>
      <c r="M2" s="525"/>
      <c r="N2" s="525"/>
      <c r="O2" s="525"/>
      <c r="P2" s="525"/>
      <c r="Q2" s="525"/>
      <c r="R2" s="525"/>
    </row>
    <row r="3" spans="1:18" x14ac:dyDescent="0.25">
      <c r="A3" s="623" t="s">
        <v>639</v>
      </c>
      <c r="B3" s="627" t="s">
        <v>68</v>
      </c>
      <c r="C3" s="623" t="s">
        <v>638</v>
      </c>
      <c r="D3" s="623" t="s">
        <v>591</v>
      </c>
      <c r="E3" s="623"/>
      <c r="F3" s="623"/>
      <c r="G3" s="623"/>
      <c r="H3" s="627" t="s">
        <v>589</v>
      </c>
      <c r="I3" s="623" t="s">
        <v>637</v>
      </c>
      <c r="J3" s="629" t="s">
        <v>586</v>
      </c>
    </row>
    <row r="4" spans="1:18" x14ac:dyDescent="0.25">
      <c r="A4" s="626"/>
      <c r="B4" s="628" t="s">
        <v>68</v>
      </c>
      <c r="C4" s="626"/>
      <c r="D4" s="351" t="s">
        <v>636</v>
      </c>
      <c r="E4" s="351" t="s">
        <v>585</v>
      </c>
      <c r="F4" s="351" t="s">
        <v>635</v>
      </c>
      <c r="G4" s="350" t="s">
        <v>634</v>
      </c>
      <c r="H4" s="626"/>
      <c r="I4" s="626"/>
      <c r="J4" s="623"/>
    </row>
    <row r="5" spans="1:18" s="335" customFormat="1" ht="24" customHeight="1" x14ac:dyDescent="0.25">
      <c r="A5" s="342">
        <v>1</v>
      </c>
      <c r="B5" s="425" t="s">
        <v>633</v>
      </c>
      <c r="C5" s="424">
        <v>508</v>
      </c>
      <c r="D5" s="343">
        <v>756</v>
      </c>
      <c r="E5" s="343">
        <v>0</v>
      </c>
      <c r="F5" s="343">
        <v>98</v>
      </c>
      <c r="G5" s="343">
        <f t="shared" ref="G5:G28" si="0">D5+E5+F5</f>
        <v>854</v>
      </c>
      <c r="H5" s="343">
        <v>0</v>
      </c>
      <c r="I5" s="343">
        <v>0</v>
      </c>
      <c r="J5" s="343">
        <f t="shared" ref="J5:J10" si="1">G5+C5</f>
        <v>1362</v>
      </c>
    </row>
    <row r="6" spans="1:18" s="335" customFormat="1" ht="24" customHeight="1" x14ac:dyDescent="0.25">
      <c r="A6" s="342">
        <v>2</v>
      </c>
      <c r="B6" s="425" t="s">
        <v>632</v>
      </c>
      <c r="C6" s="424">
        <v>560</v>
      </c>
      <c r="D6" s="343">
        <v>1004</v>
      </c>
      <c r="E6" s="343">
        <v>0</v>
      </c>
      <c r="F6" s="343">
        <v>149</v>
      </c>
      <c r="G6" s="343">
        <f t="shared" si="0"/>
        <v>1153</v>
      </c>
      <c r="H6" s="343">
        <v>0</v>
      </c>
      <c r="I6" s="343">
        <v>0</v>
      </c>
      <c r="J6" s="343">
        <f t="shared" si="1"/>
        <v>1713</v>
      </c>
    </row>
    <row r="7" spans="1:18" s="335" customFormat="1" ht="24" customHeight="1" x14ac:dyDescent="0.25">
      <c r="A7" s="342">
        <v>3</v>
      </c>
      <c r="B7" s="425" t="s">
        <v>631</v>
      </c>
      <c r="C7" s="424">
        <v>1061</v>
      </c>
      <c r="D7" s="343">
        <v>1597</v>
      </c>
      <c r="E7" s="343">
        <v>0</v>
      </c>
      <c r="F7" s="343">
        <v>228</v>
      </c>
      <c r="G7" s="343">
        <f t="shared" si="0"/>
        <v>1825</v>
      </c>
      <c r="H7" s="343">
        <v>0</v>
      </c>
      <c r="I7" s="343">
        <v>0</v>
      </c>
      <c r="J7" s="343">
        <f t="shared" si="1"/>
        <v>2886</v>
      </c>
    </row>
    <row r="8" spans="1:18" s="335" customFormat="1" ht="24" customHeight="1" x14ac:dyDescent="0.25">
      <c r="A8" s="342">
        <v>4</v>
      </c>
      <c r="B8" s="425" t="s">
        <v>630</v>
      </c>
      <c r="C8" s="424">
        <v>1917</v>
      </c>
      <c r="D8" s="343">
        <v>2436</v>
      </c>
      <c r="E8" s="343">
        <v>0</v>
      </c>
      <c r="F8" s="343">
        <v>300</v>
      </c>
      <c r="G8" s="343">
        <f t="shared" si="0"/>
        <v>2736</v>
      </c>
      <c r="H8" s="343">
        <v>0</v>
      </c>
      <c r="I8" s="343">
        <v>0</v>
      </c>
      <c r="J8" s="343">
        <f t="shared" si="1"/>
        <v>4653</v>
      </c>
    </row>
    <row r="9" spans="1:18" s="335" customFormat="1" ht="24" customHeight="1" x14ac:dyDescent="0.25">
      <c r="A9" s="342">
        <v>5</v>
      </c>
      <c r="B9" s="425" t="s">
        <v>629</v>
      </c>
      <c r="C9" s="424">
        <v>4124</v>
      </c>
      <c r="D9" s="343">
        <v>4417</v>
      </c>
      <c r="E9" s="343">
        <v>134</v>
      </c>
      <c r="F9" s="343">
        <v>352</v>
      </c>
      <c r="G9" s="343">
        <f t="shared" si="0"/>
        <v>4903</v>
      </c>
      <c r="H9" s="343">
        <v>0</v>
      </c>
      <c r="I9" s="343">
        <v>0</v>
      </c>
      <c r="J9" s="343">
        <f t="shared" si="1"/>
        <v>9027</v>
      </c>
    </row>
    <row r="10" spans="1:18" s="335" customFormat="1" ht="24" customHeight="1" x14ac:dyDescent="0.25">
      <c r="A10" s="342">
        <v>6</v>
      </c>
      <c r="B10" s="425" t="s">
        <v>628</v>
      </c>
      <c r="C10" s="424">
        <v>5907</v>
      </c>
      <c r="D10" s="343">
        <v>6640</v>
      </c>
      <c r="E10" s="343">
        <v>134</v>
      </c>
      <c r="F10" s="343">
        <v>276</v>
      </c>
      <c r="G10" s="343">
        <f t="shared" si="0"/>
        <v>7050</v>
      </c>
      <c r="H10" s="343">
        <v>0</v>
      </c>
      <c r="I10" s="343">
        <v>0</v>
      </c>
      <c r="J10" s="343">
        <f t="shared" si="1"/>
        <v>12957</v>
      </c>
    </row>
    <row r="11" spans="1:18" s="335" customFormat="1" ht="24" customHeight="1" x14ac:dyDescent="0.25">
      <c r="A11" s="342">
        <v>7</v>
      </c>
      <c r="B11" s="425" t="s">
        <v>627</v>
      </c>
      <c r="C11" s="424">
        <v>6966</v>
      </c>
      <c r="D11" s="343">
        <v>8652</v>
      </c>
      <c r="E11" s="343">
        <v>165</v>
      </c>
      <c r="F11" s="343">
        <v>241</v>
      </c>
      <c r="G11" s="343">
        <f t="shared" si="0"/>
        <v>9058</v>
      </c>
      <c r="H11" s="343">
        <v>640</v>
      </c>
      <c r="I11" s="343">
        <v>0</v>
      </c>
      <c r="J11" s="343">
        <f t="shared" ref="J11:J23" si="2">G11+C11+H11+I11</f>
        <v>16664</v>
      </c>
    </row>
    <row r="12" spans="1:18" s="335" customFormat="1" ht="24" customHeight="1" x14ac:dyDescent="0.25">
      <c r="A12" s="342">
        <v>8</v>
      </c>
      <c r="B12" s="425" t="s">
        <v>626</v>
      </c>
      <c r="C12" s="424">
        <v>10833</v>
      </c>
      <c r="D12" s="343">
        <v>14875</v>
      </c>
      <c r="E12" s="343">
        <v>168</v>
      </c>
      <c r="F12" s="343">
        <v>164</v>
      </c>
      <c r="G12" s="343">
        <f t="shared" si="0"/>
        <v>15207</v>
      </c>
      <c r="H12" s="343">
        <v>640</v>
      </c>
      <c r="I12" s="343">
        <v>0</v>
      </c>
      <c r="J12" s="343">
        <f t="shared" si="2"/>
        <v>26680</v>
      </c>
    </row>
    <row r="13" spans="1:18" s="335" customFormat="1" ht="24" customHeight="1" x14ac:dyDescent="0.25">
      <c r="A13" s="342">
        <v>9</v>
      </c>
      <c r="B13" s="425" t="s">
        <v>625</v>
      </c>
      <c r="C13" s="424">
        <v>11384</v>
      </c>
      <c r="D13" s="343">
        <v>15991</v>
      </c>
      <c r="E13" s="343">
        <v>268</v>
      </c>
      <c r="F13" s="343">
        <v>165</v>
      </c>
      <c r="G13" s="343">
        <f t="shared" si="0"/>
        <v>16424</v>
      </c>
      <c r="H13" s="343">
        <v>640</v>
      </c>
      <c r="I13" s="343">
        <v>0</v>
      </c>
      <c r="J13" s="343">
        <f t="shared" si="2"/>
        <v>28448</v>
      </c>
    </row>
    <row r="14" spans="1:18" s="335" customFormat="1" ht="24" customHeight="1" x14ac:dyDescent="0.25">
      <c r="A14" s="342">
        <v>10</v>
      </c>
      <c r="B14" s="425" t="s">
        <v>624</v>
      </c>
      <c r="C14" s="424">
        <v>14460</v>
      </c>
      <c r="D14" s="343">
        <v>26311</v>
      </c>
      <c r="E14" s="343">
        <v>542</v>
      </c>
      <c r="F14" s="343">
        <v>177</v>
      </c>
      <c r="G14" s="343">
        <f t="shared" si="0"/>
        <v>27030</v>
      </c>
      <c r="H14" s="343">
        <v>1095</v>
      </c>
      <c r="I14" s="343">
        <v>0</v>
      </c>
      <c r="J14" s="343">
        <f t="shared" si="2"/>
        <v>42585</v>
      </c>
    </row>
    <row r="15" spans="1:18" s="335" customFormat="1" ht="24" customHeight="1" x14ac:dyDescent="0.25">
      <c r="A15" s="342">
        <v>11</v>
      </c>
      <c r="B15" s="425" t="s">
        <v>623</v>
      </c>
      <c r="C15" s="424">
        <v>18307</v>
      </c>
      <c r="D15" s="343">
        <v>41236</v>
      </c>
      <c r="E15" s="343">
        <v>2343</v>
      </c>
      <c r="F15" s="343">
        <v>165</v>
      </c>
      <c r="G15" s="343">
        <f t="shared" si="0"/>
        <v>43744</v>
      </c>
      <c r="H15" s="343">
        <v>1565</v>
      </c>
      <c r="I15" s="343">
        <v>0</v>
      </c>
      <c r="J15" s="343">
        <f t="shared" si="2"/>
        <v>63616</v>
      </c>
    </row>
    <row r="16" spans="1:18" s="335" customFormat="1" ht="24" customHeight="1" x14ac:dyDescent="0.25">
      <c r="A16" s="342">
        <v>12</v>
      </c>
      <c r="B16" s="425" t="s">
        <v>622</v>
      </c>
      <c r="C16" s="424">
        <v>19194</v>
      </c>
      <c r="D16" s="343">
        <v>44791</v>
      </c>
      <c r="E16" s="343">
        <v>3095</v>
      </c>
      <c r="F16" s="343">
        <v>168</v>
      </c>
      <c r="G16" s="343">
        <f t="shared" si="0"/>
        <v>48054</v>
      </c>
      <c r="H16" s="343">
        <v>1785</v>
      </c>
      <c r="I16" s="343">
        <v>32</v>
      </c>
      <c r="J16" s="343">
        <f t="shared" si="2"/>
        <v>69065</v>
      </c>
    </row>
    <row r="17" spans="1:13" s="335" customFormat="1" ht="24" customHeight="1" x14ac:dyDescent="0.25">
      <c r="A17" s="342">
        <v>13</v>
      </c>
      <c r="B17" s="425" t="s">
        <v>621</v>
      </c>
      <c r="C17" s="424">
        <v>21658</v>
      </c>
      <c r="D17" s="343">
        <v>54154</v>
      </c>
      <c r="E17" s="343">
        <v>6562</v>
      </c>
      <c r="F17" s="343">
        <v>2947</v>
      </c>
      <c r="G17" s="343">
        <f t="shared" si="0"/>
        <v>63663</v>
      </c>
      <c r="H17" s="343">
        <v>2225</v>
      </c>
      <c r="I17" s="343">
        <v>902</v>
      </c>
      <c r="J17" s="343">
        <f t="shared" si="2"/>
        <v>88448</v>
      </c>
    </row>
    <row r="18" spans="1:13" s="335" customFormat="1" ht="24" customHeight="1" x14ac:dyDescent="0.25">
      <c r="A18" s="342">
        <v>14</v>
      </c>
      <c r="B18" s="425" t="s">
        <v>620</v>
      </c>
      <c r="C18" s="424">
        <v>26269</v>
      </c>
      <c r="D18" s="343">
        <v>62131</v>
      </c>
      <c r="E18" s="343">
        <v>11163</v>
      </c>
      <c r="F18" s="343">
        <v>1135</v>
      </c>
      <c r="G18" s="343">
        <f t="shared" si="0"/>
        <v>74429</v>
      </c>
      <c r="H18" s="343">
        <v>2720</v>
      </c>
      <c r="I18" s="343">
        <v>1628</v>
      </c>
      <c r="J18" s="343">
        <f t="shared" si="2"/>
        <v>105046</v>
      </c>
    </row>
    <row r="19" spans="1:13" s="335" customFormat="1" ht="24" customHeight="1" x14ac:dyDescent="0.25">
      <c r="A19" s="342">
        <v>15</v>
      </c>
      <c r="B19" s="425" t="s">
        <v>619</v>
      </c>
      <c r="C19" s="343">
        <v>26767</v>
      </c>
      <c r="D19" s="343">
        <v>63951</v>
      </c>
      <c r="E19" s="343">
        <v>11633</v>
      </c>
      <c r="F19" s="343">
        <v>1178</v>
      </c>
      <c r="G19" s="343">
        <f t="shared" si="0"/>
        <v>76762</v>
      </c>
      <c r="H19" s="343">
        <v>2720</v>
      </c>
      <c r="I19" s="343">
        <v>1628</v>
      </c>
      <c r="J19" s="343">
        <f t="shared" si="2"/>
        <v>107877</v>
      </c>
    </row>
    <row r="20" spans="1:13" s="335" customFormat="1" ht="24" customHeight="1" x14ac:dyDescent="0.25">
      <c r="A20" s="342">
        <v>16</v>
      </c>
      <c r="B20" s="425" t="s">
        <v>618</v>
      </c>
      <c r="C20" s="343">
        <v>29507</v>
      </c>
      <c r="D20" s="343">
        <v>64957</v>
      </c>
      <c r="E20" s="343">
        <v>11840</v>
      </c>
      <c r="F20" s="343">
        <v>1172</v>
      </c>
      <c r="G20" s="343">
        <f t="shared" si="0"/>
        <v>77969</v>
      </c>
      <c r="H20" s="343">
        <v>2720</v>
      </c>
      <c r="I20" s="343">
        <v>2488</v>
      </c>
      <c r="J20" s="343">
        <f t="shared" si="2"/>
        <v>112684</v>
      </c>
    </row>
    <row r="21" spans="1:13" s="335" customFormat="1" ht="24" customHeight="1" x14ac:dyDescent="0.25">
      <c r="A21" s="342">
        <v>17</v>
      </c>
      <c r="B21" s="425" t="s">
        <v>617</v>
      </c>
      <c r="C21" s="343">
        <v>30942</v>
      </c>
      <c r="D21" s="343">
        <v>67791</v>
      </c>
      <c r="E21" s="343">
        <v>11910</v>
      </c>
      <c r="F21" s="343">
        <v>1202</v>
      </c>
      <c r="G21" s="343">
        <f t="shared" si="0"/>
        <v>80903</v>
      </c>
      <c r="H21" s="343">
        <v>2770</v>
      </c>
      <c r="I21" s="343">
        <v>3811</v>
      </c>
      <c r="J21" s="343">
        <f t="shared" si="2"/>
        <v>118426</v>
      </c>
    </row>
    <row r="22" spans="1:13" s="335" customFormat="1" ht="24" customHeight="1" x14ac:dyDescent="0.25">
      <c r="A22" s="342">
        <v>18</v>
      </c>
      <c r="B22" s="425" t="s">
        <v>616</v>
      </c>
      <c r="C22" s="343">
        <v>32326</v>
      </c>
      <c r="D22" s="343">
        <v>68518</v>
      </c>
      <c r="E22" s="343">
        <v>12690</v>
      </c>
      <c r="F22" s="343">
        <v>1202</v>
      </c>
      <c r="G22" s="343">
        <f t="shared" si="0"/>
        <v>82410</v>
      </c>
      <c r="H22" s="343">
        <v>3360</v>
      </c>
      <c r="I22" s="343">
        <v>6191</v>
      </c>
      <c r="J22" s="343">
        <f t="shared" si="2"/>
        <v>124287</v>
      </c>
    </row>
    <row r="23" spans="1:13" s="335" customFormat="1" ht="24" customHeight="1" x14ac:dyDescent="0.25">
      <c r="A23" s="342">
        <v>19</v>
      </c>
      <c r="B23" s="425" t="s">
        <v>615</v>
      </c>
      <c r="C23" s="424">
        <v>34654</v>
      </c>
      <c r="D23" s="343">
        <v>71121</v>
      </c>
      <c r="E23" s="343">
        <v>13692</v>
      </c>
      <c r="F23" s="343">
        <v>1202</v>
      </c>
      <c r="G23" s="343">
        <f t="shared" si="0"/>
        <v>86015</v>
      </c>
      <c r="H23" s="343">
        <v>3900</v>
      </c>
      <c r="I23" s="343">
        <v>7760</v>
      </c>
      <c r="J23" s="343">
        <f t="shared" si="2"/>
        <v>132329</v>
      </c>
    </row>
    <row r="24" spans="1:13" s="335" customFormat="1" ht="24" customHeight="1" x14ac:dyDescent="0.25">
      <c r="A24" s="342">
        <v>20</v>
      </c>
      <c r="B24" s="428" t="s">
        <v>614</v>
      </c>
      <c r="C24" s="339">
        <v>35909</v>
      </c>
      <c r="D24" s="339">
        <v>76049</v>
      </c>
      <c r="E24" s="339">
        <v>14656</v>
      </c>
      <c r="F24" s="339">
        <v>1202</v>
      </c>
      <c r="G24" s="343">
        <f t="shared" si="0"/>
        <v>91907</v>
      </c>
      <c r="H24" s="339">
        <v>4120</v>
      </c>
      <c r="I24" s="339">
        <v>11125</v>
      </c>
      <c r="J24" s="344">
        <f t="shared" ref="J24:J32" si="3">C24+G24+H24+I24</f>
        <v>143061</v>
      </c>
      <c r="K24" s="426"/>
    </row>
    <row r="25" spans="1:13" s="335" customFormat="1" ht="24" customHeight="1" x14ac:dyDescent="0.25">
      <c r="A25" s="342">
        <v>21</v>
      </c>
      <c r="B25" s="428" t="s">
        <v>613</v>
      </c>
      <c r="C25" s="339">
        <v>36846</v>
      </c>
      <c r="D25" s="339">
        <v>77649</v>
      </c>
      <c r="E25" s="339">
        <v>14876</v>
      </c>
      <c r="F25" s="339">
        <v>1200</v>
      </c>
      <c r="G25" s="343">
        <f t="shared" si="0"/>
        <v>93725</v>
      </c>
      <c r="H25" s="339">
        <v>4120</v>
      </c>
      <c r="I25" s="339">
        <v>13242</v>
      </c>
      <c r="J25" s="344">
        <f t="shared" si="3"/>
        <v>147933</v>
      </c>
    </row>
    <row r="26" spans="1:13" s="335" customFormat="1" ht="24" customHeight="1" x14ac:dyDescent="0.25">
      <c r="A26" s="342">
        <v>22</v>
      </c>
      <c r="B26" s="428" t="s">
        <v>612</v>
      </c>
      <c r="C26" s="339">
        <v>36863</v>
      </c>
      <c r="D26" s="339">
        <v>84198</v>
      </c>
      <c r="E26" s="339">
        <v>17056</v>
      </c>
      <c r="F26" s="339">
        <v>1200</v>
      </c>
      <c r="G26" s="343">
        <f t="shared" si="0"/>
        <v>102454</v>
      </c>
      <c r="H26" s="339">
        <v>4560</v>
      </c>
      <c r="I26" s="339">
        <v>15521</v>
      </c>
      <c r="J26" s="344">
        <f t="shared" si="3"/>
        <v>159398</v>
      </c>
    </row>
    <row r="27" spans="1:13" s="426" customFormat="1" ht="24" customHeight="1" x14ac:dyDescent="0.25">
      <c r="A27" s="342">
        <v>23</v>
      </c>
      <c r="B27" s="429" t="s">
        <v>611</v>
      </c>
      <c r="C27" s="343">
        <v>38990</v>
      </c>
      <c r="D27" s="343">
        <v>112022</v>
      </c>
      <c r="E27" s="343">
        <v>18381</v>
      </c>
      <c r="F27" s="343">
        <v>1200</v>
      </c>
      <c r="G27" s="343">
        <f t="shared" si="0"/>
        <v>131603</v>
      </c>
      <c r="H27" s="343">
        <v>4780</v>
      </c>
      <c r="I27" s="343">
        <v>24504</v>
      </c>
      <c r="J27" s="344">
        <f t="shared" si="3"/>
        <v>199877</v>
      </c>
      <c r="L27" s="335"/>
      <c r="M27" s="335"/>
    </row>
    <row r="28" spans="1:13" s="335" customFormat="1" ht="24" customHeight="1" x14ac:dyDescent="0.25">
      <c r="A28" s="342">
        <v>24</v>
      </c>
      <c r="B28" s="428" t="s">
        <v>610</v>
      </c>
      <c r="C28" s="341">
        <v>39491</v>
      </c>
      <c r="D28" s="339">
        <v>130221</v>
      </c>
      <c r="E28" s="341">
        <v>20110</v>
      </c>
      <c r="F28" s="339">
        <v>1200</v>
      </c>
      <c r="G28" s="340">
        <f t="shared" si="0"/>
        <v>151531</v>
      </c>
      <c r="H28" s="339">
        <v>4780</v>
      </c>
      <c r="I28" s="339">
        <v>27542</v>
      </c>
      <c r="J28" s="344">
        <f t="shared" si="3"/>
        <v>223344</v>
      </c>
    </row>
    <row r="29" spans="1:13" s="427" customFormat="1" ht="24" customHeight="1" x14ac:dyDescent="0.25">
      <c r="A29" s="349">
        <v>25</v>
      </c>
      <c r="B29" s="430" t="s">
        <v>609</v>
      </c>
      <c r="C29" s="348">
        <v>40532</v>
      </c>
      <c r="D29" s="348">
        <v>145273</v>
      </c>
      <c r="E29" s="348">
        <v>21781.5</v>
      </c>
      <c r="F29" s="348">
        <v>1199.75</v>
      </c>
      <c r="G29" s="348">
        <f>D29+E29+F29+1</f>
        <v>168255.25</v>
      </c>
      <c r="H29" s="348">
        <v>4780</v>
      </c>
      <c r="I29" s="348">
        <v>31692</v>
      </c>
      <c r="J29" s="347">
        <f t="shared" si="3"/>
        <v>245259.25</v>
      </c>
      <c r="L29" s="335"/>
      <c r="M29" s="335"/>
    </row>
    <row r="30" spans="1:13" s="335" customFormat="1" ht="24" customHeight="1" x14ac:dyDescent="0.25">
      <c r="A30" s="346">
        <v>26</v>
      </c>
      <c r="B30" s="428" t="s">
        <v>608</v>
      </c>
      <c r="C30" s="339">
        <v>41267</v>
      </c>
      <c r="D30" s="341">
        <v>164636</v>
      </c>
      <c r="E30" s="339">
        <v>23062</v>
      </c>
      <c r="F30" s="339">
        <v>1200</v>
      </c>
      <c r="G30" s="343">
        <v>188898</v>
      </c>
      <c r="H30" s="339">
        <v>5780</v>
      </c>
      <c r="I30" s="339">
        <v>35777</v>
      </c>
      <c r="J30" s="344">
        <f t="shared" si="3"/>
        <v>271722</v>
      </c>
    </row>
    <row r="31" spans="1:13" s="335" customFormat="1" ht="24" customHeight="1" x14ac:dyDescent="0.25">
      <c r="A31" s="345">
        <v>27</v>
      </c>
      <c r="B31" s="428" t="s">
        <v>607</v>
      </c>
      <c r="C31" s="339">
        <v>42783</v>
      </c>
      <c r="D31" s="341">
        <v>185173</v>
      </c>
      <c r="E31" s="339">
        <v>24509</v>
      </c>
      <c r="F31" s="339">
        <v>994</v>
      </c>
      <c r="G31" s="343">
        <v>210676</v>
      </c>
      <c r="H31" s="339">
        <v>5780</v>
      </c>
      <c r="I31" s="339">
        <v>42849</v>
      </c>
      <c r="J31" s="344">
        <f t="shared" si="3"/>
        <v>302088</v>
      </c>
    </row>
    <row r="32" spans="1:13" s="335" customFormat="1" ht="24" customHeight="1" x14ac:dyDescent="0.25">
      <c r="A32" s="342">
        <v>28</v>
      </c>
      <c r="B32" s="428" t="s">
        <v>606</v>
      </c>
      <c r="C32" s="339">
        <v>44479</v>
      </c>
      <c r="D32" s="341">
        <v>192163</v>
      </c>
      <c r="E32" s="339">
        <v>25329</v>
      </c>
      <c r="F32" s="339">
        <v>838</v>
      </c>
      <c r="G32" s="343">
        <v>218330</v>
      </c>
      <c r="H32" s="339">
        <v>6780</v>
      </c>
      <c r="I32" s="339">
        <v>57260</v>
      </c>
      <c r="J32" s="338">
        <f t="shared" si="3"/>
        <v>326849</v>
      </c>
    </row>
    <row r="33" spans="1:11" s="335" customFormat="1" ht="24" customHeight="1" x14ac:dyDescent="0.25">
      <c r="A33" s="342">
        <v>29</v>
      </c>
      <c r="B33" s="428" t="s">
        <v>605</v>
      </c>
      <c r="C33" s="339">
        <v>44963</v>
      </c>
      <c r="D33" s="341">
        <v>192972</v>
      </c>
      <c r="E33" s="339">
        <v>25150</v>
      </c>
      <c r="F33" s="339">
        <v>838</v>
      </c>
      <c r="G33" s="340">
        <f>D33+E33+F33</f>
        <v>218960</v>
      </c>
      <c r="H33" s="339">
        <v>6780</v>
      </c>
      <c r="I33" s="339">
        <v>60158</v>
      </c>
      <c r="J33" s="338">
        <v>330861</v>
      </c>
      <c r="K33" s="336"/>
    </row>
    <row r="34" spans="1:11" ht="16.899999999999999" customHeight="1" x14ac:dyDescent="0.25">
      <c r="A34" s="337" t="s">
        <v>604</v>
      </c>
      <c r="B34" s="330"/>
      <c r="C34" s="335"/>
      <c r="E34" s="335" t="s">
        <v>603</v>
      </c>
      <c r="F34" s="335"/>
      <c r="G34" s="335"/>
      <c r="H34" s="335"/>
      <c r="I34" s="335"/>
      <c r="J34" s="336"/>
    </row>
    <row r="35" spans="1:11" ht="14.45" customHeight="1" x14ac:dyDescent="0.25">
      <c r="A35" s="335" t="s">
        <v>602</v>
      </c>
      <c r="B35" s="330"/>
      <c r="C35" s="335"/>
      <c r="D35" s="335"/>
      <c r="E35" s="335"/>
      <c r="F35" s="335"/>
      <c r="G35" s="335"/>
      <c r="H35" s="335"/>
      <c r="I35" s="335"/>
      <c r="J35" s="335"/>
    </row>
    <row r="36" spans="1:11" ht="30" customHeight="1" x14ac:dyDescent="0.25">
      <c r="A36" s="624" t="s">
        <v>601</v>
      </c>
      <c r="B36" s="625"/>
      <c r="C36" s="624"/>
      <c r="D36" s="624"/>
      <c r="E36" s="624"/>
      <c r="F36" s="624"/>
      <c r="G36" s="624"/>
      <c r="H36" s="624"/>
      <c r="I36" s="624"/>
      <c r="J36" s="624"/>
    </row>
    <row r="37" spans="1:11" x14ac:dyDescent="0.25">
      <c r="B37" s="394"/>
    </row>
    <row r="38" spans="1:11" x14ac:dyDescent="0.25">
      <c r="B38" s="394"/>
    </row>
    <row r="39" spans="1:11" x14ac:dyDescent="0.25">
      <c r="B39" s="394"/>
    </row>
    <row r="40" spans="1:11" x14ac:dyDescent="0.25">
      <c r="B40" s="394"/>
    </row>
    <row r="41" spans="1:11" x14ac:dyDescent="0.25">
      <c r="B41" s="402"/>
    </row>
    <row r="42" spans="1:11" x14ac:dyDescent="0.25">
      <c r="B42" s="332"/>
    </row>
    <row r="43" spans="1:11" x14ac:dyDescent="0.25">
      <c r="B43" s="332"/>
    </row>
    <row r="44" spans="1:11" x14ac:dyDescent="0.25">
      <c r="B44" s="332"/>
    </row>
    <row r="45" spans="1:11" x14ac:dyDescent="0.25">
      <c r="B45" s="363"/>
    </row>
    <row r="46" spans="1:11" x14ac:dyDescent="0.25">
      <c r="B46" s="363"/>
    </row>
    <row r="47" spans="1:11" x14ac:dyDescent="0.25">
      <c r="B47" s="363"/>
    </row>
    <row r="48" spans="1:11" x14ac:dyDescent="0.25">
      <c r="B48" s="363"/>
    </row>
    <row r="49" spans="2:2" x14ac:dyDescent="0.25">
      <c r="B49" s="394"/>
    </row>
    <row r="50" spans="2:2" x14ac:dyDescent="0.25">
      <c r="B50" s="394"/>
    </row>
    <row r="51" spans="2:2" x14ac:dyDescent="0.25">
      <c r="B51" s="394"/>
    </row>
    <row r="52" spans="2:2" x14ac:dyDescent="0.25">
      <c r="B52" s="394"/>
    </row>
    <row r="53" spans="2:2" x14ac:dyDescent="0.25">
      <c r="B53" s="363"/>
    </row>
    <row r="54" spans="2:2" x14ac:dyDescent="0.25">
      <c r="B54" s="363"/>
    </row>
    <row r="55" spans="2:2" x14ac:dyDescent="0.25">
      <c r="B55" s="363"/>
    </row>
    <row r="56" spans="2:2" x14ac:dyDescent="0.25">
      <c r="B56" s="363"/>
    </row>
    <row r="57" spans="2:2" x14ac:dyDescent="0.25">
      <c r="B57" s="363"/>
    </row>
    <row r="58" spans="2:2" x14ac:dyDescent="0.25">
      <c r="B58" s="363"/>
    </row>
    <row r="59" spans="2:2" x14ac:dyDescent="0.25">
      <c r="B59" s="363"/>
    </row>
    <row r="60" spans="2:2" x14ac:dyDescent="0.25">
      <c r="B60" s="394"/>
    </row>
    <row r="61" spans="2:2" x14ac:dyDescent="0.25">
      <c r="B61" s="394"/>
    </row>
    <row r="62" spans="2:2" x14ac:dyDescent="0.25">
      <c r="B62" s="363"/>
    </row>
    <row r="63" spans="2:2" x14ac:dyDescent="0.25">
      <c r="B63" s="363"/>
    </row>
    <row r="64" spans="2:2" x14ac:dyDescent="0.25">
      <c r="B64" s="363"/>
    </row>
    <row r="65" spans="2:3" ht="32.25" customHeight="1" x14ac:dyDescent="0.25">
      <c r="B65" s="363"/>
    </row>
    <row r="66" spans="2:3" x14ac:dyDescent="0.25">
      <c r="B66" s="363"/>
    </row>
    <row r="67" spans="2:3" x14ac:dyDescent="0.25">
      <c r="B67" s="363"/>
    </row>
    <row r="68" spans="2:3" x14ac:dyDescent="0.25">
      <c r="B68" s="363"/>
    </row>
    <row r="69" spans="2:3" x14ac:dyDescent="0.25">
      <c r="B69" s="363"/>
    </row>
    <row r="70" spans="2:3" x14ac:dyDescent="0.25">
      <c r="B70" s="363"/>
    </row>
    <row r="71" spans="2:3" x14ac:dyDescent="0.25">
      <c r="B71" s="363"/>
      <c r="C71" s="330"/>
    </row>
    <row r="72" spans="2:3" x14ac:dyDescent="0.25">
      <c r="B72" s="363"/>
    </row>
    <row r="73" spans="2:3" x14ac:dyDescent="0.25">
      <c r="B73" s="363"/>
    </row>
    <row r="74" spans="2:3" x14ac:dyDescent="0.25">
      <c r="B74" s="363"/>
    </row>
    <row r="75" spans="2:3" x14ac:dyDescent="0.25">
      <c r="B75" s="363"/>
    </row>
    <row r="76" spans="2:3" x14ac:dyDescent="0.25">
      <c r="B76" s="363"/>
    </row>
    <row r="77" spans="2:3" x14ac:dyDescent="0.25">
      <c r="B77" s="363"/>
    </row>
    <row r="78" spans="2:3" x14ac:dyDescent="0.25">
      <c r="B78" s="363"/>
    </row>
    <row r="79" spans="2:3" x14ac:dyDescent="0.25">
      <c r="B79" s="394"/>
    </row>
    <row r="80" spans="2:3" x14ac:dyDescent="0.25">
      <c r="B80" s="394"/>
    </row>
    <row r="81" spans="2:2" x14ac:dyDescent="0.25">
      <c r="B81" s="363"/>
    </row>
    <row r="82" spans="2:2" x14ac:dyDescent="0.25">
      <c r="B82" s="363"/>
    </row>
    <row r="83" spans="2:2" x14ac:dyDescent="0.25">
      <c r="B83" s="363"/>
    </row>
    <row r="84" spans="2:2" x14ac:dyDescent="0.25">
      <c r="B84" s="363"/>
    </row>
    <row r="85" spans="2:2" x14ac:dyDescent="0.25">
      <c r="B85" s="394"/>
    </row>
    <row r="86" spans="2:2" x14ac:dyDescent="0.25">
      <c r="B86" s="394"/>
    </row>
    <row r="87" spans="2:2" x14ac:dyDescent="0.25">
      <c r="B87" s="363"/>
    </row>
    <row r="88" spans="2:2" x14ac:dyDescent="0.25">
      <c r="B88" s="363"/>
    </row>
    <row r="89" spans="2:2" x14ac:dyDescent="0.25">
      <c r="B89" s="394"/>
    </row>
    <row r="90" spans="2:2" x14ac:dyDescent="0.25">
      <c r="B90" s="394"/>
    </row>
    <row r="91" spans="2:2" x14ac:dyDescent="0.25">
      <c r="B91" s="363"/>
    </row>
    <row r="92" spans="2:2" x14ac:dyDescent="0.25">
      <c r="B92" s="394"/>
    </row>
    <row r="93" spans="2:2" x14ac:dyDescent="0.25">
      <c r="B93" s="394"/>
    </row>
    <row r="94" spans="2:2" x14ac:dyDescent="0.25">
      <c r="B94" s="363"/>
    </row>
    <row r="95" spans="2:2" x14ac:dyDescent="0.25">
      <c r="B95" s="363"/>
    </row>
    <row r="96" spans="2:2" x14ac:dyDescent="0.25">
      <c r="B96" s="363"/>
    </row>
  </sheetData>
  <mergeCells count="9">
    <mergeCell ref="A1:J1"/>
    <mergeCell ref="D3:G3"/>
    <mergeCell ref="A36:J36"/>
    <mergeCell ref="A3:A4"/>
    <mergeCell ref="B3:B4"/>
    <mergeCell ref="C3:C4"/>
    <mergeCell ref="H3:H4"/>
    <mergeCell ref="I3:I4"/>
    <mergeCell ref="J3:J4"/>
  </mergeCells>
  <printOptions horizontalCentered="1"/>
  <pageMargins left="0.43263888888888902" right="0.43263888888888902" top="0.33958333333333302" bottom="0.27986111111111101" header="0.31458333333333299" footer="0.31458333333333299"/>
  <pageSetup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3"/>
  <sheetViews>
    <sheetView tabSelected="1" view="pageBreakPreview" topLeftCell="A25" zoomScaleNormal="100" zoomScaleSheetLayoutView="100" workbookViewId="0">
      <selection activeCell="N1" sqref="N1:P3"/>
    </sheetView>
  </sheetViews>
  <sheetFormatPr defaultColWidth="9.5703125" defaultRowHeight="15" x14ac:dyDescent="0.25"/>
  <cols>
    <col min="1" max="1" width="4.42578125" style="284" customWidth="1"/>
    <col min="2" max="2" width="9.42578125" style="284" customWidth="1"/>
    <col min="3" max="3" width="9.85546875" style="284" customWidth="1"/>
    <col min="4" max="4" width="12.42578125" style="284" customWidth="1"/>
    <col min="5" max="5" width="8.42578125" style="284" customWidth="1"/>
    <col min="6" max="7" width="10.5703125" style="284" customWidth="1"/>
    <col min="8" max="8" width="11" style="284" customWidth="1"/>
    <col min="9" max="9" width="9.7109375" style="284" customWidth="1"/>
    <col min="10" max="10" width="10.85546875" style="284" customWidth="1"/>
    <col min="11" max="257" width="9.5703125" style="284"/>
    <col min="258" max="258" width="4.42578125" style="284" customWidth="1"/>
    <col min="259" max="259" width="11.85546875" style="284" customWidth="1"/>
    <col min="260" max="260" width="8.85546875" style="284" customWidth="1"/>
    <col min="261" max="261" width="10" style="284" customWidth="1"/>
    <col min="262" max="262" width="9.7109375" style="284" customWidth="1"/>
    <col min="263" max="263" width="9.28515625" style="284" customWidth="1"/>
    <col min="264" max="264" width="9.85546875" style="284" customWidth="1"/>
    <col min="265" max="266" width="9.7109375" style="284" customWidth="1"/>
    <col min="267" max="513" width="9.5703125" style="284"/>
    <col min="514" max="514" width="4.42578125" style="284" customWidth="1"/>
    <col min="515" max="515" width="11.85546875" style="284" customWidth="1"/>
    <col min="516" max="516" width="8.85546875" style="284" customWidth="1"/>
    <col min="517" max="517" width="10" style="284" customWidth="1"/>
    <col min="518" max="518" width="9.7109375" style="284" customWidth="1"/>
    <col min="519" max="519" width="9.28515625" style="284" customWidth="1"/>
    <col min="520" max="520" width="9.85546875" style="284" customWidth="1"/>
    <col min="521" max="522" width="9.7109375" style="284" customWidth="1"/>
    <col min="523" max="769" width="9.5703125" style="284"/>
    <col min="770" max="770" width="4.42578125" style="284" customWidth="1"/>
    <col min="771" max="771" width="11.85546875" style="284" customWidth="1"/>
    <col min="772" max="772" width="8.85546875" style="284" customWidth="1"/>
    <col min="773" max="773" width="10" style="284" customWidth="1"/>
    <col min="774" max="774" width="9.7109375" style="284" customWidth="1"/>
    <col min="775" max="775" width="9.28515625" style="284" customWidth="1"/>
    <col min="776" max="776" width="9.85546875" style="284" customWidth="1"/>
    <col min="777" max="778" width="9.7109375" style="284" customWidth="1"/>
    <col min="779" max="1025" width="9.5703125" style="284"/>
    <col min="1026" max="1026" width="4.42578125" style="284" customWidth="1"/>
    <col min="1027" max="1027" width="11.85546875" style="284" customWidth="1"/>
    <col min="1028" max="1028" width="8.85546875" style="284" customWidth="1"/>
    <col min="1029" max="1029" width="10" style="284" customWidth="1"/>
    <col min="1030" max="1030" width="9.7109375" style="284" customWidth="1"/>
    <col min="1031" max="1031" width="9.28515625" style="284" customWidth="1"/>
    <col min="1032" max="1032" width="9.85546875" style="284" customWidth="1"/>
    <col min="1033" max="1034" width="9.7109375" style="284" customWidth="1"/>
    <col min="1035" max="1281" width="9.5703125" style="284"/>
    <col min="1282" max="1282" width="4.42578125" style="284" customWidth="1"/>
    <col min="1283" max="1283" width="11.85546875" style="284" customWidth="1"/>
    <col min="1284" max="1284" width="8.85546875" style="284" customWidth="1"/>
    <col min="1285" max="1285" width="10" style="284" customWidth="1"/>
    <col min="1286" max="1286" width="9.7109375" style="284" customWidth="1"/>
    <col min="1287" max="1287" width="9.28515625" style="284" customWidth="1"/>
    <col min="1288" max="1288" width="9.85546875" style="284" customWidth="1"/>
    <col min="1289" max="1290" width="9.7109375" style="284" customWidth="1"/>
    <col min="1291" max="1537" width="9.5703125" style="284"/>
    <col min="1538" max="1538" width="4.42578125" style="284" customWidth="1"/>
    <col min="1539" max="1539" width="11.85546875" style="284" customWidth="1"/>
    <col min="1540" max="1540" width="8.85546875" style="284" customWidth="1"/>
    <col min="1541" max="1541" width="10" style="284" customWidth="1"/>
    <col min="1542" max="1542" width="9.7109375" style="284" customWidth="1"/>
    <col min="1543" max="1543" width="9.28515625" style="284" customWidth="1"/>
    <col min="1544" max="1544" width="9.85546875" style="284" customWidth="1"/>
    <col min="1545" max="1546" width="9.7109375" style="284" customWidth="1"/>
    <col min="1547" max="1793" width="9.5703125" style="284"/>
    <col min="1794" max="1794" width="4.42578125" style="284" customWidth="1"/>
    <col min="1795" max="1795" width="11.85546875" style="284" customWidth="1"/>
    <col min="1796" max="1796" width="8.85546875" style="284" customWidth="1"/>
    <col min="1797" max="1797" width="10" style="284" customWidth="1"/>
    <col min="1798" max="1798" width="9.7109375" style="284" customWidth="1"/>
    <col min="1799" max="1799" width="9.28515625" style="284" customWidth="1"/>
    <col min="1800" max="1800" width="9.85546875" style="284" customWidth="1"/>
    <col min="1801" max="1802" width="9.7109375" style="284" customWidth="1"/>
    <col min="1803" max="2049" width="9.5703125" style="284"/>
    <col min="2050" max="2050" width="4.42578125" style="284" customWidth="1"/>
    <col min="2051" max="2051" width="11.85546875" style="284" customWidth="1"/>
    <col min="2052" max="2052" width="8.85546875" style="284" customWidth="1"/>
    <col min="2053" max="2053" width="10" style="284" customWidth="1"/>
    <col min="2054" max="2054" width="9.7109375" style="284" customWidth="1"/>
    <col min="2055" max="2055" width="9.28515625" style="284" customWidth="1"/>
    <col min="2056" max="2056" width="9.85546875" style="284" customWidth="1"/>
    <col min="2057" max="2058" width="9.7109375" style="284" customWidth="1"/>
    <col min="2059" max="2305" width="9.5703125" style="284"/>
    <col min="2306" max="2306" width="4.42578125" style="284" customWidth="1"/>
    <col min="2307" max="2307" width="11.85546875" style="284" customWidth="1"/>
    <col min="2308" max="2308" width="8.85546875" style="284" customWidth="1"/>
    <col min="2309" max="2309" width="10" style="284" customWidth="1"/>
    <col min="2310" max="2310" width="9.7109375" style="284" customWidth="1"/>
    <col min="2311" max="2311" width="9.28515625" style="284" customWidth="1"/>
    <col min="2312" max="2312" width="9.85546875" style="284" customWidth="1"/>
    <col min="2313" max="2314" width="9.7109375" style="284" customWidth="1"/>
    <col min="2315" max="2561" width="9.5703125" style="284"/>
    <col min="2562" max="2562" width="4.42578125" style="284" customWidth="1"/>
    <col min="2563" max="2563" width="11.85546875" style="284" customWidth="1"/>
    <col min="2564" max="2564" width="8.85546875" style="284" customWidth="1"/>
    <col min="2565" max="2565" width="10" style="284" customWidth="1"/>
    <col min="2566" max="2566" width="9.7109375" style="284" customWidth="1"/>
    <col min="2567" max="2567" width="9.28515625" style="284" customWidth="1"/>
    <col min="2568" max="2568" width="9.85546875" style="284" customWidth="1"/>
    <col min="2569" max="2570" width="9.7109375" style="284" customWidth="1"/>
    <col min="2571" max="2817" width="9.5703125" style="284"/>
    <col min="2818" max="2818" width="4.42578125" style="284" customWidth="1"/>
    <col min="2819" max="2819" width="11.85546875" style="284" customWidth="1"/>
    <col min="2820" max="2820" width="8.85546875" style="284" customWidth="1"/>
    <col min="2821" max="2821" width="10" style="284" customWidth="1"/>
    <col min="2822" max="2822" width="9.7109375" style="284" customWidth="1"/>
    <col min="2823" max="2823" width="9.28515625" style="284" customWidth="1"/>
    <col min="2824" max="2824" width="9.85546875" style="284" customWidth="1"/>
    <col min="2825" max="2826" width="9.7109375" style="284" customWidth="1"/>
    <col min="2827" max="3073" width="9.5703125" style="284"/>
    <col min="3074" max="3074" width="4.42578125" style="284" customWidth="1"/>
    <col min="3075" max="3075" width="11.85546875" style="284" customWidth="1"/>
    <col min="3076" max="3076" width="8.85546875" style="284" customWidth="1"/>
    <col min="3077" max="3077" width="10" style="284" customWidth="1"/>
    <col min="3078" max="3078" width="9.7109375" style="284" customWidth="1"/>
    <col min="3079" max="3079" width="9.28515625" style="284" customWidth="1"/>
    <col min="3080" max="3080" width="9.85546875" style="284" customWidth="1"/>
    <col min="3081" max="3082" width="9.7109375" style="284" customWidth="1"/>
    <col min="3083" max="3329" width="9.5703125" style="284"/>
    <col min="3330" max="3330" width="4.42578125" style="284" customWidth="1"/>
    <col min="3331" max="3331" width="11.85546875" style="284" customWidth="1"/>
    <col min="3332" max="3332" width="8.85546875" style="284" customWidth="1"/>
    <col min="3333" max="3333" width="10" style="284" customWidth="1"/>
    <col min="3334" max="3334" width="9.7109375" style="284" customWidth="1"/>
    <col min="3335" max="3335" width="9.28515625" style="284" customWidth="1"/>
    <col min="3336" max="3336" width="9.85546875" style="284" customWidth="1"/>
    <col min="3337" max="3338" width="9.7109375" style="284" customWidth="1"/>
    <col min="3339" max="3585" width="9.5703125" style="284"/>
    <col min="3586" max="3586" width="4.42578125" style="284" customWidth="1"/>
    <col min="3587" max="3587" width="11.85546875" style="284" customWidth="1"/>
    <col min="3588" max="3588" width="8.85546875" style="284" customWidth="1"/>
    <col min="3589" max="3589" width="10" style="284" customWidth="1"/>
    <col min="3590" max="3590" width="9.7109375" style="284" customWidth="1"/>
    <col min="3591" max="3591" width="9.28515625" style="284" customWidth="1"/>
    <col min="3592" max="3592" width="9.85546875" style="284" customWidth="1"/>
    <col min="3593" max="3594" width="9.7109375" style="284" customWidth="1"/>
    <col min="3595" max="3841" width="9.5703125" style="284"/>
    <col min="3842" max="3842" width="4.42578125" style="284" customWidth="1"/>
    <col min="3843" max="3843" width="11.85546875" style="284" customWidth="1"/>
    <col min="3844" max="3844" width="8.85546875" style="284" customWidth="1"/>
    <col min="3845" max="3845" width="10" style="284" customWidth="1"/>
    <col min="3846" max="3846" width="9.7109375" style="284" customWidth="1"/>
    <col min="3847" max="3847" width="9.28515625" style="284" customWidth="1"/>
    <col min="3848" max="3848" width="9.85546875" style="284" customWidth="1"/>
    <col min="3849" max="3850" width="9.7109375" style="284" customWidth="1"/>
    <col min="3851" max="4097" width="9.5703125" style="284"/>
    <col min="4098" max="4098" width="4.42578125" style="284" customWidth="1"/>
    <col min="4099" max="4099" width="11.85546875" style="284" customWidth="1"/>
    <col min="4100" max="4100" width="8.85546875" style="284" customWidth="1"/>
    <col min="4101" max="4101" width="10" style="284" customWidth="1"/>
    <col min="4102" max="4102" width="9.7109375" style="284" customWidth="1"/>
    <col min="4103" max="4103" width="9.28515625" style="284" customWidth="1"/>
    <col min="4104" max="4104" width="9.85546875" style="284" customWidth="1"/>
    <col min="4105" max="4106" width="9.7109375" style="284" customWidth="1"/>
    <col min="4107" max="4353" width="9.5703125" style="284"/>
    <col min="4354" max="4354" width="4.42578125" style="284" customWidth="1"/>
    <col min="4355" max="4355" width="11.85546875" style="284" customWidth="1"/>
    <col min="4356" max="4356" width="8.85546875" style="284" customWidth="1"/>
    <col min="4357" max="4357" width="10" style="284" customWidth="1"/>
    <col min="4358" max="4358" width="9.7109375" style="284" customWidth="1"/>
    <col min="4359" max="4359" width="9.28515625" style="284" customWidth="1"/>
    <col min="4360" max="4360" width="9.85546875" style="284" customWidth="1"/>
    <col min="4361" max="4362" width="9.7109375" style="284" customWidth="1"/>
    <col min="4363" max="4609" width="9.5703125" style="284"/>
    <col min="4610" max="4610" width="4.42578125" style="284" customWidth="1"/>
    <col min="4611" max="4611" width="11.85546875" style="284" customWidth="1"/>
    <col min="4612" max="4612" width="8.85546875" style="284" customWidth="1"/>
    <col min="4613" max="4613" width="10" style="284" customWidth="1"/>
    <col min="4614" max="4614" width="9.7109375" style="284" customWidth="1"/>
    <col min="4615" max="4615" width="9.28515625" style="284" customWidth="1"/>
    <col min="4616" max="4616" width="9.85546875" style="284" customWidth="1"/>
    <col min="4617" max="4618" width="9.7109375" style="284" customWidth="1"/>
    <col min="4619" max="4865" width="9.5703125" style="284"/>
    <col min="4866" max="4866" width="4.42578125" style="284" customWidth="1"/>
    <col min="4867" max="4867" width="11.85546875" style="284" customWidth="1"/>
    <col min="4868" max="4868" width="8.85546875" style="284" customWidth="1"/>
    <col min="4869" max="4869" width="10" style="284" customWidth="1"/>
    <col min="4870" max="4870" width="9.7109375" style="284" customWidth="1"/>
    <col min="4871" max="4871" width="9.28515625" style="284" customWidth="1"/>
    <col min="4872" max="4872" width="9.85546875" style="284" customWidth="1"/>
    <col min="4873" max="4874" width="9.7109375" style="284" customWidth="1"/>
    <col min="4875" max="5121" width="9.5703125" style="284"/>
    <col min="5122" max="5122" width="4.42578125" style="284" customWidth="1"/>
    <col min="5123" max="5123" width="11.85546875" style="284" customWidth="1"/>
    <col min="5124" max="5124" width="8.85546875" style="284" customWidth="1"/>
    <col min="5125" max="5125" width="10" style="284" customWidth="1"/>
    <col min="5126" max="5126" width="9.7109375" style="284" customWidth="1"/>
    <col min="5127" max="5127" width="9.28515625" style="284" customWidth="1"/>
    <col min="5128" max="5128" width="9.85546875" style="284" customWidth="1"/>
    <col min="5129" max="5130" width="9.7109375" style="284" customWidth="1"/>
    <col min="5131" max="5377" width="9.5703125" style="284"/>
    <col min="5378" max="5378" width="4.42578125" style="284" customWidth="1"/>
    <col min="5379" max="5379" width="11.85546875" style="284" customWidth="1"/>
    <col min="5380" max="5380" width="8.85546875" style="284" customWidth="1"/>
    <col min="5381" max="5381" width="10" style="284" customWidth="1"/>
    <col min="5382" max="5382" width="9.7109375" style="284" customWidth="1"/>
    <col min="5383" max="5383" width="9.28515625" style="284" customWidth="1"/>
    <col min="5384" max="5384" width="9.85546875" style="284" customWidth="1"/>
    <col min="5385" max="5386" width="9.7109375" style="284" customWidth="1"/>
    <col min="5387" max="5633" width="9.5703125" style="284"/>
    <col min="5634" max="5634" width="4.42578125" style="284" customWidth="1"/>
    <col min="5635" max="5635" width="11.85546875" style="284" customWidth="1"/>
    <col min="5636" max="5636" width="8.85546875" style="284" customWidth="1"/>
    <col min="5637" max="5637" width="10" style="284" customWidth="1"/>
    <col min="5638" max="5638" width="9.7109375" style="284" customWidth="1"/>
    <col min="5639" max="5639" width="9.28515625" style="284" customWidth="1"/>
    <col min="5640" max="5640" width="9.85546875" style="284" customWidth="1"/>
    <col min="5641" max="5642" width="9.7109375" style="284" customWidth="1"/>
    <col min="5643" max="5889" width="9.5703125" style="284"/>
    <col min="5890" max="5890" width="4.42578125" style="284" customWidth="1"/>
    <col min="5891" max="5891" width="11.85546875" style="284" customWidth="1"/>
    <col min="5892" max="5892" width="8.85546875" style="284" customWidth="1"/>
    <col min="5893" max="5893" width="10" style="284" customWidth="1"/>
    <col min="5894" max="5894" width="9.7109375" style="284" customWidth="1"/>
    <col min="5895" max="5895" width="9.28515625" style="284" customWidth="1"/>
    <col min="5896" max="5896" width="9.85546875" style="284" customWidth="1"/>
    <col min="5897" max="5898" width="9.7109375" style="284" customWidth="1"/>
    <col min="5899" max="6145" width="9.5703125" style="284"/>
    <col min="6146" max="6146" width="4.42578125" style="284" customWidth="1"/>
    <col min="6147" max="6147" width="11.85546875" style="284" customWidth="1"/>
    <col min="6148" max="6148" width="8.85546875" style="284" customWidth="1"/>
    <col min="6149" max="6149" width="10" style="284" customWidth="1"/>
    <col min="6150" max="6150" width="9.7109375" style="284" customWidth="1"/>
    <col min="6151" max="6151" width="9.28515625" style="284" customWidth="1"/>
    <col min="6152" max="6152" width="9.85546875" style="284" customWidth="1"/>
    <col min="6153" max="6154" width="9.7109375" style="284" customWidth="1"/>
    <col min="6155" max="6401" width="9.5703125" style="284"/>
    <col min="6402" max="6402" width="4.42578125" style="284" customWidth="1"/>
    <col min="6403" max="6403" width="11.85546875" style="284" customWidth="1"/>
    <col min="6404" max="6404" width="8.85546875" style="284" customWidth="1"/>
    <col min="6405" max="6405" width="10" style="284" customWidth="1"/>
    <col min="6406" max="6406" width="9.7109375" style="284" customWidth="1"/>
    <col min="6407" max="6407" width="9.28515625" style="284" customWidth="1"/>
    <col min="6408" max="6408" width="9.85546875" style="284" customWidth="1"/>
    <col min="6409" max="6410" width="9.7109375" style="284" customWidth="1"/>
    <col min="6411" max="6657" width="9.5703125" style="284"/>
    <col min="6658" max="6658" width="4.42578125" style="284" customWidth="1"/>
    <col min="6659" max="6659" width="11.85546875" style="284" customWidth="1"/>
    <col min="6660" max="6660" width="8.85546875" style="284" customWidth="1"/>
    <col min="6661" max="6661" width="10" style="284" customWidth="1"/>
    <col min="6662" max="6662" width="9.7109375" style="284" customWidth="1"/>
    <col min="6663" max="6663" width="9.28515625" style="284" customWidth="1"/>
    <col min="6664" max="6664" width="9.85546875" style="284" customWidth="1"/>
    <col min="6665" max="6666" width="9.7109375" style="284" customWidth="1"/>
    <col min="6667" max="6913" width="9.5703125" style="284"/>
    <col min="6914" max="6914" width="4.42578125" style="284" customWidth="1"/>
    <col min="6915" max="6915" width="11.85546875" style="284" customWidth="1"/>
    <col min="6916" max="6916" width="8.85546875" style="284" customWidth="1"/>
    <col min="6917" max="6917" width="10" style="284" customWidth="1"/>
    <col min="6918" max="6918" width="9.7109375" style="284" customWidth="1"/>
    <col min="6919" max="6919" width="9.28515625" style="284" customWidth="1"/>
    <col min="6920" max="6920" width="9.85546875" style="284" customWidth="1"/>
    <col min="6921" max="6922" width="9.7109375" style="284" customWidth="1"/>
    <col min="6923" max="7169" width="9.5703125" style="284"/>
    <col min="7170" max="7170" width="4.42578125" style="284" customWidth="1"/>
    <col min="7171" max="7171" width="11.85546875" style="284" customWidth="1"/>
    <col min="7172" max="7172" width="8.85546875" style="284" customWidth="1"/>
    <col min="7173" max="7173" width="10" style="284" customWidth="1"/>
    <col min="7174" max="7174" width="9.7109375" style="284" customWidth="1"/>
    <col min="7175" max="7175" width="9.28515625" style="284" customWidth="1"/>
    <col min="7176" max="7176" width="9.85546875" style="284" customWidth="1"/>
    <col min="7177" max="7178" width="9.7109375" style="284" customWidth="1"/>
    <col min="7179" max="7425" width="9.5703125" style="284"/>
    <col min="7426" max="7426" width="4.42578125" style="284" customWidth="1"/>
    <col min="7427" max="7427" width="11.85546875" style="284" customWidth="1"/>
    <col min="7428" max="7428" width="8.85546875" style="284" customWidth="1"/>
    <col min="7429" max="7429" width="10" style="284" customWidth="1"/>
    <col min="7430" max="7430" width="9.7109375" style="284" customWidth="1"/>
    <col min="7431" max="7431" width="9.28515625" style="284" customWidth="1"/>
    <col min="7432" max="7432" width="9.85546875" style="284" customWidth="1"/>
    <col min="7433" max="7434" width="9.7109375" style="284" customWidth="1"/>
    <col min="7435" max="7681" width="9.5703125" style="284"/>
    <col min="7682" max="7682" width="4.42578125" style="284" customWidth="1"/>
    <col min="7683" max="7683" width="11.85546875" style="284" customWidth="1"/>
    <col min="7684" max="7684" width="8.85546875" style="284" customWidth="1"/>
    <col min="7685" max="7685" width="10" style="284" customWidth="1"/>
    <col min="7686" max="7686" width="9.7109375" style="284" customWidth="1"/>
    <col min="7687" max="7687" width="9.28515625" style="284" customWidth="1"/>
    <col min="7688" max="7688" width="9.85546875" style="284" customWidth="1"/>
    <col min="7689" max="7690" width="9.7109375" style="284" customWidth="1"/>
    <col min="7691" max="7937" width="9.5703125" style="284"/>
    <col min="7938" max="7938" width="4.42578125" style="284" customWidth="1"/>
    <col min="7939" max="7939" width="11.85546875" style="284" customWidth="1"/>
    <col min="7940" max="7940" width="8.85546875" style="284" customWidth="1"/>
    <col min="7941" max="7941" width="10" style="284" customWidth="1"/>
    <col min="7942" max="7942" width="9.7109375" style="284" customWidth="1"/>
    <col min="7943" max="7943" width="9.28515625" style="284" customWidth="1"/>
    <col min="7944" max="7944" width="9.85546875" style="284" customWidth="1"/>
    <col min="7945" max="7946" width="9.7109375" style="284" customWidth="1"/>
    <col min="7947" max="8193" width="9.5703125" style="284"/>
    <col min="8194" max="8194" width="4.42578125" style="284" customWidth="1"/>
    <col min="8195" max="8195" width="11.85546875" style="284" customWidth="1"/>
    <col min="8196" max="8196" width="8.85546875" style="284" customWidth="1"/>
    <col min="8197" max="8197" width="10" style="284" customWidth="1"/>
    <col min="8198" max="8198" width="9.7109375" style="284" customWidth="1"/>
    <col min="8199" max="8199" width="9.28515625" style="284" customWidth="1"/>
    <col min="8200" max="8200" width="9.85546875" style="284" customWidth="1"/>
    <col min="8201" max="8202" width="9.7109375" style="284" customWidth="1"/>
    <col min="8203" max="8449" width="9.5703125" style="284"/>
    <col min="8450" max="8450" width="4.42578125" style="284" customWidth="1"/>
    <col min="8451" max="8451" width="11.85546875" style="284" customWidth="1"/>
    <col min="8452" max="8452" width="8.85546875" style="284" customWidth="1"/>
    <col min="8453" max="8453" width="10" style="284" customWidth="1"/>
    <col min="8454" max="8454" width="9.7109375" style="284" customWidth="1"/>
    <col min="8455" max="8455" width="9.28515625" style="284" customWidth="1"/>
    <col min="8456" max="8456" width="9.85546875" style="284" customWidth="1"/>
    <col min="8457" max="8458" width="9.7109375" style="284" customWidth="1"/>
    <col min="8459" max="8705" width="9.5703125" style="284"/>
    <col min="8706" max="8706" width="4.42578125" style="284" customWidth="1"/>
    <col min="8707" max="8707" width="11.85546875" style="284" customWidth="1"/>
    <col min="8708" max="8708" width="8.85546875" style="284" customWidth="1"/>
    <col min="8709" max="8709" width="10" style="284" customWidth="1"/>
    <col min="8710" max="8710" width="9.7109375" style="284" customWidth="1"/>
    <col min="8711" max="8711" width="9.28515625" style="284" customWidth="1"/>
    <col min="8712" max="8712" width="9.85546875" style="284" customWidth="1"/>
    <col min="8713" max="8714" width="9.7109375" style="284" customWidth="1"/>
    <col min="8715" max="8961" width="9.5703125" style="284"/>
    <col min="8962" max="8962" width="4.42578125" style="284" customWidth="1"/>
    <col min="8963" max="8963" width="11.85546875" style="284" customWidth="1"/>
    <col min="8964" max="8964" width="8.85546875" style="284" customWidth="1"/>
    <col min="8965" max="8965" width="10" style="284" customWidth="1"/>
    <col min="8966" max="8966" width="9.7109375" style="284" customWidth="1"/>
    <col min="8967" max="8967" width="9.28515625" style="284" customWidth="1"/>
    <col min="8968" max="8968" width="9.85546875" style="284" customWidth="1"/>
    <col min="8969" max="8970" width="9.7109375" style="284" customWidth="1"/>
    <col min="8971" max="9217" width="9.5703125" style="284"/>
    <col min="9218" max="9218" width="4.42578125" style="284" customWidth="1"/>
    <col min="9219" max="9219" width="11.85546875" style="284" customWidth="1"/>
    <col min="9220" max="9220" width="8.85546875" style="284" customWidth="1"/>
    <col min="9221" max="9221" width="10" style="284" customWidth="1"/>
    <col min="9222" max="9222" width="9.7109375" style="284" customWidth="1"/>
    <col min="9223" max="9223" width="9.28515625" style="284" customWidth="1"/>
    <col min="9224" max="9224" width="9.85546875" style="284" customWidth="1"/>
    <col min="9225" max="9226" width="9.7109375" style="284" customWidth="1"/>
    <col min="9227" max="9473" width="9.5703125" style="284"/>
    <col min="9474" max="9474" width="4.42578125" style="284" customWidth="1"/>
    <col min="9475" max="9475" width="11.85546875" style="284" customWidth="1"/>
    <col min="9476" max="9476" width="8.85546875" style="284" customWidth="1"/>
    <col min="9477" max="9477" width="10" style="284" customWidth="1"/>
    <col min="9478" max="9478" width="9.7109375" style="284" customWidth="1"/>
    <col min="9479" max="9479" width="9.28515625" style="284" customWidth="1"/>
    <col min="9480" max="9480" width="9.85546875" style="284" customWidth="1"/>
    <col min="9481" max="9482" width="9.7109375" style="284" customWidth="1"/>
    <col min="9483" max="9729" width="9.5703125" style="284"/>
    <col min="9730" max="9730" width="4.42578125" style="284" customWidth="1"/>
    <col min="9731" max="9731" width="11.85546875" style="284" customWidth="1"/>
    <col min="9732" max="9732" width="8.85546875" style="284" customWidth="1"/>
    <col min="9733" max="9733" width="10" style="284" customWidth="1"/>
    <col min="9734" max="9734" width="9.7109375" style="284" customWidth="1"/>
    <col min="9735" max="9735" width="9.28515625" style="284" customWidth="1"/>
    <col min="9736" max="9736" width="9.85546875" style="284" customWidth="1"/>
    <col min="9737" max="9738" width="9.7109375" style="284" customWidth="1"/>
    <col min="9739" max="9985" width="9.5703125" style="284"/>
    <col min="9986" max="9986" width="4.42578125" style="284" customWidth="1"/>
    <col min="9987" max="9987" width="11.85546875" style="284" customWidth="1"/>
    <col min="9988" max="9988" width="8.85546875" style="284" customWidth="1"/>
    <col min="9989" max="9989" width="10" style="284" customWidth="1"/>
    <col min="9990" max="9990" width="9.7109375" style="284" customWidth="1"/>
    <col min="9991" max="9991" width="9.28515625" style="284" customWidth="1"/>
    <col min="9992" max="9992" width="9.85546875" style="284" customWidth="1"/>
    <col min="9993" max="9994" width="9.7109375" style="284" customWidth="1"/>
    <col min="9995" max="10241" width="9.5703125" style="284"/>
    <col min="10242" max="10242" width="4.42578125" style="284" customWidth="1"/>
    <col min="10243" max="10243" width="11.85546875" style="284" customWidth="1"/>
    <col min="10244" max="10244" width="8.85546875" style="284" customWidth="1"/>
    <col min="10245" max="10245" width="10" style="284" customWidth="1"/>
    <col min="10246" max="10246" width="9.7109375" style="284" customWidth="1"/>
    <col min="10247" max="10247" width="9.28515625" style="284" customWidth="1"/>
    <col min="10248" max="10248" width="9.85546875" style="284" customWidth="1"/>
    <col min="10249" max="10250" width="9.7109375" style="284" customWidth="1"/>
    <col min="10251" max="10497" width="9.5703125" style="284"/>
    <col min="10498" max="10498" width="4.42578125" style="284" customWidth="1"/>
    <col min="10499" max="10499" width="11.85546875" style="284" customWidth="1"/>
    <col min="10500" max="10500" width="8.85546875" style="284" customWidth="1"/>
    <col min="10501" max="10501" width="10" style="284" customWidth="1"/>
    <col min="10502" max="10502" width="9.7109375" style="284" customWidth="1"/>
    <col min="10503" max="10503" width="9.28515625" style="284" customWidth="1"/>
    <col min="10504" max="10504" width="9.85546875" style="284" customWidth="1"/>
    <col min="10505" max="10506" width="9.7109375" style="284" customWidth="1"/>
    <col min="10507" max="10753" width="9.5703125" style="284"/>
    <col min="10754" max="10754" width="4.42578125" style="284" customWidth="1"/>
    <col min="10755" max="10755" width="11.85546875" style="284" customWidth="1"/>
    <col min="10756" max="10756" width="8.85546875" style="284" customWidth="1"/>
    <col min="10757" max="10757" width="10" style="284" customWidth="1"/>
    <col min="10758" max="10758" width="9.7109375" style="284" customWidth="1"/>
    <col min="10759" max="10759" width="9.28515625" style="284" customWidth="1"/>
    <col min="10760" max="10760" width="9.85546875" style="284" customWidth="1"/>
    <col min="10761" max="10762" width="9.7109375" style="284" customWidth="1"/>
    <col min="10763" max="11009" width="9.5703125" style="284"/>
    <col min="11010" max="11010" width="4.42578125" style="284" customWidth="1"/>
    <col min="11011" max="11011" width="11.85546875" style="284" customWidth="1"/>
    <col min="11012" max="11012" width="8.85546875" style="284" customWidth="1"/>
    <col min="11013" max="11013" width="10" style="284" customWidth="1"/>
    <col min="11014" max="11014" width="9.7109375" style="284" customWidth="1"/>
    <col min="11015" max="11015" width="9.28515625" style="284" customWidth="1"/>
    <col min="11016" max="11016" width="9.85546875" style="284" customWidth="1"/>
    <col min="11017" max="11018" width="9.7109375" style="284" customWidth="1"/>
    <col min="11019" max="11265" width="9.5703125" style="284"/>
    <col min="11266" max="11266" width="4.42578125" style="284" customWidth="1"/>
    <col min="11267" max="11267" width="11.85546875" style="284" customWidth="1"/>
    <col min="11268" max="11268" width="8.85546875" style="284" customWidth="1"/>
    <col min="11269" max="11269" width="10" style="284" customWidth="1"/>
    <col min="11270" max="11270" width="9.7109375" style="284" customWidth="1"/>
    <col min="11271" max="11271" width="9.28515625" style="284" customWidth="1"/>
    <col min="11272" max="11272" width="9.85546875" style="284" customWidth="1"/>
    <col min="11273" max="11274" width="9.7109375" style="284" customWidth="1"/>
    <col min="11275" max="11521" width="9.5703125" style="284"/>
    <col min="11522" max="11522" width="4.42578125" style="284" customWidth="1"/>
    <col min="11523" max="11523" width="11.85546875" style="284" customWidth="1"/>
    <col min="11524" max="11524" width="8.85546875" style="284" customWidth="1"/>
    <col min="11525" max="11525" width="10" style="284" customWidth="1"/>
    <col min="11526" max="11526" width="9.7109375" style="284" customWidth="1"/>
    <col min="11527" max="11527" width="9.28515625" style="284" customWidth="1"/>
    <col min="11528" max="11528" width="9.85546875" style="284" customWidth="1"/>
    <col min="11529" max="11530" width="9.7109375" style="284" customWidth="1"/>
    <col min="11531" max="11777" width="9.5703125" style="284"/>
    <col min="11778" max="11778" width="4.42578125" style="284" customWidth="1"/>
    <col min="11779" max="11779" width="11.85546875" style="284" customWidth="1"/>
    <col min="11780" max="11780" width="8.85546875" style="284" customWidth="1"/>
    <col min="11781" max="11781" width="10" style="284" customWidth="1"/>
    <col min="11782" max="11782" width="9.7109375" style="284" customWidth="1"/>
    <col min="11783" max="11783" width="9.28515625" style="284" customWidth="1"/>
    <col min="11784" max="11784" width="9.85546875" style="284" customWidth="1"/>
    <col min="11785" max="11786" width="9.7109375" style="284" customWidth="1"/>
    <col min="11787" max="12033" width="9.5703125" style="284"/>
    <col min="12034" max="12034" width="4.42578125" style="284" customWidth="1"/>
    <col min="12035" max="12035" width="11.85546875" style="284" customWidth="1"/>
    <col min="12036" max="12036" width="8.85546875" style="284" customWidth="1"/>
    <col min="12037" max="12037" width="10" style="284" customWidth="1"/>
    <col min="12038" max="12038" width="9.7109375" style="284" customWidth="1"/>
    <col min="12039" max="12039" width="9.28515625" style="284" customWidth="1"/>
    <col min="12040" max="12040" width="9.85546875" style="284" customWidth="1"/>
    <col min="12041" max="12042" width="9.7109375" style="284" customWidth="1"/>
    <col min="12043" max="12289" width="9.5703125" style="284"/>
    <col min="12290" max="12290" width="4.42578125" style="284" customWidth="1"/>
    <col min="12291" max="12291" width="11.85546875" style="284" customWidth="1"/>
    <col min="12292" max="12292" width="8.85546875" style="284" customWidth="1"/>
    <col min="12293" max="12293" width="10" style="284" customWidth="1"/>
    <col min="12294" max="12294" width="9.7109375" style="284" customWidth="1"/>
    <col min="12295" max="12295" width="9.28515625" style="284" customWidth="1"/>
    <col min="12296" max="12296" width="9.85546875" style="284" customWidth="1"/>
    <col min="12297" max="12298" width="9.7109375" style="284" customWidth="1"/>
    <col min="12299" max="12545" width="9.5703125" style="284"/>
    <col min="12546" max="12546" width="4.42578125" style="284" customWidth="1"/>
    <col min="12547" max="12547" width="11.85546875" style="284" customWidth="1"/>
    <col min="12548" max="12548" width="8.85546875" style="284" customWidth="1"/>
    <col min="12549" max="12549" width="10" style="284" customWidth="1"/>
    <col min="12550" max="12550" width="9.7109375" style="284" customWidth="1"/>
    <col min="12551" max="12551" width="9.28515625" style="284" customWidth="1"/>
    <col min="12552" max="12552" width="9.85546875" style="284" customWidth="1"/>
    <col min="12553" max="12554" width="9.7109375" style="284" customWidth="1"/>
    <col min="12555" max="12801" width="9.5703125" style="284"/>
    <col min="12802" max="12802" width="4.42578125" style="284" customWidth="1"/>
    <col min="12803" max="12803" width="11.85546875" style="284" customWidth="1"/>
    <col min="12804" max="12804" width="8.85546875" style="284" customWidth="1"/>
    <col min="12805" max="12805" width="10" style="284" customWidth="1"/>
    <col min="12806" max="12806" width="9.7109375" style="284" customWidth="1"/>
    <col min="12807" max="12807" width="9.28515625" style="284" customWidth="1"/>
    <col min="12808" max="12808" width="9.85546875" style="284" customWidth="1"/>
    <col min="12809" max="12810" width="9.7109375" style="284" customWidth="1"/>
    <col min="12811" max="13057" width="9.5703125" style="284"/>
    <col min="13058" max="13058" width="4.42578125" style="284" customWidth="1"/>
    <col min="13059" max="13059" width="11.85546875" style="284" customWidth="1"/>
    <col min="13060" max="13060" width="8.85546875" style="284" customWidth="1"/>
    <col min="13061" max="13061" width="10" style="284" customWidth="1"/>
    <col min="13062" max="13062" width="9.7109375" style="284" customWidth="1"/>
    <col min="13063" max="13063" width="9.28515625" style="284" customWidth="1"/>
    <col min="13064" max="13064" width="9.85546875" style="284" customWidth="1"/>
    <col min="13065" max="13066" width="9.7109375" style="284" customWidth="1"/>
    <col min="13067" max="13313" width="9.5703125" style="284"/>
    <col min="13314" max="13314" width="4.42578125" style="284" customWidth="1"/>
    <col min="13315" max="13315" width="11.85546875" style="284" customWidth="1"/>
    <col min="13316" max="13316" width="8.85546875" style="284" customWidth="1"/>
    <col min="13317" max="13317" width="10" style="284" customWidth="1"/>
    <col min="13318" max="13318" width="9.7109375" style="284" customWidth="1"/>
    <col min="13319" max="13319" width="9.28515625" style="284" customWidth="1"/>
    <col min="13320" max="13320" width="9.85546875" style="284" customWidth="1"/>
    <col min="13321" max="13322" width="9.7109375" style="284" customWidth="1"/>
    <col min="13323" max="13569" width="9.5703125" style="284"/>
    <col min="13570" max="13570" width="4.42578125" style="284" customWidth="1"/>
    <col min="13571" max="13571" width="11.85546875" style="284" customWidth="1"/>
    <col min="13572" max="13572" width="8.85546875" style="284" customWidth="1"/>
    <col min="13573" max="13573" width="10" style="284" customWidth="1"/>
    <col min="13574" max="13574" width="9.7109375" style="284" customWidth="1"/>
    <col min="13575" max="13575" width="9.28515625" style="284" customWidth="1"/>
    <col min="13576" max="13576" width="9.85546875" style="284" customWidth="1"/>
    <col min="13577" max="13578" width="9.7109375" style="284" customWidth="1"/>
    <col min="13579" max="13825" width="9.5703125" style="284"/>
    <col min="13826" max="13826" width="4.42578125" style="284" customWidth="1"/>
    <col min="13827" max="13827" width="11.85546875" style="284" customWidth="1"/>
    <col min="13828" max="13828" width="8.85546875" style="284" customWidth="1"/>
    <col min="13829" max="13829" width="10" style="284" customWidth="1"/>
    <col min="13830" max="13830" width="9.7109375" style="284" customWidth="1"/>
    <col min="13831" max="13831" width="9.28515625" style="284" customWidth="1"/>
    <col min="13832" max="13832" width="9.85546875" style="284" customWidth="1"/>
    <col min="13833" max="13834" width="9.7109375" style="284" customWidth="1"/>
    <col min="13835" max="14081" width="9.5703125" style="284"/>
    <col min="14082" max="14082" width="4.42578125" style="284" customWidth="1"/>
    <col min="14083" max="14083" width="11.85546875" style="284" customWidth="1"/>
    <col min="14084" max="14084" width="8.85546875" style="284" customWidth="1"/>
    <col min="14085" max="14085" width="10" style="284" customWidth="1"/>
    <col min="14086" max="14086" width="9.7109375" style="284" customWidth="1"/>
    <col min="14087" max="14087" width="9.28515625" style="284" customWidth="1"/>
    <col min="14088" max="14088" width="9.85546875" style="284" customWidth="1"/>
    <col min="14089" max="14090" width="9.7109375" style="284" customWidth="1"/>
    <col min="14091" max="14337" width="9.5703125" style="284"/>
    <col min="14338" max="14338" width="4.42578125" style="284" customWidth="1"/>
    <col min="14339" max="14339" width="11.85546875" style="284" customWidth="1"/>
    <col min="14340" max="14340" width="8.85546875" style="284" customWidth="1"/>
    <col min="14341" max="14341" width="10" style="284" customWidth="1"/>
    <col min="14342" max="14342" width="9.7109375" style="284" customWidth="1"/>
    <col min="14343" max="14343" width="9.28515625" style="284" customWidth="1"/>
    <col min="14344" max="14344" width="9.85546875" style="284" customWidth="1"/>
    <col min="14345" max="14346" width="9.7109375" style="284" customWidth="1"/>
    <col min="14347" max="14593" width="9.5703125" style="284"/>
    <col min="14594" max="14594" width="4.42578125" style="284" customWidth="1"/>
    <col min="14595" max="14595" width="11.85546875" style="284" customWidth="1"/>
    <col min="14596" max="14596" width="8.85546875" style="284" customWidth="1"/>
    <col min="14597" max="14597" width="10" style="284" customWidth="1"/>
    <col min="14598" max="14598" width="9.7109375" style="284" customWidth="1"/>
    <col min="14599" max="14599" width="9.28515625" style="284" customWidth="1"/>
    <col min="14600" max="14600" width="9.85546875" style="284" customWidth="1"/>
    <col min="14601" max="14602" width="9.7109375" style="284" customWidth="1"/>
    <col min="14603" max="14849" width="9.5703125" style="284"/>
    <col min="14850" max="14850" width="4.42578125" style="284" customWidth="1"/>
    <col min="14851" max="14851" width="11.85546875" style="284" customWidth="1"/>
    <col min="14852" max="14852" width="8.85546875" style="284" customWidth="1"/>
    <col min="14853" max="14853" width="10" style="284" customWidth="1"/>
    <col min="14854" max="14854" width="9.7109375" style="284" customWidth="1"/>
    <col min="14855" max="14855" width="9.28515625" style="284" customWidth="1"/>
    <col min="14856" max="14856" width="9.85546875" style="284" customWidth="1"/>
    <col min="14857" max="14858" width="9.7109375" style="284" customWidth="1"/>
    <col min="14859" max="15105" width="9.5703125" style="284"/>
    <col min="15106" max="15106" width="4.42578125" style="284" customWidth="1"/>
    <col min="15107" max="15107" width="11.85546875" style="284" customWidth="1"/>
    <col min="15108" max="15108" width="8.85546875" style="284" customWidth="1"/>
    <col min="15109" max="15109" width="10" style="284" customWidth="1"/>
    <col min="15110" max="15110" width="9.7109375" style="284" customWidth="1"/>
    <col min="15111" max="15111" width="9.28515625" style="284" customWidth="1"/>
    <col min="15112" max="15112" width="9.85546875" style="284" customWidth="1"/>
    <col min="15113" max="15114" width="9.7109375" style="284" customWidth="1"/>
    <col min="15115" max="15361" width="9.5703125" style="284"/>
    <col min="15362" max="15362" width="4.42578125" style="284" customWidth="1"/>
    <col min="15363" max="15363" width="11.85546875" style="284" customWidth="1"/>
    <col min="15364" max="15364" width="8.85546875" style="284" customWidth="1"/>
    <col min="15365" max="15365" width="10" style="284" customWidth="1"/>
    <col min="15366" max="15366" width="9.7109375" style="284" customWidth="1"/>
    <col min="15367" max="15367" width="9.28515625" style="284" customWidth="1"/>
    <col min="15368" max="15368" width="9.85546875" style="284" customWidth="1"/>
    <col min="15369" max="15370" width="9.7109375" style="284" customWidth="1"/>
    <col min="15371" max="15617" width="9.5703125" style="284"/>
    <col min="15618" max="15618" width="4.42578125" style="284" customWidth="1"/>
    <col min="15619" max="15619" width="11.85546875" style="284" customWidth="1"/>
    <col min="15620" max="15620" width="8.85546875" style="284" customWidth="1"/>
    <col min="15621" max="15621" width="10" style="284" customWidth="1"/>
    <col min="15622" max="15622" width="9.7109375" style="284" customWidth="1"/>
    <col min="15623" max="15623" width="9.28515625" style="284" customWidth="1"/>
    <col min="15624" max="15624" width="9.85546875" style="284" customWidth="1"/>
    <col min="15625" max="15626" width="9.7109375" style="284" customWidth="1"/>
    <col min="15627" max="15873" width="9.5703125" style="284"/>
    <col min="15874" max="15874" width="4.42578125" style="284" customWidth="1"/>
    <col min="15875" max="15875" width="11.85546875" style="284" customWidth="1"/>
    <col min="15876" max="15876" width="8.85546875" style="284" customWidth="1"/>
    <col min="15877" max="15877" width="10" style="284" customWidth="1"/>
    <col min="15878" max="15878" width="9.7109375" style="284" customWidth="1"/>
    <col min="15879" max="15879" width="9.28515625" style="284" customWidth="1"/>
    <col min="15880" max="15880" width="9.85546875" style="284" customWidth="1"/>
    <col min="15881" max="15882" width="9.7109375" style="284" customWidth="1"/>
    <col min="15883" max="16129" width="9.5703125" style="284"/>
    <col min="16130" max="16130" width="4.42578125" style="284" customWidth="1"/>
    <col min="16131" max="16131" width="11.85546875" style="284" customWidth="1"/>
    <col min="16132" max="16132" width="8.85546875" style="284" customWidth="1"/>
    <col min="16133" max="16133" width="10" style="284" customWidth="1"/>
    <col min="16134" max="16134" width="9.7109375" style="284" customWidth="1"/>
    <col min="16135" max="16135" width="9.28515625" style="284" customWidth="1"/>
    <col min="16136" max="16136" width="9.85546875" style="284" customWidth="1"/>
    <col min="16137" max="16138" width="9.7109375" style="284" customWidth="1"/>
    <col min="16139" max="16384" width="9.5703125" style="284"/>
  </cols>
  <sheetData>
    <row r="1" spans="1:27" ht="35.25" customHeight="1" x14ac:dyDescent="0.25">
      <c r="A1" s="630" t="s">
        <v>643</v>
      </c>
      <c r="B1" s="630"/>
      <c r="C1" s="630"/>
      <c r="D1" s="630"/>
      <c r="E1" s="630"/>
      <c r="F1" s="630"/>
      <c r="G1" s="630"/>
      <c r="H1" s="630"/>
      <c r="I1" s="630"/>
      <c r="J1" s="630"/>
    </row>
    <row r="2" spans="1:27" ht="15.75" customHeight="1" x14ac:dyDescent="0.25">
      <c r="A2" s="631" t="s">
        <v>663</v>
      </c>
      <c r="B2" s="631"/>
      <c r="C2" s="631"/>
      <c r="D2" s="631"/>
      <c r="E2" s="631"/>
      <c r="F2" s="631"/>
      <c r="G2" s="631"/>
      <c r="H2" s="631"/>
      <c r="I2" s="631"/>
      <c r="J2" s="631"/>
    </row>
    <row r="3" spans="1:27" ht="15.75" customHeight="1" x14ac:dyDescent="0.25">
      <c r="A3" s="461"/>
      <c r="B3" s="461"/>
      <c r="C3" s="461"/>
      <c r="D3" s="461"/>
      <c r="E3" s="461"/>
      <c r="F3" s="461"/>
      <c r="G3" s="461"/>
      <c r="H3" s="461"/>
      <c r="I3" s="461"/>
      <c r="J3" s="461"/>
    </row>
    <row r="4" spans="1:27" ht="15.75" customHeight="1" x14ac:dyDescent="0.25">
      <c r="A4" s="635" t="s">
        <v>25</v>
      </c>
      <c r="B4" s="636" t="s">
        <v>379</v>
      </c>
      <c r="C4" s="634" t="s">
        <v>638</v>
      </c>
      <c r="D4" s="634" t="s">
        <v>591</v>
      </c>
      <c r="E4" s="634"/>
      <c r="F4" s="634"/>
      <c r="G4" s="634"/>
      <c r="H4" s="634" t="s">
        <v>589</v>
      </c>
      <c r="I4" s="634" t="s">
        <v>648</v>
      </c>
      <c r="J4" s="634" t="s">
        <v>59</v>
      </c>
    </row>
    <row r="5" spans="1:27" s="358" customFormat="1" ht="15" customHeight="1" x14ac:dyDescent="0.25">
      <c r="A5" s="635"/>
      <c r="B5" s="636"/>
      <c r="C5" s="634"/>
      <c r="D5" s="519" t="s">
        <v>667</v>
      </c>
      <c r="E5" s="519" t="s">
        <v>585</v>
      </c>
      <c r="F5" s="519" t="s">
        <v>635</v>
      </c>
      <c r="G5" s="519" t="s">
        <v>59</v>
      </c>
      <c r="H5" s="634"/>
      <c r="I5" s="634"/>
      <c r="J5" s="634"/>
      <c r="O5" s="359"/>
      <c r="P5" s="359"/>
      <c r="Q5" s="359"/>
      <c r="R5" s="359"/>
      <c r="S5" s="359"/>
      <c r="T5" s="359"/>
      <c r="U5" s="359"/>
      <c r="V5" s="359"/>
      <c r="W5" s="359"/>
      <c r="X5" s="359"/>
      <c r="Y5" s="359"/>
      <c r="Z5" s="359"/>
      <c r="AA5" s="359"/>
    </row>
    <row r="6" spans="1:27" s="335" customFormat="1" ht="19.5" customHeight="1" x14ac:dyDescent="0.25">
      <c r="A6" s="516">
        <v>1</v>
      </c>
      <c r="B6" s="517">
        <v>1947</v>
      </c>
      <c r="C6" s="516">
        <v>2195</v>
      </c>
      <c r="D6" s="516">
        <v>1733</v>
      </c>
      <c r="E6" s="516">
        <v>0</v>
      </c>
      <c r="F6" s="516">
        <v>144</v>
      </c>
      <c r="G6" s="516">
        <v>1877</v>
      </c>
      <c r="H6" s="516">
        <v>0</v>
      </c>
      <c r="I6" s="516">
        <v>0</v>
      </c>
      <c r="J6" s="516">
        <v>4073</v>
      </c>
      <c r="K6" s="336"/>
      <c r="M6" s="462"/>
      <c r="O6" s="432"/>
      <c r="P6" s="432"/>
      <c r="V6" s="426"/>
      <c r="W6" s="431"/>
      <c r="X6" s="426"/>
      <c r="Y6" s="426"/>
      <c r="Z6" s="431"/>
      <c r="AA6" s="426"/>
    </row>
    <row r="7" spans="1:27" s="335" customFormat="1" ht="19.5" customHeight="1" x14ac:dyDescent="0.25">
      <c r="A7" s="516">
        <v>2</v>
      </c>
      <c r="B7" s="517">
        <v>1950</v>
      </c>
      <c r="C7" s="516">
        <v>2519</v>
      </c>
      <c r="D7" s="516">
        <v>2387</v>
      </c>
      <c r="E7" s="516">
        <v>0</v>
      </c>
      <c r="F7" s="516">
        <v>200</v>
      </c>
      <c r="G7" s="516">
        <v>2587</v>
      </c>
      <c r="H7" s="516">
        <v>0</v>
      </c>
      <c r="I7" s="516">
        <v>0</v>
      </c>
      <c r="J7" s="516">
        <v>5106</v>
      </c>
      <c r="K7" s="336"/>
      <c r="M7" s="462"/>
      <c r="V7" s="426"/>
      <c r="W7" s="431"/>
      <c r="X7" s="426"/>
      <c r="Y7" s="426"/>
      <c r="Z7" s="431"/>
      <c r="AA7" s="426"/>
    </row>
    <row r="8" spans="1:27" s="335" customFormat="1" ht="19.5" customHeight="1" x14ac:dyDescent="0.25">
      <c r="A8" s="516">
        <v>3</v>
      </c>
      <c r="B8" s="516" t="s">
        <v>653</v>
      </c>
      <c r="C8" s="516">
        <v>4295</v>
      </c>
      <c r="D8" s="516">
        <v>5134</v>
      </c>
      <c r="E8" s="516">
        <v>0</v>
      </c>
      <c r="F8" s="516">
        <v>233</v>
      </c>
      <c r="G8" s="516">
        <v>5367</v>
      </c>
      <c r="H8" s="516">
        <v>0</v>
      </c>
      <c r="I8" s="516">
        <v>0</v>
      </c>
      <c r="J8" s="516">
        <v>9662</v>
      </c>
      <c r="K8" s="336"/>
      <c r="M8" s="462"/>
    </row>
    <row r="9" spans="1:27" s="335" customFormat="1" ht="19.5" customHeight="1" x14ac:dyDescent="0.25">
      <c r="A9" s="516">
        <v>4</v>
      </c>
      <c r="B9" s="516" t="s">
        <v>654</v>
      </c>
      <c r="C9" s="516">
        <v>7837</v>
      </c>
      <c r="D9" s="516">
        <v>8732</v>
      </c>
      <c r="E9" s="516">
        <v>0</v>
      </c>
      <c r="F9" s="516">
        <v>368</v>
      </c>
      <c r="G9" s="516">
        <v>9100</v>
      </c>
      <c r="H9" s="516">
        <v>0</v>
      </c>
      <c r="I9" s="516">
        <v>0</v>
      </c>
      <c r="J9" s="516">
        <v>16937</v>
      </c>
      <c r="K9" s="336"/>
      <c r="M9" s="462"/>
    </row>
    <row r="10" spans="1:27" s="335" customFormat="1" ht="19.5" customHeight="1" x14ac:dyDescent="0.25">
      <c r="A10" s="516">
        <v>5</v>
      </c>
      <c r="B10" s="516" t="s">
        <v>655</v>
      </c>
      <c r="C10" s="516">
        <v>15225</v>
      </c>
      <c r="D10" s="516">
        <v>17372</v>
      </c>
      <c r="E10" s="516">
        <v>69</v>
      </c>
      <c r="F10" s="516">
        <v>324</v>
      </c>
      <c r="G10" s="516">
        <v>17765</v>
      </c>
      <c r="H10" s="516">
        <v>0</v>
      </c>
      <c r="I10" s="516">
        <v>0</v>
      </c>
      <c r="J10" s="516">
        <v>32990</v>
      </c>
      <c r="K10" s="336"/>
      <c r="M10" s="462"/>
    </row>
    <row r="11" spans="1:27" s="335" customFormat="1" ht="19.5" customHeight="1" x14ac:dyDescent="0.25">
      <c r="A11" s="516">
        <v>6</v>
      </c>
      <c r="B11" s="516" t="s">
        <v>656</v>
      </c>
      <c r="C11" s="516">
        <v>20723</v>
      </c>
      <c r="D11" s="516">
        <v>26394</v>
      </c>
      <c r="E11" s="516">
        <v>123</v>
      </c>
      <c r="F11" s="516">
        <v>194</v>
      </c>
      <c r="G11" s="516">
        <v>26711</v>
      </c>
      <c r="H11" s="516">
        <v>0</v>
      </c>
      <c r="I11" s="516">
        <v>0</v>
      </c>
      <c r="J11" s="516">
        <v>47433</v>
      </c>
      <c r="K11" s="336"/>
      <c r="M11" s="462"/>
    </row>
    <row r="12" spans="1:27" s="335" customFormat="1" ht="19.5" customHeight="1" x14ac:dyDescent="0.25">
      <c r="A12" s="516">
        <v>7</v>
      </c>
      <c r="B12" s="516" t="s">
        <v>657</v>
      </c>
      <c r="C12" s="516">
        <v>28972</v>
      </c>
      <c r="D12" s="516">
        <v>34853</v>
      </c>
      <c r="E12" s="516">
        <v>343</v>
      </c>
      <c r="F12" s="516">
        <v>125</v>
      </c>
      <c r="G12" s="516">
        <v>35321</v>
      </c>
      <c r="H12" s="516">
        <v>2396</v>
      </c>
      <c r="I12" s="516">
        <v>0</v>
      </c>
      <c r="J12" s="516">
        <v>66689</v>
      </c>
      <c r="K12" s="336"/>
      <c r="M12" s="462"/>
    </row>
    <row r="13" spans="1:27" s="335" customFormat="1" ht="19.5" customHeight="1" x14ac:dyDescent="0.25">
      <c r="A13" s="516">
        <v>8</v>
      </c>
      <c r="B13" s="516" t="s">
        <v>658</v>
      </c>
      <c r="C13" s="516">
        <v>47159</v>
      </c>
      <c r="D13" s="516">
        <v>52024</v>
      </c>
      <c r="E13" s="516">
        <v>515</v>
      </c>
      <c r="F13" s="516">
        <v>55</v>
      </c>
      <c r="G13" s="516">
        <v>52594</v>
      </c>
      <c r="H13" s="516">
        <v>2770</v>
      </c>
      <c r="I13" s="516">
        <v>0</v>
      </c>
      <c r="J13" s="516">
        <v>102523</v>
      </c>
      <c r="K13" s="336"/>
      <c r="M13" s="462"/>
    </row>
    <row r="14" spans="1:27" s="335" customFormat="1" ht="19.5" customHeight="1" x14ac:dyDescent="0.25">
      <c r="A14" s="516">
        <v>9</v>
      </c>
      <c r="B14" s="516" t="s">
        <v>659</v>
      </c>
      <c r="C14" s="516">
        <v>45478</v>
      </c>
      <c r="D14" s="516">
        <v>55720</v>
      </c>
      <c r="E14" s="516">
        <v>500</v>
      </c>
      <c r="F14" s="516">
        <v>53</v>
      </c>
      <c r="G14" s="516">
        <v>56273</v>
      </c>
      <c r="H14" s="516">
        <v>2876</v>
      </c>
      <c r="I14" s="516">
        <v>0</v>
      </c>
      <c r="J14" s="516">
        <v>104627</v>
      </c>
      <c r="K14" s="336"/>
      <c r="L14" s="462"/>
      <c r="M14" s="462"/>
    </row>
    <row r="15" spans="1:27" s="335" customFormat="1" ht="19.5" customHeight="1" x14ac:dyDescent="0.25">
      <c r="A15" s="516">
        <v>10</v>
      </c>
      <c r="B15" s="516" t="s">
        <v>660</v>
      </c>
      <c r="C15" s="516">
        <v>53948</v>
      </c>
      <c r="D15" s="516">
        <v>96957</v>
      </c>
      <c r="E15" s="516">
        <v>1834</v>
      </c>
      <c r="F15" s="516">
        <v>45</v>
      </c>
      <c r="G15" s="516">
        <v>98836</v>
      </c>
      <c r="H15" s="516">
        <v>4075</v>
      </c>
      <c r="I15" s="516">
        <v>0</v>
      </c>
      <c r="J15" s="516">
        <v>156859</v>
      </c>
      <c r="K15" s="336"/>
      <c r="L15" s="462"/>
      <c r="M15" s="462"/>
    </row>
    <row r="16" spans="1:27" s="335" customFormat="1" ht="19.5" customHeight="1" x14ac:dyDescent="0.25">
      <c r="A16" s="516">
        <v>11</v>
      </c>
      <c r="B16" s="516" t="s">
        <v>661</v>
      </c>
      <c r="C16" s="516">
        <v>62116</v>
      </c>
      <c r="D16" s="516">
        <v>172643</v>
      </c>
      <c r="E16" s="516">
        <v>5962</v>
      </c>
      <c r="F16" s="516">
        <v>85</v>
      </c>
      <c r="G16" s="516">
        <v>178690</v>
      </c>
      <c r="H16" s="516">
        <v>4625</v>
      </c>
      <c r="I16" s="516">
        <v>6</v>
      </c>
      <c r="J16" s="516">
        <v>245438</v>
      </c>
      <c r="K16" s="336"/>
      <c r="L16" s="462"/>
      <c r="M16" s="462"/>
    </row>
    <row r="17" spans="1:13" s="335" customFormat="1" ht="19.5" customHeight="1" x14ac:dyDescent="0.25">
      <c r="A17" s="516">
        <v>12</v>
      </c>
      <c r="B17" s="516" t="s">
        <v>642</v>
      </c>
      <c r="C17" s="516">
        <v>72757</v>
      </c>
      <c r="D17" s="516">
        <v>197163</v>
      </c>
      <c r="E17" s="516">
        <v>11450</v>
      </c>
      <c r="F17" s="516">
        <v>95</v>
      </c>
      <c r="G17" s="516">
        <v>208708</v>
      </c>
      <c r="H17" s="516">
        <v>5525</v>
      </c>
      <c r="I17" s="516">
        <v>38</v>
      </c>
      <c r="J17" s="516">
        <v>287029</v>
      </c>
      <c r="K17" s="336"/>
      <c r="L17" s="462"/>
      <c r="M17" s="462"/>
    </row>
    <row r="18" spans="1:13" s="335" customFormat="1" ht="19.5" customHeight="1" x14ac:dyDescent="0.25">
      <c r="A18" s="516">
        <v>13</v>
      </c>
      <c r="B18" s="516" t="s">
        <v>641</v>
      </c>
      <c r="C18" s="516">
        <v>68901</v>
      </c>
      <c r="D18" s="516">
        <v>289378</v>
      </c>
      <c r="E18" s="516">
        <v>26985</v>
      </c>
      <c r="F18" s="516">
        <v>679</v>
      </c>
      <c r="G18" s="516">
        <v>317042</v>
      </c>
      <c r="H18" s="516">
        <v>9071</v>
      </c>
      <c r="I18" s="516">
        <v>876</v>
      </c>
      <c r="J18" s="516">
        <v>395889</v>
      </c>
      <c r="K18" s="336"/>
      <c r="L18" s="462"/>
      <c r="M18" s="462"/>
    </row>
    <row r="19" spans="1:13" s="335" customFormat="1" ht="19.5" customHeight="1" x14ac:dyDescent="0.25">
      <c r="A19" s="516">
        <v>14</v>
      </c>
      <c r="B19" s="516" t="s">
        <v>27</v>
      </c>
      <c r="C19" s="516">
        <v>73580</v>
      </c>
      <c r="D19" s="516">
        <v>370884</v>
      </c>
      <c r="E19" s="516">
        <v>47099</v>
      </c>
      <c r="F19" s="516">
        <v>4317</v>
      </c>
      <c r="G19" s="516">
        <v>422300</v>
      </c>
      <c r="H19" s="516">
        <v>19475</v>
      </c>
      <c r="I19" s="516">
        <v>2085</v>
      </c>
      <c r="J19" s="516">
        <v>517439</v>
      </c>
      <c r="K19" s="336"/>
      <c r="L19" s="462"/>
      <c r="M19" s="462"/>
    </row>
    <row r="20" spans="1:13" s="335" customFormat="1" ht="19.5" customHeight="1" x14ac:dyDescent="0.25">
      <c r="A20" s="516">
        <v>15</v>
      </c>
      <c r="B20" s="516" t="s">
        <v>32</v>
      </c>
      <c r="C20" s="516">
        <v>113502</v>
      </c>
      <c r="D20" s="516">
        <v>461794</v>
      </c>
      <c r="E20" s="516">
        <v>64157</v>
      </c>
      <c r="F20" s="516">
        <v>2539</v>
      </c>
      <c r="G20" s="516">
        <v>528490</v>
      </c>
      <c r="H20" s="518">
        <v>18802</v>
      </c>
      <c r="I20" s="518">
        <v>9860</v>
      </c>
      <c r="J20" s="518">
        <v>670654</v>
      </c>
      <c r="K20" s="336"/>
      <c r="L20" s="462"/>
      <c r="M20" s="462"/>
    </row>
    <row r="21" spans="1:13" s="335" customFormat="1" ht="19.5" customHeight="1" x14ac:dyDescent="0.25">
      <c r="A21" s="516">
        <v>16</v>
      </c>
      <c r="B21" s="516" t="s">
        <v>33</v>
      </c>
      <c r="C21" s="516">
        <v>120387</v>
      </c>
      <c r="D21" s="516">
        <v>486998</v>
      </c>
      <c r="E21" s="516">
        <v>69716</v>
      </c>
      <c r="F21" s="516">
        <v>3357</v>
      </c>
      <c r="G21" s="516">
        <v>560072</v>
      </c>
      <c r="H21" s="518">
        <v>16957</v>
      </c>
      <c r="I21" s="518">
        <v>25210</v>
      </c>
      <c r="J21" s="518">
        <v>722625</v>
      </c>
      <c r="K21" s="336"/>
      <c r="L21" s="462"/>
      <c r="M21" s="462"/>
    </row>
    <row r="22" spans="1:13" s="335" customFormat="1" ht="19.5" customHeight="1" x14ac:dyDescent="0.25">
      <c r="A22" s="516">
        <v>17</v>
      </c>
      <c r="B22" s="516" t="s">
        <v>394</v>
      </c>
      <c r="C22" s="516">
        <v>110099</v>
      </c>
      <c r="D22" s="516">
        <v>511895</v>
      </c>
      <c r="E22" s="516">
        <v>71597</v>
      </c>
      <c r="F22" s="516">
        <v>4789</v>
      </c>
      <c r="G22" s="516">
        <v>588281</v>
      </c>
      <c r="H22" s="518">
        <v>14927</v>
      </c>
      <c r="I22" s="518">
        <v>27860</v>
      </c>
      <c r="J22" s="518">
        <v>741167</v>
      </c>
      <c r="K22" s="336"/>
      <c r="L22" s="462"/>
      <c r="M22" s="462"/>
    </row>
    <row r="23" spans="1:13" s="335" customFormat="1" ht="19.5" customHeight="1" x14ac:dyDescent="0.25">
      <c r="A23" s="516">
        <v>18</v>
      </c>
      <c r="B23" s="516" t="s">
        <v>395</v>
      </c>
      <c r="C23" s="516">
        <v>104059</v>
      </c>
      <c r="D23" s="516">
        <v>539586</v>
      </c>
      <c r="E23" s="516">
        <v>96373</v>
      </c>
      <c r="F23" s="516">
        <v>4248</v>
      </c>
      <c r="G23" s="516">
        <v>640208</v>
      </c>
      <c r="H23" s="518">
        <v>18636</v>
      </c>
      <c r="I23" s="518">
        <v>36947</v>
      </c>
      <c r="J23" s="518">
        <v>799851</v>
      </c>
      <c r="K23" s="336"/>
      <c r="L23" s="462"/>
      <c r="M23" s="462"/>
    </row>
    <row r="24" spans="1:13" s="335" customFormat="1" ht="19.5" customHeight="1" x14ac:dyDescent="0.25">
      <c r="A24" s="516">
        <v>19</v>
      </c>
      <c r="B24" s="516" t="s">
        <v>369</v>
      </c>
      <c r="C24" s="516">
        <v>114416</v>
      </c>
      <c r="D24" s="516">
        <v>561298</v>
      </c>
      <c r="E24" s="516">
        <v>100342</v>
      </c>
      <c r="F24" s="516">
        <v>3181</v>
      </c>
      <c r="G24" s="516">
        <v>664822</v>
      </c>
      <c r="H24" s="518">
        <v>26266</v>
      </c>
      <c r="I24" s="518">
        <v>39245</v>
      </c>
      <c r="J24" s="518">
        <v>844748</v>
      </c>
      <c r="K24" s="336"/>
      <c r="L24" s="462"/>
      <c r="M24" s="462"/>
    </row>
    <row r="25" spans="1:13" s="335" customFormat="1" ht="19.5" customHeight="1" x14ac:dyDescent="0.25">
      <c r="A25" s="516">
        <v>20</v>
      </c>
      <c r="B25" s="516" t="s">
        <v>1</v>
      </c>
      <c r="C25" s="516">
        <v>130511</v>
      </c>
      <c r="D25" s="516">
        <v>612497</v>
      </c>
      <c r="E25" s="516">
        <v>93281</v>
      </c>
      <c r="F25" s="516">
        <v>2649</v>
      </c>
      <c r="G25" s="516">
        <v>708427</v>
      </c>
      <c r="H25" s="518">
        <v>32287</v>
      </c>
      <c r="I25" s="518">
        <v>51226</v>
      </c>
      <c r="J25" s="518">
        <v>922451</v>
      </c>
      <c r="K25" s="336"/>
      <c r="L25" s="462"/>
      <c r="M25" s="462"/>
    </row>
    <row r="26" spans="1:13" s="335" customFormat="1" ht="19.5" customHeight="1" x14ac:dyDescent="0.25">
      <c r="A26" s="516">
        <v>21</v>
      </c>
      <c r="B26" s="516" t="s">
        <v>2</v>
      </c>
      <c r="C26" s="516">
        <v>113720</v>
      </c>
      <c r="D26" s="516">
        <v>691341</v>
      </c>
      <c r="E26" s="516">
        <v>66664</v>
      </c>
      <c r="F26" s="516">
        <v>2449</v>
      </c>
      <c r="G26" s="516">
        <v>760454</v>
      </c>
      <c r="H26" s="518">
        <v>32866</v>
      </c>
      <c r="I26" s="518">
        <v>57449</v>
      </c>
      <c r="J26" s="518">
        <v>964489</v>
      </c>
      <c r="K26" s="336"/>
      <c r="L26" s="462"/>
      <c r="M26" s="462"/>
    </row>
    <row r="27" spans="1:13" s="335" customFormat="1" ht="19.5" customHeight="1" x14ac:dyDescent="0.25">
      <c r="A27" s="516">
        <v>22</v>
      </c>
      <c r="B27" s="516" t="s">
        <v>3</v>
      </c>
      <c r="C27" s="516">
        <v>134847</v>
      </c>
      <c r="D27" s="516">
        <v>745533</v>
      </c>
      <c r="E27" s="516">
        <v>44522</v>
      </c>
      <c r="F27" s="516">
        <v>1998</v>
      </c>
      <c r="G27" s="516">
        <v>792054</v>
      </c>
      <c r="H27" s="518">
        <v>34228</v>
      </c>
      <c r="I27" s="518">
        <v>65520</v>
      </c>
      <c r="J27" s="518">
        <v>1026649</v>
      </c>
      <c r="K27" s="336"/>
      <c r="L27" s="462"/>
      <c r="M27" s="462"/>
    </row>
    <row r="28" spans="1:13" s="335" customFormat="1" ht="19.5" customHeight="1" x14ac:dyDescent="0.25">
      <c r="A28" s="516">
        <v>23</v>
      </c>
      <c r="B28" s="516" t="s">
        <v>4</v>
      </c>
      <c r="C28" s="516">
        <v>129244</v>
      </c>
      <c r="D28" s="516">
        <v>835291</v>
      </c>
      <c r="E28" s="516">
        <v>41075</v>
      </c>
      <c r="F28" s="516">
        <v>1576</v>
      </c>
      <c r="G28" s="516">
        <v>877941</v>
      </c>
      <c r="H28" s="518">
        <v>36102</v>
      </c>
      <c r="I28" s="518">
        <v>73563</v>
      </c>
      <c r="J28" s="518">
        <v>1116850</v>
      </c>
      <c r="K28" s="336"/>
      <c r="L28" s="462"/>
      <c r="M28" s="462"/>
    </row>
    <row r="29" spans="1:13" s="335" customFormat="1" ht="19.5" customHeight="1" x14ac:dyDescent="0.25">
      <c r="A29" s="516">
        <v>24</v>
      </c>
      <c r="B29" s="516" t="s">
        <v>5</v>
      </c>
      <c r="C29" s="516">
        <v>121377</v>
      </c>
      <c r="D29" s="516">
        <v>895340</v>
      </c>
      <c r="E29" s="516">
        <v>47122</v>
      </c>
      <c r="F29" s="516">
        <v>551</v>
      </c>
      <c r="G29" s="516">
        <v>943013</v>
      </c>
      <c r="H29" s="516">
        <v>37413</v>
      </c>
      <c r="I29" s="516">
        <v>65781</v>
      </c>
      <c r="J29" s="516">
        <v>1167584</v>
      </c>
      <c r="K29" s="336"/>
      <c r="L29" s="462"/>
      <c r="M29" s="462"/>
    </row>
    <row r="30" spans="1:13" s="335" customFormat="1" ht="19.5" customHeight="1" x14ac:dyDescent="0.25">
      <c r="A30" s="516">
        <v>25</v>
      </c>
      <c r="B30" s="516" t="s">
        <v>662</v>
      </c>
      <c r="C30" s="516">
        <v>122378</v>
      </c>
      <c r="D30" s="516">
        <v>944861</v>
      </c>
      <c r="E30" s="516">
        <v>49094</v>
      </c>
      <c r="F30" s="516">
        <v>275</v>
      </c>
      <c r="G30" s="516">
        <v>994230</v>
      </c>
      <c r="H30" s="516">
        <v>37916</v>
      </c>
      <c r="I30" s="516">
        <v>81869</v>
      </c>
      <c r="J30" s="516">
        <v>1236392</v>
      </c>
      <c r="K30" s="336"/>
      <c r="L30" s="462"/>
      <c r="M30" s="462"/>
    </row>
    <row r="31" spans="1:13" x14ac:dyDescent="0.25">
      <c r="A31" s="520" t="s">
        <v>668</v>
      </c>
      <c r="B31" s="362"/>
      <c r="C31" s="356"/>
      <c r="D31" s="356"/>
      <c r="E31" s="356"/>
      <c r="F31" s="356"/>
      <c r="G31" s="356"/>
      <c r="H31" s="356"/>
      <c r="I31" s="356"/>
      <c r="J31" s="356"/>
    </row>
    <row r="32" spans="1:13" x14ac:dyDescent="0.25">
      <c r="A32" t="s">
        <v>664</v>
      </c>
      <c r="B32" s="362"/>
      <c r="C32" s="356"/>
      <c r="D32" s="356"/>
      <c r="E32" s="356"/>
      <c r="F32" s="356"/>
      <c r="G32" s="356"/>
      <c r="H32" s="356"/>
      <c r="I32" s="356"/>
      <c r="J32" s="356"/>
    </row>
    <row r="33" spans="1:10" x14ac:dyDescent="0.25">
      <c r="A33" t="s">
        <v>665</v>
      </c>
      <c r="B33" s="459"/>
      <c r="C33" s="460"/>
      <c r="D33" s="460"/>
      <c r="E33" s="460"/>
      <c r="F33" s="460"/>
      <c r="G33" s="460"/>
      <c r="H33" s="460"/>
      <c r="I33" s="460"/>
      <c r="J33" s="460"/>
    </row>
    <row r="34" spans="1:10" x14ac:dyDescent="0.25">
      <c r="A34" t="s">
        <v>666</v>
      </c>
      <c r="B34" s="393"/>
      <c r="C34" s="356"/>
      <c r="D34" s="356"/>
      <c r="E34" s="356"/>
      <c r="F34" s="356"/>
      <c r="G34" s="356"/>
      <c r="H34" s="356"/>
      <c r="I34" s="356"/>
      <c r="J34" s="356"/>
    </row>
    <row r="35" spans="1:10" x14ac:dyDescent="0.25">
      <c r="A35" s="632"/>
      <c r="B35" s="633"/>
      <c r="C35" s="632"/>
      <c r="E35" s="356"/>
      <c r="F35" s="356"/>
      <c r="G35" s="356"/>
      <c r="H35" s="356"/>
      <c r="I35" s="357"/>
      <c r="J35" s="356"/>
    </row>
    <row r="36" spans="1:10" x14ac:dyDescent="0.25">
      <c r="B36" s="394"/>
    </row>
    <row r="37" spans="1:10" x14ac:dyDescent="0.25">
      <c r="B37" s="394"/>
    </row>
    <row r="38" spans="1:10" x14ac:dyDescent="0.25">
      <c r="B38" s="402"/>
    </row>
    <row r="39" spans="1:10" x14ac:dyDescent="0.25">
      <c r="B39" s="330"/>
    </row>
    <row r="40" spans="1:10" x14ac:dyDescent="0.25">
      <c r="B40" s="330"/>
    </row>
    <row r="41" spans="1:10" x14ac:dyDescent="0.25">
      <c r="B41" s="330"/>
    </row>
    <row r="42" spans="1:10" x14ac:dyDescent="0.25">
      <c r="B42" s="330"/>
    </row>
    <row r="43" spans="1:10" x14ac:dyDescent="0.25">
      <c r="B43" s="330"/>
    </row>
    <row r="44" spans="1:10" x14ac:dyDescent="0.25">
      <c r="B44" s="330"/>
    </row>
    <row r="45" spans="1:10" x14ac:dyDescent="0.25">
      <c r="B45" s="330"/>
    </row>
    <row r="46" spans="1:10" x14ac:dyDescent="0.25">
      <c r="B46" s="394"/>
    </row>
    <row r="47" spans="1:10" x14ac:dyDescent="0.25">
      <c r="B47" s="394"/>
    </row>
    <row r="48" spans="1:10" x14ac:dyDescent="0.25">
      <c r="B48" s="394"/>
    </row>
    <row r="49" spans="2:2" x14ac:dyDescent="0.25">
      <c r="B49" s="394"/>
    </row>
    <row r="50" spans="2:2" x14ac:dyDescent="0.25">
      <c r="B50" s="330"/>
    </row>
    <row r="51" spans="2:2" x14ac:dyDescent="0.25">
      <c r="B51" s="330"/>
    </row>
    <row r="52" spans="2:2" x14ac:dyDescent="0.25">
      <c r="B52" s="330"/>
    </row>
    <row r="53" spans="2:2" x14ac:dyDescent="0.25">
      <c r="B53" s="330"/>
    </row>
    <row r="54" spans="2:2" x14ac:dyDescent="0.25">
      <c r="B54" s="330"/>
    </row>
    <row r="55" spans="2:2" x14ac:dyDescent="0.25">
      <c r="B55" s="330"/>
    </row>
    <row r="56" spans="2:2" x14ac:dyDescent="0.25">
      <c r="B56" s="330"/>
    </row>
    <row r="57" spans="2:2" x14ac:dyDescent="0.25">
      <c r="B57" s="394"/>
    </row>
    <row r="58" spans="2:2" x14ac:dyDescent="0.25">
      <c r="B58" s="394"/>
    </row>
    <row r="59" spans="2:2" x14ac:dyDescent="0.25">
      <c r="B59" s="330"/>
    </row>
    <row r="60" spans="2:2" x14ac:dyDescent="0.25">
      <c r="B60" s="330"/>
    </row>
    <row r="61" spans="2:2" x14ac:dyDescent="0.25">
      <c r="B61" s="330"/>
    </row>
    <row r="62" spans="2:2" ht="32.25" customHeight="1" x14ac:dyDescent="0.25">
      <c r="B62" s="330"/>
    </row>
    <row r="63" spans="2:2" x14ac:dyDescent="0.25">
      <c r="B63" s="330"/>
    </row>
    <row r="64" spans="2:2" x14ac:dyDescent="0.25">
      <c r="B64" s="330"/>
    </row>
    <row r="65" spans="2:3" x14ac:dyDescent="0.25">
      <c r="B65" s="330"/>
    </row>
    <row r="66" spans="2:3" x14ac:dyDescent="0.25">
      <c r="B66" s="330"/>
    </row>
    <row r="67" spans="2:3" x14ac:dyDescent="0.25">
      <c r="B67" s="330"/>
    </row>
    <row r="68" spans="2:3" x14ac:dyDescent="0.25">
      <c r="B68" s="330"/>
      <c r="C68" s="330"/>
    </row>
    <row r="69" spans="2:3" x14ac:dyDescent="0.25">
      <c r="B69" s="330"/>
    </row>
    <row r="70" spans="2:3" x14ac:dyDescent="0.25">
      <c r="B70" s="330"/>
    </row>
    <row r="71" spans="2:3" x14ac:dyDescent="0.25">
      <c r="B71" s="330"/>
    </row>
    <row r="72" spans="2:3" x14ac:dyDescent="0.25">
      <c r="B72" s="330"/>
    </row>
    <row r="73" spans="2:3" x14ac:dyDescent="0.25">
      <c r="B73" s="330"/>
    </row>
    <row r="74" spans="2:3" x14ac:dyDescent="0.25">
      <c r="B74" s="330"/>
    </row>
    <row r="75" spans="2:3" x14ac:dyDescent="0.25">
      <c r="B75" s="330"/>
    </row>
    <row r="76" spans="2:3" x14ac:dyDescent="0.25">
      <c r="B76" s="394"/>
    </row>
    <row r="77" spans="2:3" x14ac:dyDescent="0.25">
      <c r="B77" s="394"/>
    </row>
    <row r="78" spans="2:3" x14ac:dyDescent="0.25">
      <c r="B78" s="330"/>
    </row>
    <row r="79" spans="2:3" x14ac:dyDescent="0.25">
      <c r="B79" s="330"/>
    </row>
    <row r="80" spans="2:3" x14ac:dyDescent="0.25">
      <c r="B80" s="330"/>
    </row>
    <row r="81" spans="2:2" x14ac:dyDescent="0.25">
      <c r="B81" s="330"/>
    </row>
    <row r="82" spans="2:2" x14ac:dyDescent="0.25">
      <c r="B82" s="394"/>
    </row>
    <row r="83" spans="2:2" x14ac:dyDescent="0.25">
      <c r="B83" s="394"/>
    </row>
    <row r="84" spans="2:2" x14ac:dyDescent="0.25">
      <c r="B84" s="330"/>
    </row>
    <row r="85" spans="2:2" x14ac:dyDescent="0.25">
      <c r="B85" s="330"/>
    </row>
    <row r="86" spans="2:2" x14ac:dyDescent="0.25">
      <c r="B86" s="394"/>
    </row>
    <row r="87" spans="2:2" x14ac:dyDescent="0.25">
      <c r="B87" s="394"/>
    </row>
    <row r="88" spans="2:2" x14ac:dyDescent="0.25">
      <c r="B88" s="330"/>
    </row>
    <row r="89" spans="2:2" x14ac:dyDescent="0.25">
      <c r="B89" s="394"/>
    </row>
    <row r="90" spans="2:2" x14ac:dyDescent="0.25">
      <c r="B90" s="394"/>
    </row>
    <row r="91" spans="2:2" x14ac:dyDescent="0.25">
      <c r="B91" s="330"/>
    </row>
    <row r="92" spans="2:2" x14ac:dyDescent="0.25">
      <c r="B92" s="330"/>
    </row>
    <row r="93" spans="2:2" x14ac:dyDescent="0.25">
      <c r="B93" s="330"/>
    </row>
  </sheetData>
  <mergeCells count="10">
    <mergeCell ref="A1:J1"/>
    <mergeCell ref="A2:J2"/>
    <mergeCell ref="A35:C35"/>
    <mergeCell ref="D4:G4"/>
    <mergeCell ref="H4:H5"/>
    <mergeCell ref="I4:I5"/>
    <mergeCell ref="J4:J5"/>
    <mergeCell ref="A4:A5"/>
    <mergeCell ref="B4:B5"/>
    <mergeCell ref="C4:C5"/>
  </mergeCells>
  <printOptions horizontalCentered="1"/>
  <pageMargins left="0.78680555555555598" right="0.70833333333333304" top="0.52" bottom="0.44" header="0.31458333333333299" footer="0.31458333333333299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96"/>
  <sheetViews>
    <sheetView view="pageBreakPreview" zoomScaleNormal="100" zoomScaleSheetLayoutView="100" workbookViewId="0">
      <selection activeCell="F20" sqref="F20"/>
    </sheetView>
  </sheetViews>
  <sheetFormatPr defaultColWidth="8.85546875" defaultRowHeight="15" x14ac:dyDescent="0.25"/>
  <cols>
    <col min="1" max="1" width="3.85546875" style="172" customWidth="1"/>
    <col min="2" max="2" width="29.5703125" style="5" customWidth="1"/>
    <col min="3" max="3" width="16.5703125" style="5" customWidth="1"/>
    <col min="4" max="4" width="9" style="25" customWidth="1"/>
    <col min="5" max="7" width="9.28515625" style="5" hidden="1" customWidth="1"/>
    <col min="8" max="8" width="8.7109375" style="5" hidden="1" customWidth="1"/>
    <col min="9" max="9" width="9.28515625" style="5" customWidth="1"/>
    <col min="10" max="10" width="9.28515625" style="8" hidden="1" customWidth="1"/>
    <col min="11" max="11" width="9.28515625" style="5" hidden="1" customWidth="1"/>
    <col min="12" max="12" width="9" style="5" hidden="1" customWidth="1"/>
    <col min="13" max="13" width="13.140625" style="5" hidden="1" customWidth="1"/>
    <col min="14" max="15" width="9" style="5" bestFit="1" customWidth="1"/>
    <col min="16" max="16" width="10.28515625" style="5" bestFit="1" customWidth="1"/>
    <col min="17" max="256" width="8.85546875" style="5"/>
    <col min="257" max="257" width="3.85546875" style="5" customWidth="1"/>
    <col min="258" max="258" width="29.5703125" style="5" customWidth="1"/>
    <col min="259" max="259" width="13.85546875" style="5" customWidth="1"/>
    <col min="260" max="268" width="0" style="5" hidden="1" customWidth="1"/>
    <col min="269" max="269" width="13.140625" style="5" customWidth="1"/>
    <col min="270" max="270" width="14" style="5" customWidth="1"/>
    <col min="271" max="271" width="12.140625" style="5" customWidth="1"/>
    <col min="272" max="272" width="11" style="5" customWidth="1"/>
    <col min="273" max="512" width="8.85546875" style="5"/>
    <col min="513" max="513" width="3.85546875" style="5" customWidth="1"/>
    <col min="514" max="514" width="29.5703125" style="5" customWidth="1"/>
    <col min="515" max="515" width="13.85546875" style="5" customWidth="1"/>
    <col min="516" max="524" width="0" style="5" hidden="1" customWidth="1"/>
    <col min="525" max="525" width="13.140625" style="5" customWidth="1"/>
    <col min="526" max="526" width="14" style="5" customWidth="1"/>
    <col min="527" max="527" width="12.140625" style="5" customWidth="1"/>
    <col min="528" max="528" width="11" style="5" customWidth="1"/>
    <col min="529" max="768" width="8.85546875" style="5"/>
    <col min="769" max="769" width="3.85546875" style="5" customWidth="1"/>
    <col min="770" max="770" width="29.5703125" style="5" customWidth="1"/>
    <col min="771" max="771" width="13.85546875" style="5" customWidth="1"/>
    <col min="772" max="780" width="0" style="5" hidden="1" customWidth="1"/>
    <col min="781" max="781" width="13.140625" style="5" customWidth="1"/>
    <col min="782" max="782" width="14" style="5" customWidth="1"/>
    <col min="783" max="783" width="12.140625" style="5" customWidth="1"/>
    <col min="784" max="784" width="11" style="5" customWidth="1"/>
    <col min="785" max="1024" width="8.85546875" style="5"/>
    <col min="1025" max="1025" width="3.85546875" style="5" customWidth="1"/>
    <col min="1026" max="1026" width="29.5703125" style="5" customWidth="1"/>
    <col min="1027" max="1027" width="13.85546875" style="5" customWidth="1"/>
    <col min="1028" max="1036" width="0" style="5" hidden="1" customWidth="1"/>
    <col min="1037" max="1037" width="13.140625" style="5" customWidth="1"/>
    <col min="1038" max="1038" width="14" style="5" customWidth="1"/>
    <col min="1039" max="1039" width="12.140625" style="5" customWidth="1"/>
    <col min="1040" max="1040" width="11" style="5" customWidth="1"/>
    <col min="1041" max="1280" width="8.85546875" style="5"/>
    <col min="1281" max="1281" width="3.85546875" style="5" customWidth="1"/>
    <col min="1282" max="1282" width="29.5703125" style="5" customWidth="1"/>
    <col min="1283" max="1283" width="13.85546875" style="5" customWidth="1"/>
    <col min="1284" max="1292" width="0" style="5" hidden="1" customWidth="1"/>
    <col min="1293" max="1293" width="13.140625" style="5" customWidth="1"/>
    <col min="1294" max="1294" width="14" style="5" customWidth="1"/>
    <col min="1295" max="1295" width="12.140625" style="5" customWidth="1"/>
    <col min="1296" max="1296" width="11" style="5" customWidth="1"/>
    <col min="1297" max="1536" width="8.85546875" style="5"/>
    <col min="1537" max="1537" width="3.85546875" style="5" customWidth="1"/>
    <col min="1538" max="1538" width="29.5703125" style="5" customWidth="1"/>
    <col min="1539" max="1539" width="13.85546875" style="5" customWidth="1"/>
    <col min="1540" max="1548" width="0" style="5" hidden="1" customWidth="1"/>
    <col min="1549" max="1549" width="13.140625" style="5" customWidth="1"/>
    <col min="1550" max="1550" width="14" style="5" customWidth="1"/>
    <col min="1551" max="1551" width="12.140625" style="5" customWidth="1"/>
    <col min="1552" max="1552" width="11" style="5" customWidth="1"/>
    <col min="1553" max="1792" width="8.85546875" style="5"/>
    <col min="1793" max="1793" width="3.85546875" style="5" customWidth="1"/>
    <col min="1794" max="1794" width="29.5703125" style="5" customWidth="1"/>
    <col min="1795" max="1795" width="13.85546875" style="5" customWidth="1"/>
    <col min="1796" max="1804" width="0" style="5" hidden="1" customWidth="1"/>
    <col min="1805" max="1805" width="13.140625" style="5" customWidth="1"/>
    <col min="1806" max="1806" width="14" style="5" customWidth="1"/>
    <col min="1807" max="1807" width="12.140625" style="5" customWidth="1"/>
    <col min="1808" max="1808" width="11" style="5" customWidth="1"/>
    <col min="1809" max="2048" width="8.85546875" style="5"/>
    <col min="2049" max="2049" width="3.85546875" style="5" customWidth="1"/>
    <col min="2050" max="2050" width="29.5703125" style="5" customWidth="1"/>
    <col min="2051" max="2051" width="13.85546875" style="5" customWidth="1"/>
    <col min="2052" max="2060" width="0" style="5" hidden="1" customWidth="1"/>
    <col min="2061" max="2061" width="13.140625" style="5" customWidth="1"/>
    <col min="2062" max="2062" width="14" style="5" customWidth="1"/>
    <col min="2063" max="2063" width="12.140625" style="5" customWidth="1"/>
    <col min="2064" max="2064" width="11" style="5" customWidth="1"/>
    <col min="2065" max="2304" width="8.85546875" style="5"/>
    <col min="2305" max="2305" width="3.85546875" style="5" customWidth="1"/>
    <col min="2306" max="2306" width="29.5703125" style="5" customWidth="1"/>
    <col min="2307" max="2307" width="13.85546875" style="5" customWidth="1"/>
    <col min="2308" max="2316" width="0" style="5" hidden="1" customWidth="1"/>
    <col min="2317" max="2317" width="13.140625" style="5" customWidth="1"/>
    <col min="2318" max="2318" width="14" style="5" customWidth="1"/>
    <col min="2319" max="2319" width="12.140625" style="5" customWidth="1"/>
    <col min="2320" max="2320" width="11" style="5" customWidth="1"/>
    <col min="2321" max="2560" width="8.85546875" style="5"/>
    <col min="2561" max="2561" width="3.85546875" style="5" customWidth="1"/>
    <col min="2562" max="2562" width="29.5703125" style="5" customWidth="1"/>
    <col min="2563" max="2563" width="13.85546875" style="5" customWidth="1"/>
    <col min="2564" max="2572" width="0" style="5" hidden="1" customWidth="1"/>
    <col min="2573" max="2573" width="13.140625" style="5" customWidth="1"/>
    <col min="2574" max="2574" width="14" style="5" customWidth="1"/>
    <col min="2575" max="2575" width="12.140625" style="5" customWidth="1"/>
    <col min="2576" max="2576" width="11" style="5" customWidth="1"/>
    <col min="2577" max="2816" width="8.85546875" style="5"/>
    <col min="2817" max="2817" width="3.85546875" style="5" customWidth="1"/>
    <col min="2818" max="2818" width="29.5703125" style="5" customWidth="1"/>
    <col min="2819" max="2819" width="13.85546875" style="5" customWidth="1"/>
    <col min="2820" max="2828" width="0" style="5" hidden="1" customWidth="1"/>
    <col min="2829" max="2829" width="13.140625" style="5" customWidth="1"/>
    <col min="2830" max="2830" width="14" style="5" customWidth="1"/>
    <col min="2831" max="2831" width="12.140625" style="5" customWidth="1"/>
    <col min="2832" max="2832" width="11" style="5" customWidth="1"/>
    <col min="2833" max="3072" width="8.85546875" style="5"/>
    <col min="3073" max="3073" width="3.85546875" style="5" customWidth="1"/>
    <col min="3074" max="3074" width="29.5703125" style="5" customWidth="1"/>
    <col min="3075" max="3075" width="13.85546875" style="5" customWidth="1"/>
    <col min="3076" max="3084" width="0" style="5" hidden="1" customWidth="1"/>
    <col min="3085" max="3085" width="13.140625" style="5" customWidth="1"/>
    <col min="3086" max="3086" width="14" style="5" customWidth="1"/>
    <col min="3087" max="3087" width="12.140625" style="5" customWidth="1"/>
    <col min="3088" max="3088" width="11" style="5" customWidth="1"/>
    <col min="3089" max="3328" width="8.85546875" style="5"/>
    <col min="3329" max="3329" width="3.85546875" style="5" customWidth="1"/>
    <col min="3330" max="3330" width="29.5703125" style="5" customWidth="1"/>
    <col min="3331" max="3331" width="13.85546875" style="5" customWidth="1"/>
    <col min="3332" max="3340" width="0" style="5" hidden="1" customWidth="1"/>
    <col min="3341" max="3341" width="13.140625" style="5" customWidth="1"/>
    <col min="3342" max="3342" width="14" style="5" customWidth="1"/>
    <col min="3343" max="3343" width="12.140625" style="5" customWidth="1"/>
    <col min="3344" max="3344" width="11" style="5" customWidth="1"/>
    <col min="3345" max="3584" width="8.85546875" style="5"/>
    <col min="3585" max="3585" width="3.85546875" style="5" customWidth="1"/>
    <col min="3586" max="3586" width="29.5703125" style="5" customWidth="1"/>
    <col min="3587" max="3587" width="13.85546875" style="5" customWidth="1"/>
    <col min="3588" max="3596" width="0" style="5" hidden="1" customWidth="1"/>
    <col min="3597" max="3597" width="13.140625" style="5" customWidth="1"/>
    <col min="3598" max="3598" width="14" style="5" customWidth="1"/>
    <col min="3599" max="3599" width="12.140625" style="5" customWidth="1"/>
    <col min="3600" max="3600" width="11" style="5" customWidth="1"/>
    <col min="3601" max="3840" width="8.85546875" style="5"/>
    <col min="3841" max="3841" width="3.85546875" style="5" customWidth="1"/>
    <col min="3842" max="3842" width="29.5703125" style="5" customWidth="1"/>
    <col min="3843" max="3843" width="13.85546875" style="5" customWidth="1"/>
    <col min="3844" max="3852" width="0" style="5" hidden="1" customWidth="1"/>
    <col min="3853" max="3853" width="13.140625" style="5" customWidth="1"/>
    <col min="3854" max="3854" width="14" style="5" customWidth="1"/>
    <col min="3855" max="3855" width="12.140625" style="5" customWidth="1"/>
    <col min="3856" max="3856" width="11" style="5" customWidth="1"/>
    <col min="3857" max="4096" width="8.85546875" style="5"/>
    <col min="4097" max="4097" width="3.85546875" style="5" customWidth="1"/>
    <col min="4098" max="4098" width="29.5703125" style="5" customWidth="1"/>
    <col min="4099" max="4099" width="13.85546875" style="5" customWidth="1"/>
    <col min="4100" max="4108" width="0" style="5" hidden="1" customWidth="1"/>
    <col min="4109" max="4109" width="13.140625" style="5" customWidth="1"/>
    <col min="4110" max="4110" width="14" style="5" customWidth="1"/>
    <col min="4111" max="4111" width="12.140625" style="5" customWidth="1"/>
    <col min="4112" max="4112" width="11" style="5" customWidth="1"/>
    <col min="4113" max="4352" width="8.85546875" style="5"/>
    <col min="4353" max="4353" width="3.85546875" style="5" customWidth="1"/>
    <col min="4354" max="4354" width="29.5703125" style="5" customWidth="1"/>
    <col min="4355" max="4355" width="13.85546875" style="5" customWidth="1"/>
    <col min="4356" max="4364" width="0" style="5" hidden="1" customWidth="1"/>
    <col min="4365" max="4365" width="13.140625" style="5" customWidth="1"/>
    <col min="4366" max="4366" width="14" style="5" customWidth="1"/>
    <col min="4367" max="4367" width="12.140625" style="5" customWidth="1"/>
    <col min="4368" max="4368" width="11" style="5" customWidth="1"/>
    <col min="4369" max="4608" width="8.85546875" style="5"/>
    <col min="4609" max="4609" width="3.85546875" style="5" customWidth="1"/>
    <col min="4610" max="4610" width="29.5703125" style="5" customWidth="1"/>
    <col min="4611" max="4611" width="13.85546875" style="5" customWidth="1"/>
    <col min="4612" max="4620" width="0" style="5" hidden="1" customWidth="1"/>
    <col min="4621" max="4621" width="13.140625" style="5" customWidth="1"/>
    <col min="4622" max="4622" width="14" style="5" customWidth="1"/>
    <col min="4623" max="4623" width="12.140625" style="5" customWidth="1"/>
    <col min="4624" max="4624" width="11" style="5" customWidth="1"/>
    <col min="4625" max="4864" width="8.85546875" style="5"/>
    <col min="4865" max="4865" width="3.85546875" style="5" customWidth="1"/>
    <col min="4866" max="4866" width="29.5703125" style="5" customWidth="1"/>
    <col min="4867" max="4867" width="13.85546875" style="5" customWidth="1"/>
    <col min="4868" max="4876" width="0" style="5" hidden="1" customWidth="1"/>
    <col min="4877" max="4877" width="13.140625" style="5" customWidth="1"/>
    <col min="4878" max="4878" width="14" style="5" customWidth="1"/>
    <col min="4879" max="4879" width="12.140625" style="5" customWidth="1"/>
    <col min="4880" max="4880" width="11" style="5" customWidth="1"/>
    <col min="4881" max="5120" width="8.85546875" style="5"/>
    <col min="5121" max="5121" width="3.85546875" style="5" customWidth="1"/>
    <col min="5122" max="5122" width="29.5703125" style="5" customWidth="1"/>
    <col min="5123" max="5123" width="13.85546875" style="5" customWidth="1"/>
    <col min="5124" max="5132" width="0" style="5" hidden="1" customWidth="1"/>
    <col min="5133" max="5133" width="13.140625" style="5" customWidth="1"/>
    <col min="5134" max="5134" width="14" style="5" customWidth="1"/>
    <col min="5135" max="5135" width="12.140625" style="5" customWidth="1"/>
    <col min="5136" max="5136" width="11" style="5" customWidth="1"/>
    <col min="5137" max="5376" width="8.85546875" style="5"/>
    <col min="5377" max="5377" width="3.85546875" style="5" customWidth="1"/>
    <col min="5378" max="5378" width="29.5703125" style="5" customWidth="1"/>
    <col min="5379" max="5379" width="13.85546875" style="5" customWidth="1"/>
    <col min="5380" max="5388" width="0" style="5" hidden="1" customWidth="1"/>
    <col min="5389" max="5389" width="13.140625" style="5" customWidth="1"/>
    <col min="5390" max="5390" width="14" style="5" customWidth="1"/>
    <col min="5391" max="5391" width="12.140625" style="5" customWidth="1"/>
    <col min="5392" max="5392" width="11" style="5" customWidth="1"/>
    <col min="5393" max="5632" width="8.85546875" style="5"/>
    <col min="5633" max="5633" width="3.85546875" style="5" customWidth="1"/>
    <col min="5634" max="5634" width="29.5703125" style="5" customWidth="1"/>
    <col min="5635" max="5635" width="13.85546875" style="5" customWidth="1"/>
    <col min="5636" max="5644" width="0" style="5" hidden="1" customWidth="1"/>
    <col min="5645" max="5645" width="13.140625" style="5" customWidth="1"/>
    <col min="5646" max="5646" width="14" style="5" customWidth="1"/>
    <col min="5647" max="5647" width="12.140625" style="5" customWidth="1"/>
    <col min="5648" max="5648" width="11" style="5" customWidth="1"/>
    <col min="5649" max="5888" width="8.85546875" style="5"/>
    <col min="5889" max="5889" width="3.85546875" style="5" customWidth="1"/>
    <col min="5890" max="5890" width="29.5703125" style="5" customWidth="1"/>
    <col min="5891" max="5891" width="13.85546875" style="5" customWidth="1"/>
    <col min="5892" max="5900" width="0" style="5" hidden="1" customWidth="1"/>
    <col min="5901" max="5901" width="13.140625" style="5" customWidth="1"/>
    <col min="5902" max="5902" width="14" style="5" customWidth="1"/>
    <col min="5903" max="5903" width="12.140625" style="5" customWidth="1"/>
    <col min="5904" max="5904" width="11" style="5" customWidth="1"/>
    <col min="5905" max="6144" width="8.85546875" style="5"/>
    <col min="6145" max="6145" width="3.85546875" style="5" customWidth="1"/>
    <col min="6146" max="6146" width="29.5703125" style="5" customWidth="1"/>
    <col min="6147" max="6147" width="13.85546875" style="5" customWidth="1"/>
    <col min="6148" max="6156" width="0" style="5" hidden="1" customWidth="1"/>
    <col min="6157" max="6157" width="13.140625" style="5" customWidth="1"/>
    <col min="6158" max="6158" width="14" style="5" customWidth="1"/>
    <col min="6159" max="6159" width="12.140625" style="5" customWidth="1"/>
    <col min="6160" max="6160" width="11" style="5" customWidth="1"/>
    <col min="6161" max="6400" width="8.85546875" style="5"/>
    <col min="6401" max="6401" width="3.85546875" style="5" customWidth="1"/>
    <col min="6402" max="6402" width="29.5703125" style="5" customWidth="1"/>
    <col min="6403" max="6403" width="13.85546875" style="5" customWidth="1"/>
    <col min="6404" max="6412" width="0" style="5" hidden="1" customWidth="1"/>
    <col min="6413" max="6413" width="13.140625" style="5" customWidth="1"/>
    <col min="6414" max="6414" width="14" style="5" customWidth="1"/>
    <col min="6415" max="6415" width="12.140625" style="5" customWidth="1"/>
    <col min="6416" max="6416" width="11" style="5" customWidth="1"/>
    <col min="6417" max="6656" width="8.85546875" style="5"/>
    <col min="6657" max="6657" width="3.85546875" style="5" customWidth="1"/>
    <col min="6658" max="6658" width="29.5703125" style="5" customWidth="1"/>
    <col min="6659" max="6659" width="13.85546875" style="5" customWidth="1"/>
    <col min="6660" max="6668" width="0" style="5" hidden="1" customWidth="1"/>
    <col min="6669" max="6669" width="13.140625" style="5" customWidth="1"/>
    <col min="6670" max="6670" width="14" style="5" customWidth="1"/>
    <col min="6671" max="6671" width="12.140625" style="5" customWidth="1"/>
    <col min="6672" max="6672" width="11" style="5" customWidth="1"/>
    <col min="6673" max="6912" width="8.85546875" style="5"/>
    <col min="6913" max="6913" width="3.85546875" style="5" customWidth="1"/>
    <col min="6914" max="6914" width="29.5703125" style="5" customWidth="1"/>
    <col min="6915" max="6915" width="13.85546875" style="5" customWidth="1"/>
    <col min="6916" max="6924" width="0" style="5" hidden="1" customWidth="1"/>
    <col min="6925" max="6925" width="13.140625" style="5" customWidth="1"/>
    <col min="6926" max="6926" width="14" style="5" customWidth="1"/>
    <col min="6927" max="6927" width="12.140625" style="5" customWidth="1"/>
    <col min="6928" max="6928" width="11" style="5" customWidth="1"/>
    <col min="6929" max="7168" width="8.85546875" style="5"/>
    <col min="7169" max="7169" width="3.85546875" style="5" customWidth="1"/>
    <col min="7170" max="7170" width="29.5703125" style="5" customWidth="1"/>
    <col min="7171" max="7171" width="13.85546875" style="5" customWidth="1"/>
    <col min="7172" max="7180" width="0" style="5" hidden="1" customWidth="1"/>
    <col min="7181" max="7181" width="13.140625" style="5" customWidth="1"/>
    <col min="7182" max="7182" width="14" style="5" customWidth="1"/>
    <col min="7183" max="7183" width="12.140625" style="5" customWidth="1"/>
    <col min="7184" max="7184" width="11" style="5" customWidth="1"/>
    <col min="7185" max="7424" width="8.85546875" style="5"/>
    <col min="7425" max="7425" width="3.85546875" style="5" customWidth="1"/>
    <col min="7426" max="7426" width="29.5703125" style="5" customWidth="1"/>
    <col min="7427" max="7427" width="13.85546875" style="5" customWidth="1"/>
    <col min="7428" max="7436" width="0" style="5" hidden="1" customWidth="1"/>
    <col min="7437" max="7437" width="13.140625" style="5" customWidth="1"/>
    <col min="7438" max="7438" width="14" style="5" customWidth="1"/>
    <col min="7439" max="7439" width="12.140625" style="5" customWidth="1"/>
    <col min="7440" max="7440" width="11" style="5" customWidth="1"/>
    <col min="7441" max="7680" width="8.85546875" style="5"/>
    <col min="7681" max="7681" width="3.85546875" style="5" customWidth="1"/>
    <col min="7682" max="7682" width="29.5703125" style="5" customWidth="1"/>
    <col min="7683" max="7683" width="13.85546875" style="5" customWidth="1"/>
    <col min="7684" max="7692" width="0" style="5" hidden="1" customWidth="1"/>
    <col min="7693" max="7693" width="13.140625" style="5" customWidth="1"/>
    <col min="7694" max="7694" width="14" style="5" customWidth="1"/>
    <col min="7695" max="7695" width="12.140625" style="5" customWidth="1"/>
    <col min="7696" max="7696" width="11" style="5" customWidth="1"/>
    <col min="7697" max="7936" width="8.85546875" style="5"/>
    <col min="7937" max="7937" width="3.85546875" style="5" customWidth="1"/>
    <col min="7938" max="7938" width="29.5703125" style="5" customWidth="1"/>
    <col min="7939" max="7939" width="13.85546875" style="5" customWidth="1"/>
    <col min="7940" max="7948" width="0" style="5" hidden="1" customWidth="1"/>
    <col min="7949" max="7949" width="13.140625" style="5" customWidth="1"/>
    <col min="7950" max="7950" width="14" style="5" customWidth="1"/>
    <col min="7951" max="7951" width="12.140625" style="5" customWidth="1"/>
    <col min="7952" max="7952" width="11" style="5" customWidth="1"/>
    <col min="7953" max="8192" width="8.85546875" style="5"/>
    <col min="8193" max="8193" width="3.85546875" style="5" customWidth="1"/>
    <col min="8194" max="8194" width="29.5703125" style="5" customWidth="1"/>
    <col min="8195" max="8195" width="13.85546875" style="5" customWidth="1"/>
    <col min="8196" max="8204" width="0" style="5" hidden="1" customWidth="1"/>
    <col min="8205" max="8205" width="13.140625" style="5" customWidth="1"/>
    <col min="8206" max="8206" width="14" style="5" customWidth="1"/>
    <col min="8207" max="8207" width="12.140625" style="5" customWidth="1"/>
    <col min="8208" max="8208" width="11" style="5" customWidth="1"/>
    <col min="8209" max="8448" width="8.85546875" style="5"/>
    <col min="8449" max="8449" width="3.85546875" style="5" customWidth="1"/>
    <col min="8450" max="8450" width="29.5703125" style="5" customWidth="1"/>
    <col min="8451" max="8451" width="13.85546875" style="5" customWidth="1"/>
    <col min="8452" max="8460" width="0" style="5" hidden="1" customWidth="1"/>
    <col min="8461" max="8461" width="13.140625" style="5" customWidth="1"/>
    <col min="8462" max="8462" width="14" style="5" customWidth="1"/>
    <col min="8463" max="8463" width="12.140625" style="5" customWidth="1"/>
    <col min="8464" max="8464" width="11" style="5" customWidth="1"/>
    <col min="8465" max="8704" width="8.85546875" style="5"/>
    <col min="8705" max="8705" width="3.85546875" style="5" customWidth="1"/>
    <col min="8706" max="8706" width="29.5703125" style="5" customWidth="1"/>
    <col min="8707" max="8707" width="13.85546875" style="5" customWidth="1"/>
    <col min="8708" max="8716" width="0" style="5" hidden="1" customWidth="1"/>
    <col min="8717" max="8717" width="13.140625" style="5" customWidth="1"/>
    <col min="8718" max="8718" width="14" style="5" customWidth="1"/>
    <col min="8719" max="8719" width="12.140625" style="5" customWidth="1"/>
    <col min="8720" max="8720" width="11" style="5" customWidth="1"/>
    <col min="8721" max="8960" width="8.85546875" style="5"/>
    <col min="8961" max="8961" width="3.85546875" style="5" customWidth="1"/>
    <col min="8962" max="8962" width="29.5703125" style="5" customWidth="1"/>
    <col min="8963" max="8963" width="13.85546875" style="5" customWidth="1"/>
    <col min="8964" max="8972" width="0" style="5" hidden="1" customWidth="1"/>
    <col min="8973" max="8973" width="13.140625" style="5" customWidth="1"/>
    <col min="8974" max="8974" width="14" style="5" customWidth="1"/>
    <col min="8975" max="8975" width="12.140625" style="5" customWidth="1"/>
    <col min="8976" max="8976" width="11" style="5" customWidth="1"/>
    <col min="8977" max="9216" width="8.85546875" style="5"/>
    <col min="9217" max="9217" width="3.85546875" style="5" customWidth="1"/>
    <col min="9218" max="9218" width="29.5703125" style="5" customWidth="1"/>
    <col min="9219" max="9219" width="13.85546875" style="5" customWidth="1"/>
    <col min="9220" max="9228" width="0" style="5" hidden="1" customWidth="1"/>
    <col min="9229" max="9229" width="13.140625" style="5" customWidth="1"/>
    <col min="9230" max="9230" width="14" style="5" customWidth="1"/>
    <col min="9231" max="9231" width="12.140625" style="5" customWidth="1"/>
    <col min="9232" max="9232" width="11" style="5" customWidth="1"/>
    <col min="9233" max="9472" width="8.85546875" style="5"/>
    <col min="9473" max="9473" width="3.85546875" style="5" customWidth="1"/>
    <col min="9474" max="9474" width="29.5703125" style="5" customWidth="1"/>
    <col min="9475" max="9475" width="13.85546875" style="5" customWidth="1"/>
    <col min="9476" max="9484" width="0" style="5" hidden="1" customWidth="1"/>
    <col min="9485" max="9485" width="13.140625" style="5" customWidth="1"/>
    <col min="9486" max="9486" width="14" style="5" customWidth="1"/>
    <col min="9487" max="9487" width="12.140625" style="5" customWidth="1"/>
    <col min="9488" max="9488" width="11" style="5" customWidth="1"/>
    <col min="9489" max="9728" width="8.85546875" style="5"/>
    <col min="9729" max="9729" width="3.85546875" style="5" customWidth="1"/>
    <col min="9730" max="9730" width="29.5703125" style="5" customWidth="1"/>
    <col min="9731" max="9731" width="13.85546875" style="5" customWidth="1"/>
    <col min="9732" max="9740" width="0" style="5" hidden="1" customWidth="1"/>
    <col min="9741" max="9741" width="13.140625" style="5" customWidth="1"/>
    <col min="9742" max="9742" width="14" style="5" customWidth="1"/>
    <col min="9743" max="9743" width="12.140625" style="5" customWidth="1"/>
    <col min="9744" max="9744" width="11" style="5" customWidth="1"/>
    <col min="9745" max="9984" width="8.85546875" style="5"/>
    <col min="9985" max="9985" width="3.85546875" style="5" customWidth="1"/>
    <col min="9986" max="9986" width="29.5703125" style="5" customWidth="1"/>
    <col min="9987" max="9987" width="13.85546875" style="5" customWidth="1"/>
    <col min="9988" max="9996" width="0" style="5" hidden="1" customWidth="1"/>
    <col min="9997" max="9997" width="13.140625" style="5" customWidth="1"/>
    <col min="9998" max="9998" width="14" style="5" customWidth="1"/>
    <col min="9999" max="9999" width="12.140625" style="5" customWidth="1"/>
    <col min="10000" max="10000" width="11" style="5" customWidth="1"/>
    <col min="10001" max="10240" width="8.85546875" style="5"/>
    <col min="10241" max="10241" width="3.85546875" style="5" customWidth="1"/>
    <col min="10242" max="10242" width="29.5703125" style="5" customWidth="1"/>
    <col min="10243" max="10243" width="13.85546875" style="5" customWidth="1"/>
    <col min="10244" max="10252" width="0" style="5" hidden="1" customWidth="1"/>
    <col min="10253" max="10253" width="13.140625" style="5" customWidth="1"/>
    <col min="10254" max="10254" width="14" style="5" customWidth="1"/>
    <col min="10255" max="10255" width="12.140625" style="5" customWidth="1"/>
    <col min="10256" max="10256" width="11" style="5" customWidth="1"/>
    <col min="10257" max="10496" width="8.85546875" style="5"/>
    <col min="10497" max="10497" width="3.85546875" style="5" customWidth="1"/>
    <col min="10498" max="10498" width="29.5703125" style="5" customWidth="1"/>
    <col min="10499" max="10499" width="13.85546875" style="5" customWidth="1"/>
    <col min="10500" max="10508" width="0" style="5" hidden="1" customWidth="1"/>
    <col min="10509" max="10509" width="13.140625" style="5" customWidth="1"/>
    <col min="10510" max="10510" width="14" style="5" customWidth="1"/>
    <col min="10511" max="10511" width="12.140625" style="5" customWidth="1"/>
    <col min="10512" max="10512" width="11" style="5" customWidth="1"/>
    <col min="10513" max="10752" width="8.85546875" style="5"/>
    <col min="10753" max="10753" width="3.85546875" style="5" customWidth="1"/>
    <col min="10754" max="10754" width="29.5703125" style="5" customWidth="1"/>
    <col min="10755" max="10755" width="13.85546875" style="5" customWidth="1"/>
    <col min="10756" max="10764" width="0" style="5" hidden="1" customWidth="1"/>
    <col min="10765" max="10765" width="13.140625" style="5" customWidth="1"/>
    <col min="10766" max="10766" width="14" style="5" customWidth="1"/>
    <col min="10767" max="10767" width="12.140625" style="5" customWidth="1"/>
    <col min="10768" max="10768" width="11" style="5" customWidth="1"/>
    <col min="10769" max="11008" width="8.85546875" style="5"/>
    <col min="11009" max="11009" width="3.85546875" style="5" customWidth="1"/>
    <col min="11010" max="11010" width="29.5703125" style="5" customWidth="1"/>
    <col min="11011" max="11011" width="13.85546875" style="5" customWidth="1"/>
    <col min="11012" max="11020" width="0" style="5" hidden="1" customWidth="1"/>
    <col min="11021" max="11021" width="13.140625" style="5" customWidth="1"/>
    <col min="11022" max="11022" width="14" style="5" customWidth="1"/>
    <col min="11023" max="11023" width="12.140625" style="5" customWidth="1"/>
    <col min="11024" max="11024" width="11" style="5" customWidth="1"/>
    <col min="11025" max="11264" width="8.85546875" style="5"/>
    <col min="11265" max="11265" width="3.85546875" style="5" customWidth="1"/>
    <col min="11266" max="11266" width="29.5703125" style="5" customWidth="1"/>
    <col min="11267" max="11267" width="13.85546875" style="5" customWidth="1"/>
    <col min="11268" max="11276" width="0" style="5" hidden="1" customWidth="1"/>
    <col min="11277" max="11277" width="13.140625" style="5" customWidth="1"/>
    <col min="11278" max="11278" width="14" style="5" customWidth="1"/>
    <col min="11279" max="11279" width="12.140625" style="5" customWidth="1"/>
    <col min="11280" max="11280" width="11" style="5" customWidth="1"/>
    <col min="11281" max="11520" width="8.85546875" style="5"/>
    <col min="11521" max="11521" width="3.85546875" style="5" customWidth="1"/>
    <col min="11522" max="11522" width="29.5703125" style="5" customWidth="1"/>
    <col min="11523" max="11523" width="13.85546875" style="5" customWidth="1"/>
    <col min="11524" max="11532" width="0" style="5" hidden="1" customWidth="1"/>
    <col min="11533" max="11533" width="13.140625" style="5" customWidth="1"/>
    <col min="11534" max="11534" width="14" style="5" customWidth="1"/>
    <col min="11535" max="11535" width="12.140625" style="5" customWidth="1"/>
    <col min="11536" max="11536" width="11" style="5" customWidth="1"/>
    <col min="11537" max="11776" width="8.85546875" style="5"/>
    <col min="11777" max="11777" width="3.85546875" style="5" customWidth="1"/>
    <col min="11778" max="11778" width="29.5703125" style="5" customWidth="1"/>
    <col min="11779" max="11779" width="13.85546875" style="5" customWidth="1"/>
    <col min="11780" max="11788" width="0" style="5" hidden="1" customWidth="1"/>
    <col min="11789" max="11789" width="13.140625" style="5" customWidth="1"/>
    <col min="11790" max="11790" width="14" style="5" customWidth="1"/>
    <col min="11791" max="11791" width="12.140625" style="5" customWidth="1"/>
    <col min="11792" max="11792" width="11" style="5" customWidth="1"/>
    <col min="11793" max="12032" width="8.85546875" style="5"/>
    <col min="12033" max="12033" width="3.85546875" style="5" customWidth="1"/>
    <col min="12034" max="12034" width="29.5703125" style="5" customWidth="1"/>
    <col min="12035" max="12035" width="13.85546875" style="5" customWidth="1"/>
    <col min="12036" max="12044" width="0" style="5" hidden="1" customWidth="1"/>
    <col min="12045" max="12045" width="13.140625" style="5" customWidth="1"/>
    <col min="12046" max="12046" width="14" style="5" customWidth="1"/>
    <col min="12047" max="12047" width="12.140625" style="5" customWidth="1"/>
    <col min="12048" max="12048" width="11" style="5" customWidth="1"/>
    <col min="12049" max="12288" width="8.85546875" style="5"/>
    <col min="12289" max="12289" width="3.85546875" style="5" customWidth="1"/>
    <col min="12290" max="12290" width="29.5703125" style="5" customWidth="1"/>
    <col min="12291" max="12291" width="13.85546875" style="5" customWidth="1"/>
    <col min="12292" max="12300" width="0" style="5" hidden="1" customWidth="1"/>
    <col min="12301" max="12301" width="13.140625" style="5" customWidth="1"/>
    <col min="12302" max="12302" width="14" style="5" customWidth="1"/>
    <col min="12303" max="12303" width="12.140625" style="5" customWidth="1"/>
    <col min="12304" max="12304" width="11" style="5" customWidth="1"/>
    <col min="12305" max="12544" width="8.85546875" style="5"/>
    <col min="12545" max="12545" width="3.85546875" style="5" customWidth="1"/>
    <col min="12546" max="12546" width="29.5703125" style="5" customWidth="1"/>
    <col min="12547" max="12547" width="13.85546875" style="5" customWidth="1"/>
    <col min="12548" max="12556" width="0" style="5" hidden="1" customWidth="1"/>
    <col min="12557" max="12557" width="13.140625" style="5" customWidth="1"/>
    <col min="12558" max="12558" width="14" style="5" customWidth="1"/>
    <col min="12559" max="12559" width="12.140625" style="5" customWidth="1"/>
    <col min="12560" max="12560" width="11" style="5" customWidth="1"/>
    <col min="12561" max="12800" width="8.85546875" style="5"/>
    <col min="12801" max="12801" width="3.85546875" style="5" customWidth="1"/>
    <col min="12802" max="12802" width="29.5703125" style="5" customWidth="1"/>
    <col min="12803" max="12803" width="13.85546875" style="5" customWidth="1"/>
    <col min="12804" max="12812" width="0" style="5" hidden="1" customWidth="1"/>
    <col min="12813" max="12813" width="13.140625" style="5" customWidth="1"/>
    <col min="12814" max="12814" width="14" style="5" customWidth="1"/>
    <col min="12815" max="12815" width="12.140625" style="5" customWidth="1"/>
    <col min="12816" max="12816" width="11" style="5" customWidth="1"/>
    <col min="12817" max="13056" width="8.85546875" style="5"/>
    <col min="13057" max="13057" width="3.85546875" style="5" customWidth="1"/>
    <col min="13058" max="13058" width="29.5703125" style="5" customWidth="1"/>
    <col min="13059" max="13059" width="13.85546875" style="5" customWidth="1"/>
    <col min="13060" max="13068" width="0" style="5" hidden="1" customWidth="1"/>
    <col min="13069" max="13069" width="13.140625" style="5" customWidth="1"/>
    <col min="13070" max="13070" width="14" style="5" customWidth="1"/>
    <col min="13071" max="13071" width="12.140625" style="5" customWidth="1"/>
    <col min="13072" max="13072" width="11" style="5" customWidth="1"/>
    <col min="13073" max="13312" width="8.85546875" style="5"/>
    <col min="13313" max="13313" width="3.85546875" style="5" customWidth="1"/>
    <col min="13314" max="13314" width="29.5703125" style="5" customWidth="1"/>
    <col min="13315" max="13315" width="13.85546875" style="5" customWidth="1"/>
    <col min="13316" max="13324" width="0" style="5" hidden="1" customWidth="1"/>
    <col min="13325" max="13325" width="13.140625" style="5" customWidth="1"/>
    <col min="13326" max="13326" width="14" style="5" customWidth="1"/>
    <col min="13327" max="13327" width="12.140625" style="5" customWidth="1"/>
    <col min="13328" max="13328" width="11" style="5" customWidth="1"/>
    <col min="13329" max="13568" width="8.85546875" style="5"/>
    <col min="13569" max="13569" width="3.85546875" style="5" customWidth="1"/>
    <col min="13570" max="13570" width="29.5703125" style="5" customWidth="1"/>
    <col min="13571" max="13571" width="13.85546875" style="5" customWidth="1"/>
    <col min="13572" max="13580" width="0" style="5" hidden="1" customWidth="1"/>
    <col min="13581" max="13581" width="13.140625" style="5" customWidth="1"/>
    <col min="13582" max="13582" width="14" style="5" customWidth="1"/>
    <col min="13583" max="13583" width="12.140625" style="5" customWidth="1"/>
    <col min="13584" max="13584" width="11" style="5" customWidth="1"/>
    <col min="13585" max="13824" width="8.85546875" style="5"/>
    <col min="13825" max="13825" width="3.85546875" style="5" customWidth="1"/>
    <col min="13826" max="13826" width="29.5703125" style="5" customWidth="1"/>
    <col min="13827" max="13827" width="13.85546875" style="5" customWidth="1"/>
    <col min="13828" max="13836" width="0" style="5" hidden="1" customWidth="1"/>
    <col min="13837" max="13837" width="13.140625" style="5" customWidth="1"/>
    <col min="13838" max="13838" width="14" style="5" customWidth="1"/>
    <col min="13839" max="13839" width="12.140625" style="5" customWidth="1"/>
    <col min="13840" max="13840" width="11" style="5" customWidth="1"/>
    <col min="13841" max="14080" width="8.85546875" style="5"/>
    <col min="14081" max="14081" width="3.85546875" style="5" customWidth="1"/>
    <col min="14082" max="14082" width="29.5703125" style="5" customWidth="1"/>
    <col min="14083" max="14083" width="13.85546875" style="5" customWidth="1"/>
    <col min="14084" max="14092" width="0" style="5" hidden="1" customWidth="1"/>
    <col min="14093" max="14093" width="13.140625" style="5" customWidth="1"/>
    <col min="14094" max="14094" width="14" style="5" customWidth="1"/>
    <col min="14095" max="14095" width="12.140625" style="5" customWidth="1"/>
    <col min="14096" max="14096" width="11" style="5" customWidth="1"/>
    <col min="14097" max="14336" width="8.85546875" style="5"/>
    <col min="14337" max="14337" width="3.85546875" style="5" customWidth="1"/>
    <col min="14338" max="14338" width="29.5703125" style="5" customWidth="1"/>
    <col min="14339" max="14339" width="13.85546875" style="5" customWidth="1"/>
    <col min="14340" max="14348" width="0" style="5" hidden="1" customWidth="1"/>
    <col min="14349" max="14349" width="13.140625" style="5" customWidth="1"/>
    <col min="14350" max="14350" width="14" style="5" customWidth="1"/>
    <col min="14351" max="14351" width="12.140625" style="5" customWidth="1"/>
    <col min="14352" max="14352" width="11" style="5" customWidth="1"/>
    <col min="14353" max="14592" width="8.85546875" style="5"/>
    <col min="14593" max="14593" width="3.85546875" style="5" customWidth="1"/>
    <col min="14594" max="14594" width="29.5703125" style="5" customWidth="1"/>
    <col min="14595" max="14595" width="13.85546875" style="5" customWidth="1"/>
    <col min="14596" max="14604" width="0" style="5" hidden="1" customWidth="1"/>
    <col min="14605" max="14605" width="13.140625" style="5" customWidth="1"/>
    <col min="14606" max="14606" width="14" style="5" customWidth="1"/>
    <col min="14607" max="14607" width="12.140625" style="5" customWidth="1"/>
    <col min="14608" max="14608" width="11" style="5" customWidth="1"/>
    <col min="14609" max="14848" width="8.85546875" style="5"/>
    <col min="14849" max="14849" width="3.85546875" style="5" customWidth="1"/>
    <col min="14850" max="14850" width="29.5703125" style="5" customWidth="1"/>
    <col min="14851" max="14851" width="13.85546875" style="5" customWidth="1"/>
    <col min="14852" max="14860" width="0" style="5" hidden="1" customWidth="1"/>
    <col min="14861" max="14861" width="13.140625" style="5" customWidth="1"/>
    <col min="14862" max="14862" width="14" style="5" customWidth="1"/>
    <col min="14863" max="14863" width="12.140625" style="5" customWidth="1"/>
    <col min="14864" max="14864" width="11" style="5" customWidth="1"/>
    <col min="14865" max="15104" width="8.85546875" style="5"/>
    <col min="15105" max="15105" width="3.85546875" style="5" customWidth="1"/>
    <col min="15106" max="15106" width="29.5703125" style="5" customWidth="1"/>
    <col min="15107" max="15107" width="13.85546875" style="5" customWidth="1"/>
    <col min="15108" max="15116" width="0" style="5" hidden="1" customWidth="1"/>
    <col min="15117" max="15117" width="13.140625" style="5" customWidth="1"/>
    <col min="15118" max="15118" width="14" style="5" customWidth="1"/>
    <col min="15119" max="15119" width="12.140625" style="5" customWidth="1"/>
    <col min="15120" max="15120" width="11" style="5" customWidth="1"/>
    <col min="15121" max="15360" width="8.85546875" style="5"/>
    <col min="15361" max="15361" width="3.85546875" style="5" customWidth="1"/>
    <col min="15362" max="15362" width="29.5703125" style="5" customWidth="1"/>
    <col min="15363" max="15363" width="13.85546875" style="5" customWidth="1"/>
    <col min="15364" max="15372" width="0" style="5" hidden="1" customWidth="1"/>
    <col min="15373" max="15373" width="13.140625" style="5" customWidth="1"/>
    <col min="15374" max="15374" width="14" style="5" customWidth="1"/>
    <col min="15375" max="15375" width="12.140625" style="5" customWidth="1"/>
    <col min="15376" max="15376" width="11" style="5" customWidth="1"/>
    <col min="15377" max="15616" width="8.85546875" style="5"/>
    <col min="15617" max="15617" width="3.85546875" style="5" customWidth="1"/>
    <col min="15618" max="15618" width="29.5703125" style="5" customWidth="1"/>
    <col min="15619" max="15619" width="13.85546875" style="5" customWidth="1"/>
    <col min="15620" max="15628" width="0" style="5" hidden="1" customWidth="1"/>
    <col min="15629" max="15629" width="13.140625" style="5" customWidth="1"/>
    <col min="15630" max="15630" width="14" style="5" customWidth="1"/>
    <col min="15631" max="15631" width="12.140625" style="5" customWidth="1"/>
    <col min="15632" max="15632" width="11" style="5" customWidth="1"/>
    <col min="15633" max="15872" width="8.85546875" style="5"/>
    <col min="15873" max="15873" width="3.85546875" style="5" customWidth="1"/>
    <col min="15874" max="15874" width="29.5703125" style="5" customWidth="1"/>
    <col min="15875" max="15875" width="13.85546875" style="5" customWidth="1"/>
    <col min="15876" max="15884" width="0" style="5" hidden="1" customWidth="1"/>
    <col min="15885" max="15885" width="13.140625" style="5" customWidth="1"/>
    <col min="15886" max="15886" width="14" style="5" customWidth="1"/>
    <col min="15887" max="15887" width="12.140625" style="5" customWidth="1"/>
    <col min="15888" max="15888" width="11" style="5" customWidth="1"/>
    <col min="15889" max="16128" width="8.85546875" style="5"/>
    <col min="16129" max="16129" width="3.85546875" style="5" customWidth="1"/>
    <col min="16130" max="16130" width="29.5703125" style="5" customWidth="1"/>
    <col min="16131" max="16131" width="13.85546875" style="5" customWidth="1"/>
    <col min="16132" max="16140" width="0" style="5" hidden="1" customWidth="1"/>
    <col min="16141" max="16141" width="13.140625" style="5" customWidth="1"/>
    <col min="16142" max="16142" width="14" style="5" customWidth="1"/>
    <col min="16143" max="16143" width="12.140625" style="5" customWidth="1"/>
    <col min="16144" max="16144" width="11" style="5" customWidth="1"/>
    <col min="16145" max="16384" width="8.85546875" style="5"/>
  </cols>
  <sheetData>
    <row r="1" spans="1:18" ht="25.5" customHeight="1" x14ac:dyDescent="0.25">
      <c r="A1" s="536" t="s">
        <v>504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</row>
    <row r="2" spans="1:18" s="6" customFormat="1" ht="29.25" customHeight="1" x14ac:dyDescent="0.25">
      <c r="A2" s="28" t="s">
        <v>25</v>
      </c>
      <c r="B2" s="28" t="s">
        <v>137</v>
      </c>
      <c r="C2" s="29" t="s">
        <v>81</v>
      </c>
      <c r="D2" s="29" t="s">
        <v>31</v>
      </c>
      <c r="E2" s="29" t="s">
        <v>32</v>
      </c>
      <c r="F2" s="29" t="s">
        <v>138</v>
      </c>
      <c r="G2" s="28" t="s">
        <v>139</v>
      </c>
      <c r="H2" s="28" t="s">
        <v>140</v>
      </c>
      <c r="I2" s="28" t="s">
        <v>141</v>
      </c>
      <c r="J2" s="30" t="s">
        <v>1</v>
      </c>
      <c r="K2" s="31" t="s">
        <v>1</v>
      </c>
      <c r="L2" s="32" t="s">
        <v>2</v>
      </c>
      <c r="M2" s="33" t="s">
        <v>3</v>
      </c>
      <c r="N2" s="33" t="s">
        <v>4</v>
      </c>
      <c r="O2" s="28" t="s">
        <v>5</v>
      </c>
      <c r="P2" s="28" t="s">
        <v>352</v>
      </c>
    </row>
    <row r="3" spans="1:18" s="25" customFormat="1" x14ac:dyDescent="0.25">
      <c r="A3" s="34">
        <v>1</v>
      </c>
      <c r="B3" s="35">
        <v>2</v>
      </c>
      <c r="C3" s="35">
        <v>3</v>
      </c>
      <c r="D3" s="36">
        <v>4</v>
      </c>
      <c r="E3" s="36">
        <v>5</v>
      </c>
      <c r="F3" s="36">
        <v>6</v>
      </c>
      <c r="G3" s="35">
        <v>7</v>
      </c>
      <c r="H3" s="35">
        <v>8</v>
      </c>
      <c r="I3" s="35">
        <v>5</v>
      </c>
      <c r="J3" s="20">
        <v>10</v>
      </c>
      <c r="K3" s="35">
        <v>11</v>
      </c>
      <c r="L3" s="35">
        <v>12</v>
      </c>
      <c r="M3" s="36">
        <v>4</v>
      </c>
      <c r="N3" s="36">
        <v>6</v>
      </c>
      <c r="O3" s="7">
        <v>7</v>
      </c>
      <c r="P3" s="7">
        <v>8</v>
      </c>
    </row>
    <row r="4" spans="1:18" s="81" customFormat="1" ht="17.25" customHeight="1" x14ac:dyDescent="0.25">
      <c r="A4" s="75"/>
      <c r="B4" s="423" t="s">
        <v>142</v>
      </c>
      <c r="C4" s="76"/>
      <c r="D4" s="76"/>
      <c r="E4" s="76"/>
      <c r="F4" s="76"/>
      <c r="G4" s="77"/>
      <c r="H4" s="77"/>
      <c r="I4" s="78"/>
      <c r="J4" s="79"/>
      <c r="K4" s="77"/>
      <c r="L4" s="76"/>
      <c r="M4" s="76"/>
      <c r="N4" s="76"/>
      <c r="O4" s="78"/>
      <c r="P4" s="80"/>
    </row>
    <row r="5" spans="1:18" s="81" customFormat="1" ht="17.25" customHeight="1" x14ac:dyDescent="0.25">
      <c r="A5" s="75">
        <v>1</v>
      </c>
      <c r="B5" s="383" t="s">
        <v>35</v>
      </c>
      <c r="C5" s="82" t="s">
        <v>143</v>
      </c>
      <c r="D5" s="83">
        <v>407039</v>
      </c>
      <c r="E5" s="83">
        <v>430832</v>
      </c>
      <c r="F5" s="83">
        <v>457082</v>
      </c>
      <c r="G5" s="84">
        <v>492757</v>
      </c>
      <c r="H5" s="84">
        <v>532042</v>
      </c>
      <c r="I5" s="84">
        <v>532694</v>
      </c>
      <c r="J5" s="84">
        <v>539950</v>
      </c>
      <c r="K5" s="84">
        <v>539950</v>
      </c>
      <c r="L5" s="76">
        <v>556402</v>
      </c>
      <c r="M5" s="76">
        <v>565765</v>
      </c>
      <c r="N5" s="76">
        <v>609200</v>
      </c>
      <c r="O5" s="77">
        <v>639230</v>
      </c>
      <c r="P5" s="76">
        <v>660402</v>
      </c>
    </row>
    <row r="6" spans="1:18" s="81" customFormat="1" ht="17.25" customHeight="1" x14ac:dyDescent="0.25">
      <c r="A6" s="75">
        <v>2</v>
      </c>
      <c r="B6" s="383" t="s">
        <v>40</v>
      </c>
      <c r="C6" s="82" t="s">
        <v>143</v>
      </c>
      <c r="D6" s="83">
        <v>30066</v>
      </c>
      <c r="E6" s="83">
        <v>31285</v>
      </c>
      <c r="F6" s="83">
        <v>33980</v>
      </c>
      <c r="G6" s="84">
        <v>32421</v>
      </c>
      <c r="H6" s="84">
        <v>34071</v>
      </c>
      <c r="I6" s="84">
        <v>37733</v>
      </c>
      <c r="J6" s="84">
        <v>42332</v>
      </c>
      <c r="K6" s="84">
        <v>42332</v>
      </c>
      <c r="L6" s="76">
        <v>46453</v>
      </c>
      <c r="M6" s="76">
        <v>44271</v>
      </c>
      <c r="N6" s="76">
        <v>48300</v>
      </c>
      <c r="O6" s="77">
        <v>43842</v>
      </c>
      <c r="P6" s="76">
        <v>45124</v>
      </c>
    </row>
    <row r="7" spans="1:18" s="81" customFormat="1" ht="17.25" customHeight="1" x14ac:dyDescent="0.25">
      <c r="A7" s="75">
        <v>3</v>
      </c>
      <c r="B7" s="383" t="s">
        <v>144</v>
      </c>
      <c r="C7" s="76" t="s">
        <v>145</v>
      </c>
      <c r="D7" s="83">
        <v>32202</v>
      </c>
      <c r="E7" s="83">
        <v>31747</v>
      </c>
      <c r="F7" s="83">
        <v>32417</v>
      </c>
      <c r="G7" s="84">
        <v>32845</v>
      </c>
      <c r="H7" s="84">
        <v>47496</v>
      </c>
      <c r="I7" s="84">
        <v>52222</v>
      </c>
      <c r="J7" s="84">
        <v>47559</v>
      </c>
      <c r="K7" s="84">
        <v>47559</v>
      </c>
      <c r="L7" s="76">
        <v>40679</v>
      </c>
      <c r="M7" s="76">
        <v>35407</v>
      </c>
      <c r="N7" s="76">
        <v>33656</v>
      </c>
      <c r="O7" s="77">
        <v>32249</v>
      </c>
      <c r="P7" s="76">
        <v>30866</v>
      </c>
    </row>
    <row r="8" spans="1:18" s="81" customFormat="1" ht="17.25" customHeight="1" x14ac:dyDescent="0.25">
      <c r="A8" s="75">
        <v>4</v>
      </c>
      <c r="B8" s="383" t="s">
        <v>146</v>
      </c>
      <c r="C8" s="82" t="s">
        <v>143</v>
      </c>
      <c r="D8" s="83">
        <v>32190</v>
      </c>
      <c r="E8" s="83">
        <v>33988</v>
      </c>
      <c r="F8" s="83">
        <v>34118</v>
      </c>
      <c r="G8" s="84">
        <v>33508</v>
      </c>
      <c r="H8" s="84">
        <v>33690</v>
      </c>
      <c r="I8" s="84">
        <v>37712</v>
      </c>
      <c r="J8" s="84">
        <v>38090</v>
      </c>
      <c r="K8" s="84">
        <v>38090</v>
      </c>
      <c r="L8" s="76">
        <v>37862</v>
      </c>
      <c r="M8" s="76">
        <v>37788</v>
      </c>
      <c r="N8" s="76">
        <v>37461</v>
      </c>
      <c r="O8" s="77">
        <v>36950</v>
      </c>
      <c r="P8" s="76">
        <v>36009</v>
      </c>
    </row>
    <row r="9" spans="1:18" s="81" customFormat="1" ht="17.25" customHeight="1" x14ac:dyDescent="0.25">
      <c r="A9" s="75"/>
      <c r="B9" s="423" t="s">
        <v>147</v>
      </c>
      <c r="C9" s="85"/>
      <c r="D9" s="86"/>
      <c r="E9" s="76"/>
      <c r="F9" s="76"/>
      <c r="G9" s="77"/>
      <c r="H9" s="77"/>
      <c r="I9" s="77"/>
      <c r="J9" s="87"/>
      <c r="K9" s="77"/>
      <c r="L9" s="76"/>
      <c r="M9" s="76"/>
      <c r="N9" s="76"/>
      <c r="O9" s="77"/>
      <c r="P9" s="76"/>
    </row>
    <row r="10" spans="1:18" s="81" customFormat="1" ht="17.25" customHeight="1" x14ac:dyDescent="0.25">
      <c r="A10" s="75">
        <v>5</v>
      </c>
      <c r="B10" s="383" t="s">
        <v>90</v>
      </c>
      <c r="C10" s="76" t="s">
        <v>148</v>
      </c>
      <c r="D10" s="83">
        <v>12595803</v>
      </c>
      <c r="E10" s="83">
        <v>15732535</v>
      </c>
      <c r="F10" s="83">
        <v>22624960</v>
      </c>
      <c r="G10" s="84">
        <v>15460202</v>
      </c>
      <c r="H10" s="84">
        <v>14124093</v>
      </c>
      <c r="I10" s="84">
        <v>12640785</v>
      </c>
      <c r="J10" s="84">
        <v>12877394</v>
      </c>
      <c r="K10" s="77">
        <v>13599566</v>
      </c>
      <c r="L10" s="76">
        <v>16611610</v>
      </c>
      <c r="M10" s="76">
        <v>22319148</v>
      </c>
      <c r="N10" s="76">
        <v>22493671</v>
      </c>
      <c r="O10" s="77">
        <v>28123789</v>
      </c>
      <c r="P10" s="76">
        <v>24664632</v>
      </c>
      <c r="R10" s="88"/>
    </row>
    <row r="11" spans="1:18" s="81" customFormat="1" ht="17.25" customHeight="1" x14ac:dyDescent="0.25">
      <c r="A11" s="75">
        <v>6</v>
      </c>
      <c r="B11" s="383" t="s">
        <v>93</v>
      </c>
      <c r="C11" s="76" t="s">
        <v>148</v>
      </c>
      <c r="D11" s="83">
        <v>3714284</v>
      </c>
      <c r="E11" s="83">
        <v>5295551</v>
      </c>
      <c r="F11" s="83">
        <v>4872847</v>
      </c>
      <c r="G11" s="84">
        <v>4073479</v>
      </c>
      <c r="H11" s="84">
        <v>3425580</v>
      </c>
      <c r="I11" s="84">
        <v>4262207</v>
      </c>
      <c r="J11" s="84">
        <v>3764120</v>
      </c>
      <c r="K11" s="77">
        <v>2923435</v>
      </c>
      <c r="L11" s="76">
        <v>2833895</v>
      </c>
      <c r="M11" s="76">
        <v>2878320</v>
      </c>
      <c r="N11" s="76">
        <v>2164163</v>
      </c>
      <c r="O11" s="77">
        <v>2915584</v>
      </c>
      <c r="P11" s="76">
        <v>3727777</v>
      </c>
    </row>
    <row r="12" spans="1:18" s="81" customFormat="1" ht="17.25" customHeight="1" x14ac:dyDescent="0.25">
      <c r="A12" s="75">
        <v>7</v>
      </c>
      <c r="B12" s="383" t="s">
        <v>149</v>
      </c>
      <c r="C12" s="76" t="s">
        <v>148</v>
      </c>
      <c r="D12" s="83">
        <v>2642706</v>
      </c>
      <c r="E12" s="83">
        <v>3273906</v>
      </c>
      <c r="F12" s="83">
        <v>3242371</v>
      </c>
      <c r="G12" s="84">
        <v>3452406</v>
      </c>
      <c r="H12" s="84">
        <v>3271169</v>
      </c>
      <c r="I12" s="84">
        <v>3615038</v>
      </c>
      <c r="J12" s="84">
        <v>3478189</v>
      </c>
      <c r="K12" s="77">
        <v>3479189</v>
      </c>
      <c r="L12" s="76">
        <v>3635751</v>
      </c>
      <c r="M12" s="76">
        <v>3777772</v>
      </c>
      <c r="N12" s="76">
        <v>3505348</v>
      </c>
      <c r="O12" s="77">
        <v>3907823</v>
      </c>
      <c r="P12" s="76">
        <v>3846427</v>
      </c>
    </row>
    <row r="13" spans="1:18" s="81" customFormat="1" ht="17.25" customHeight="1" x14ac:dyDescent="0.25">
      <c r="A13" s="75">
        <v>8</v>
      </c>
      <c r="B13" s="383" t="s">
        <v>150</v>
      </c>
      <c r="C13" s="76" t="s">
        <v>148</v>
      </c>
      <c r="D13" s="83">
        <v>125392</v>
      </c>
      <c r="E13" s="83">
        <v>149584</v>
      </c>
      <c r="F13" s="83">
        <v>216966</v>
      </c>
      <c r="G13" s="84">
        <v>137514</v>
      </c>
      <c r="H13" s="84">
        <v>124577</v>
      </c>
      <c r="I13" s="84">
        <v>136856</v>
      </c>
      <c r="J13" s="84">
        <v>130458</v>
      </c>
      <c r="K13" s="77">
        <v>130456</v>
      </c>
      <c r="L13" s="76">
        <v>123654</v>
      </c>
      <c r="M13" s="76">
        <v>139307</v>
      </c>
      <c r="N13" s="76">
        <v>10604</v>
      </c>
      <c r="O13" s="77">
        <v>151837</v>
      </c>
      <c r="P13" s="76">
        <v>134788</v>
      </c>
    </row>
    <row r="14" spans="1:18" s="81" customFormat="1" ht="17.25" customHeight="1" x14ac:dyDescent="0.25">
      <c r="A14" s="75">
        <v>9</v>
      </c>
      <c r="B14" s="383" t="s">
        <v>151</v>
      </c>
      <c r="C14" s="76" t="s">
        <v>148</v>
      </c>
      <c r="D14" s="83">
        <v>479353</v>
      </c>
      <c r="E14" s="83">
        <v>512609</v>
      </c>
      <c r="F14" s="83">
        <v>681243</v>
      </c>
      <c r="G14" s="84">
        <v>587215</v>
      </c>
      <c r="H14" s="84">
        <v>517520</v>
      </c>
      <c r="I14" s="84">
        <v>727020</v>
      </c>
      <c r="J14" s="84">
        <v>492192</v>
      </c>
      <c r="K14" s="77">
        <v>491562</v>
      </c>
      <c r="L14" s="76">
        <v>502831</v>
      </c>
      <c r="M14" s="76">
        <v>420429</v>
      </c>
      <c r="N14" s="76">
        <v>447278</v>
      </c>
      <c r="O14" s="77">
        <v>562956</v>
      </c>
      <c r="P14" s="76">
        <v>582280</v>
      </c>
    </row>
    <row r="15" spans="1:18" s="81" customFormat="1" ht="17.25" customHeight="1" x14ac:dyDescent="0.25">
      <c r="A15" s="75">
        <v>10</v>
      </c>
      <c r="B15" s="383" t="s">
        <v>152</v>
      </c>
      <c r="C15" s="76" t="s">
        <v>153</v>
      </c>
      <c r="D15" s="83">
        <v>2880</v>
      </c>
      <c r="E15" s="83">
        <v>2361</v>
      </c>
      <c r="F15" s="83">
        <v>2936</v>
      </c>
      <c r="G15" s="84">
        <v>2438</v>
      </c>
      <c r="H15" s="84">
        <v>2084</v>
      </c>
      <c r="I15" s="84">
        <v>2239</v>
      </c>
      <c r="J15" s="84">
        <v>2192</v>
      </c>
      <c r="K15" s="77">
        <v>2194</v>
      </c>
      <c r="L15" s="76">
        <v>1588</v>
      </c>
      <c r="M15" s="76">
        <v>1564</v>
      </c>
      <c r="N15" s="76">
        <v>1441</v>
      </c>
      <c r="O15" s="77">
        <v>1323</v>
      </c>
      <c r="P15" s="76">
        <v>1594</v>
      </c>
    </row>
    <row r="16" spans="1:18" s="81" customFormat="1" ht="17.25" customHeight="1" x14ac:dyDescent="0.25">
      <c r="A16" s="75">
        <v>12</v>
      </c>
      <c r="B16" s="383" t="s">
        <v>154</v>
      </c>
      <c r="C16" s="82" t="s">
        <v>143</v>
      </c>
      <c r="D16" s="83">
        <v>165230</v>
      </c>
      <c r="E16" s="83">
        <v>187696</v>
      </c>
      <c r="F16" s="83">
        <v>213246</v>
      </c>
      <c r="G16" s="84">
        <v>212960</v>
      </c>
      <c r="H16" s="84">
        <v>218553</v>
      </c>
      <c r="I16" s="84">
        <v>207998</v>
      </c>
      <c r="J16" s="84">
        <v>167289</v>
      </c>
      <c r="K16" s="77">
        <v>168582</v>
      </c>
      <c r="L16" s="76">
        <v>136618</v>
      </c>
      <c r="M16" s="76">
        <v>152183</v>
      </c>
      <c r="N16" s="76">
        <v>129321</v>
      </c>
      <c r="O16" s="77">
        <v>158108</v>
      </c>
      <c r="P16" s="76">
        <v>192081</v>
      </c>
    </row>
    <row r="17" spans="1:16" s="81" customFormat="1" ht="17.25" customHeight="1" x14ac:dyDescent="0.25">
      <c r="A17" s="75">
        <v>13</v>
      </c>
      <c r="B17" s="383" t="s">
        <v>155</v>
      </c>
      <c r="C17" s="76" t="s">
        <v>148</v>
      </c>
      <c r="D17" s="83">
        <v>4801184</v>
      </c>
      <c r="E17" s="83">
        <v>5139915</v>
      </c>
      <c r="F17" s="83">
        <v>5783099</v>
      </c>
      <c r="G17" s="84">
        <v>6680698</v>
      </c>
      <c r="H17" s="84">
        <v>7101872</v>
      </c>
      <c r="I17" s="84">
        <v>7489693</v>
      </c>
      <c r="J17" s="84">
        <v>8041881</v>
      </c>
      <c r="K17" s="77">
        <v>8041881</v>
      </c>
      <c r="L17" s="76">
        <v>8633411</v>
      </c>
      <c r="M17" s="76">
        <v>9281807</v>
      </c>
      <c r="N17" s="76">
        <v>9362659</v>
      </c>
      <c r="O17" s="77">
        <v>10453038</v>
      </c>
      <c r="P17" s="76">
        <v>11881236</v>
      </c>
    </row>
    <row r="18" spans="1:16" s="81" customFormat="1" ht="17.25" customHeight="1" x14ac:dyDescent="0.25">
      <c r="A18" s="75">
        <v>14</v>
      </c>
      <c r="B18" s="383" t="s">
        <v>156</v>
      </c>
      <c r="C18" s="76" t="s">
        <v>148</v>
      </c>
      <c r="D18" s="83">
        <v>95738</v>
      </c>
      <c r="E18" s="83">
        <v>107334</v>
      </c>
      <c r="F18" s="83">
        <v>125755</v>
      </c>
      <c r="G18" s="84">
        <v>133768</v>
      </c>
      <c r="H18" s="84">
        <v>133921</v>
      </c>
      <c r="I18" s="84">
        <v>145043</v>
      </c>
      <c r="J18" s="84">
        <v>161157</v>
      </c>
      <c r="K18" s="77">
        <v>161854</v>
      </c>
      <c r="L18" s="76">
        <v>184486</v>
      </c>
      <c r="M18" s="76">
        <v>194426</v>
      </c>
      <c r="N18" s="76">
        <v>197668</v>
      </c>
      <c r="O18" s="77">
        <v>261857</v>
      </c>
      <c r="P18" s="76">
        <v>268051</v>
      </c>
    </row>
    <row r="19" spans="1:16" s="81" customFormat="1" ht="17.25" customHeight="1" x14ac:dyDescent="0.25">
      <c r="A19" s="75">
        <v>15</v>
      </c>
      <c r="B19" s="383" t="s">
        <v>157</v>
      </c>
      <c r="C19" s="76" t="s">
        <v>148</v>
      </c>
      <c r="D19" s="83">
        <v>889007</v>
      </c>
      <c r="E19" s="83">
        <v>947387</v>
      </c>
      <c r="F19" s="83">
        <v>1035828</v>
      </c>
      <c r="G19" s="84">
        <v>1224077</v>
      </c>
      <c r="H19" s="84">
        <v>1279880</v>
      </c>
      <c r="I19" s="84">
        <v>1420105</v>
      </c>
      <c r="J19" s="84">
        <v>1412291</v>
      </c>
      <c r="K19" s="77">
        <v>1414009</v>
      </c>
      <c r="L19" s="76">
        <v>1492781</v>
      </c>
      <c r="M19" s="76">
        <v>1490662</v>
      </c>
      <c r="N19" s="76">
        <v>1489374</v>
      </c>
      <c r="O19" s="77">
        <v>1473811</v>
      </c>
      <c r="P19" s="76">
        <v>148245</v>
      </c>
    </row>
    <row r="20" spans="1:16" s="81" customFormat="1" ht="17.25" customHeight="1" x14ac:dyDescent="0.25">
      <c r="A20" s="75">
        <v>16</v>
      </c>
      <c r="B20" s="383" t="s">
        <v>119</v>
      </c>
      <c r="C20" s="76" t="s">
        <v>148</v>
      </c>
      <c r="D20" s="83">
        <v>1906353</v>
      </c>
      <c r="E20" s="83">
        <v>2115507</v>
      </c>
      <c r="F20" s="83">
        <v>2696980</v>
      </c>
      <c r="G20" s="84">
        <v>2789025</v>
      </c>
      <c r="H20" s="84">
        <v>2491950</v>
      </c>
      <c r="I20" s="84">
        <v>2881080</v>
      </c>
      <c r="J20" s="84">
        <v>2349300</v>
      </c>
      <c r="K20" s="77">
        <v>2411871</v>
      </c>
      <c r="L20" s="76">
        <v>2342169</v>
      </c>
      <c r="M20" s="76">
        <v>2626291</v>
      </c>
      <c r="N20" s="76">
        <v>2369481</v>
      </c>
      <c r="O20" s="77">
        <v>2166947</v>
      </c>
      <c r="P20" s="76">
        <v>2393182</v>
      </c>
    </row>
    <row r="21" spans="1:16" s="81" customFormat="1" ht="17.25" customHeight="1" x14ac:dyDescent="0.25">
      <c r="A21" s="75">
        <v>17</v>
      </c>
      <c r="B21" s="383" t="s">
        <v>131</v>
      </c>
      <c r="C21" s="76" t="s">
        <v>153</v>
      </c>
      <c r="D21" s="83">
        <v>27961</v>
      </c>
      <c r="E21" s="83">
        <v>53271</v>
      </c>
      <c r="F21" s="83">
        <v>80697</v>
      </c>
      <c r="G21" s="84">
        <v>105284</v>
      </c>
      <c r="H21" s="84">
        <v>138780</v>
      </c>
      <c r="I21" s="84">
        <v>148288</v>
      </c>
      <c r="J21" s="84">
        <v>207142</v>
      </c>
      <c r="K21" s="77">
        <v>207144</v>
      </c>
      <c r="L21" s="76">
        <v>374046</v>
      </c>
      <c r="M21" s="76">
        <v>349774</v>
      </c>
      <c r="N21" s="76">
        <v>327647</v>
      </c>
      <c r="O21" s="77">
        <v>426443</v>
      </c>
      <c r="P21" s="76">
        <v>460811</v>
      </c>
    </row>
    <row r="22" spans="1:16" s="81" customFormat="1" ht="17.25" customHeight="1" x14ac:dyDescent="0.25">
      <c r="A22" s="75">
        <v>18</v>
      </c>
      <c r="B22" s="383" t="s">
        <v>158</v>
      </c>
      <c r="C22" s="76" t="s">
        <v>153</v>
      </c>
      <c r="D22" s="83">
        <v>98734</v>
      </c>
      <c r="E22" s="83">
        <v>100835</v>
      </c>
      <c r="F22" s="83">
        <v>63218</v>
      </c>
      <c r="G22" s="84">
        <v>59778</v>
      </c>
      <c r="H22" s="84">
        <v>599016</v>
      </c>
      <c r="I22" s="84">
        <v>61355</v>
      </c>
      <c r="J22" s="84">
        <v>48971</v>
      </c>
      <c r="K22" s="77">
        <v>48765</v>
      </c>
      <c r="L22" s="76">
        <v>47774</v>
      </c>
      <c r="M22" s="76">
        <v>34862</v>
      </c>
      <c r="N22" s="76">
        <v>24685</v>
      </c>
      <c r="O22" s="77">
        <v>13541</v>
      </c>
      <c r="P22" s="76">
        <v>12120</v>
      </c>
    </row>
    <row r="23" spans="1:16" s="81" customFormat="1" ht="17.25" customHeight="1" x14ac:dyDescent="0.25">
      <c r="A23" s="75"/>
      <c r="B23" s="423" t="s">
        <v>159</v>
      </c>
      <c r="C23" s="76"/>
      <c r="D23" s="86"/>
      <c r="E23" s="76"/>
      <c r="F23" s="76"/>
      <c r="G23" s="77"/>
      <c r="H23" s="77"/>
      <c r="I23" s="77"/>
      <c r="J23" s="87"/>
      <c r="K23" s="77"/>
      <c r="L23" s="76"/>
      <c r="M23" s="76"/>
      <c r="N23" s="76"/>
      <c r="O23" s="77"/>
      <c r="P23" s="76"/>
    </row>
    <row r="24" spans="1:16" s="81" customFormat="1" ht="17.25" customHeight="1" x14ac:dyDescent="0.25">
      <c r="A24" s="75">
        <v>19</v>
      </c>
      <c r="B24" s="383" t="s">
        <v>160</v>
      </c>
      <c r="C24" s="76" t="s">
        <v>148</v>
      </c>
      <c r="D24" s="83">
        <v>9</v>
      </c>
      <c r="E24" s="83">
        <v>38</v>
      </c>
      <c r="F24" s="83">
        <v>25</v>
      </c>
      <c r="G24" s="84" t="s">
        <v>53</v>
      </c>
      <c r="H24" s="84">
        <v>11</v>
      </c>
      <c r="I24" s="84">
        <v>19</v>
      </c>
      <c r="J24" s="84">
        <v>476</v>
      </c>
      <c r="K24" s="77">
        <v>476</v>
      </c>
      <c r="L24" s="76">
        <v>493</v>
      </c>
      <c r="M24" s="76">
        <v>100</v>
      </c>
      <c r="N24" s="77">
        <v>0</v>
      </c>
      <c r="O24" s="77">
        <v>0</v>
      </c>
      <c r="P24" s="76">
        <v>0</v>
      </c>
    </row>
    <row r="25" spans="1:16" s="81" customFormat="1" ht="17.25" customHeight="1" x14ac:dyDescent="0.25">
      <c r="A25" s="75">
        <v>20</v>
      </c>
      <c r="B25" s="383" t="s">
        <v>87</v>
      </c>
      <c r="C25" s="76" t="s">
        <v>148</v>
      </c>
      <c r="D25" s="83">
        <v>9053</v>
      </c>
      <c r="E25" s="83">
        <v>9464</v>
      </c>
      <c r="F25" s="83">
        <v>6691</v>
      </c>
      <c r="G25" s="84">
        <v>6415</v>
      </c>
      <c r="H25" s="84">
        <v>5992</v>
      </c>
      <c r="I25" s="84">
        <v>3846</v>
      </c>
      <c r="J25" s="84">
        <v>3053</v>
      </c>
      <c r="K25" s="77">
        <v>3053</v>
      </c>
      <c r="L25" s="76">
        <v>572</v>
      </c>
      <c r="M25" s="76">
        <v>1300</v>
      </c>
      <c r="N25" s="76">
        <v>930</v>
      </c>
      <c r="O25" s="77">
        <v>110</v>
      </c>
      <c r="P25" s="76">
        <v>0</v>
      </c>
    </row>
    <row r="26" spans="1:16" s="81" customFormat="1" ht="17.25" customHeight="1" x14ac:dyDescent="0.25">
      <c r="A26" s="75">
        <v>21</v>
      </c>
      <c r="B26" s="383" t="s">
        <v>161</v>
      </c>
      <c r="C26" s="76" t="s">
        <v>148</v>
      </c>
      <c r="D26" s="86" t="s">
        <v>53</v>
      </c>
      <c r="E26" s="86" t="s">
        <v>53</v>
      </c>
      <c r="F26" s="86" t="s">
        <v>53</v>
      </c>
      <c r="G26" s="77">
        <v>1803954</v>
      </c>
      <c r="H26" s="77">
        <v>1605489</v>
      </c>
      <c r="I26" s="84">
        <v>2097490</v>
      </c>
      <c r="J26" s="84">
        <v>2326876</v>
      </c>
      <c r="K26" s="77">
        <v>2259726</v>
      </c>
      <c r="L26" s="76">
        <v>1941158</v>
      </c>
      <c r="M26" s="76">
        <v>1453580</v>
      </c>
      <c r="N26" s="76">
        <v>1607215</v>
      </c>
      <c r="O26" s="77">
        <v>3759071</v>
      </c>
      <c r="P26" s="76">
        <v>3894738</v>
      </c>
    </row>
    <row r="27" spans="1:16" s="81" customFormat="1" ht="17.25" customHeight="1" x14ac:dyDescent="0.25">
      <c r="A27" s="75">
        <v>22</v>
      </c>
      <c r="B27" s="383" t="s">
        <v>88</v>
      </c>
      <c r="C27" s="76" t="s">
        <v>148</v>
      </c>
      <c r="D27" s="83">
        <v>2323</v>
      </c>
      <c r="E27" s="83">
        <v>390</v>
      </c>
      <c r="F27" s="83">
        <v>269</v>
      </c>
      <c r="G27" s="84">
        <v>315</v>
      </c>
      <c r="H27" s="84">
        <v>243</v>
      </c>
      <c r="I27" s="84">
        <v>268</v>
      </c>
      <c r="J27" s="84">
        <v>280</v>
      </c>
      <c r="K27" s="77">
        <v>276</v>
      </c>
      <c r="L27" s="76">
        <v>389</v>
      </c>
      <c r="M27" s="76">
        <v>172</v>
      </c>
      <c r="N27" s="76">
        <v>0</v>
      </c>
      <c r="O27" s="77">
        <v>0</v>
      </c>
      <c r="P27" s="76">
        <v>0</v>
      </c>
    </row>
    <row r="28" spans="1:16" s="81" customFormat="1" ht="17.25" customHeight="1" x14ac:dyDescent="0.25">
      <c r="A28" s="75">
        <v>23</v>
      </c>
      <c r="B28" s="383" t="s">
        <v>162</v>
      </c>
      <c r="C28" s="76" t="s">
        <v>148</v>
      </c>
      <c r="D28" s="83">
        <v>406675</v>
      </c>
      <c r="E28" s="83">
        <v>626801</v>
      </c>
      <c r="F28" s="83">
        <v>796134</v>
      </c>
      <c r="G28" s="84">
        <v>997676</v>
      </c>
      <c r="H28" s="84">
        <v>932993</v>
      </c>
      <c r="I28" s="84">
        <v>958454</v>
      </c>
      <c r="J28" s="84">
        <v>1594634</v>
      </c>
      <c r="K28" s="77">
        <v>1646516</v>
      </c>
      <c r="L28" s="76">
        <v>1750559</v>
      </c>
      <c r="M28" s="76">
        <v>2130995</v>
      </c>
      <c r="N28" s="86"/>
      <c r="O28" s="87"/>
      <c r="P28" s="87"/>
    </row>
    <row r="29" spans="1:16" s="81" customFormat="1" ht="17.25" customHeight="1" x14ac:dyDescent="0.25">
      <c r="A29" s="75">
        <v>24</v>
      </c>
      <c r="B29" s="383" t="s">
        <v>163</v>
      </c>
      <c r="C29" s="76" t="s">
        <v>148</v>
      </c>
      <c r="D29" s="83">
        <v>1156227</v>
      </c>
      <c r="E29" s="83">
        <v>1680695</v>
      </c>
      <c r="F29" s="83">
        <v>1076290</v>
      </c>
      <c r="G29" s="84">
        <v>1686148</v>
      </c>
      <c r="H29" s="84">
        <v>2152552</v>
      </c>
      <c r="I29" s="84">
        <v>2333805</v>
      </c>
      <c r="J29" s="84">
        <v>1722804</v>
      </c>
      <c r="K29" s="77">
        <v>1776980</v>
      </c>
      <c r="L29" s="76">
        <v>1789431</v>
      </c>
      <c r="M29" s="76">
        <v>1170522</v>
      </c>
      <c r="N29" s="86"/>
      <c r="O29" s="87"/>
      <c r="P29" s="87"/>
    </row>
    <row r="30" spans="1:16" s="81" customFormat="1" ht="17.25" customHeight="1" x14ac:dyDescent="0.25">
      <c r="A30" s="75">
        <v>25</v>
      </c>
      <c r="B30" s="383" t="s">
        <v>164</v>
      </c>
      <c r="C30" s="76" t="s">
        <v>148</v>
      </c>
      <c r="D30" s="83">
        <v>73558</v>
      </c>
      <c r="E30" s="83">
        <v>105724</v>
      </c>
      <c r="F30" s="83">
        <v>86364</v>
      </c>
      <c r="G30" s="84">
        <v>67284</v>
      </c>
      <c r="H30" s="84">
        <v>49309</v>
      </c>
      <c r="I30" s="84">
        <v>39370</v>
      </c>
      <c r="J30" s="84">
        <v>51499</v>
      </c>
      <c r="K30" s="77">
        <v>54081</v>
      </c>
      <c r="L30" s="76">
        <v>74488</v>
      </c>
      <c r="M30" s="76">
        <v>92122</v>
      </c>
      <c r="N30" s="86"/>
      <c r="O30" s="87"/>
      <c r="P30" s="87"/>
    </row>
    <row r="31" spans="1:16" s="81" customFormat="1" ht="17.25" customHeight="1" x14ac:dyDescent="0.25">
      <c r="A31" s="75">
        <v>26</v>
      </c>
      <c r="B31" s="383" t="s">
        <v>165</v>
      </c>
      <c r="C31" s="76" t="s">
        <v>148</v>
      </c>
      <c r="D31" s="83">
        <v>148352</v>
      </c>
      <c r="E31" s="83">
        <v>210838</v>
      </c>
      <c r="F31" s="83">
        <v>194934</v>
      </c>
      <c r="G31" s="84">
        <v>203085</v>
      </c>
      <c r="H31" s="84">
        <v>185218</v>
      </c>
      <c r="I31" s="84">
        <v>174914</v>
      </c>
      <c r="J31" s="84">
        <v>176010</v>
      </c>
      <c r="K31" s="77">
        <v>178736</v>
      </c>
      <c r="L31" s="76">
        <v>175516</v>
      </c>
      <c r="M31" s="76">
        <v>142696</v>
      </c>
      <c r="N31" s="86"/>
      <c r="O31" s="87"/>
      <c r="P31" s="87"/>
    </row>
    <row r="32" spans="1:16" s="81" customFormat="1" ht="17.25" customHeight="1" x14ac:dyDescent="0.25">
      <c r="A32" s="75">
        <v>27</v>
      </c>
      <c r="B32" s="383" t="s">
        <v>166</v>
      </c>
      <c r="C32" s="76" t="s">
        <v>148</v>
      </c>
      <c r="D32" s="83">
        <v>805765</v>
      </c>
      <c r="E32" s="83">
        <v>1224235</v>
      </c>
      <c r="F32" s="83">
        <v>818993</v>
      </c>
      <c r="G32" s="84">
        <v>1220783</v>
      </c>
      <c r="H32" s="84">
        <v>1056273</v>
      </c>
      <c r="I32" s="84">
        <v>590702</v>
      </c>
      <c r="J32" s="84">
        <v>744561</v>
      </c>
      <c r="K32" s="77">
        <v>1417684</v>
      </c>
      <c r="L32" s="76">
        <v>2680726</v>
      </c>
      <c r="M32" s="76">
        <v>2506662</v>
      </c>
      <c r="N32" s="86"/>
      <c r="O32" s="87"/>
      <c r="P32" s="87"/>
    </row>
    <row r="33" spans="1:16" s="81" customFormat="1" ht="17.25" customHeight="1" x14ac:dyDescent="0.25">
      <c r="A33" s="75">
        <v>28</v>
      </c>
      <c r="B33" s="383" t="s">
        <v>97</v>
      </c>
      <c r="C33" s="76" t="s">
        <v>167</v>
      </c>
      <c r="D33" s="83">
        <v>44170</v>
      </c>
      <c r="E33" s="83">
        <v>2180</v>
      </c>
      <c r="F33" s="83">
        <v>586</v>
      </c>
      <c r="G33" s="84">
        <v>536</v>
      </c>
      <c r="H33" s="84">
        <v>16891</v>
      </c>
      <c r="I33" s="84">
        <v>19774</v>
      </c>
      <c r="J33" s="84">
        <v>18489</v>
      </c>
      <c r="K33" s="77">
        <v>18490</v>
      </c>
      <c r="L33" s="76">
        <v>31988</v>
      </c>
      <c r="M33" s="76">
        <v>37517</v>
      </c>
      <c r="N33" s="76">
        <v>36107</v>
      </c>
      <c r="O33" s="77">
        <v>36044</v>
      </c>
      <c r="P33" s="76">
        <v>36516</v>
      </c>
    </row>
    <row r="34" spans="1:16" s="81" customFormat="1" ht="17.25" customHeight="1" x14ac:dyDescent="0.25">
      <c r="A34" s="75">
        <v>29</v>
      </c>
      <c r="B34" s="383" t="s">
        <v>168</v>
      </c>
      <c r="C34" s="76" t="s">
        <v>148</v>
      </c>
      <c r="D34" s="83">
        <v>24494</v>
      </c>
      <c r="E34" s="83">
        <v>15944</v>
      </c>
      <c r="F34" s="83">
        <v>21236</v>
      </c>
      <c r="G34" s="84">
        <v>24642</v>
      </c>
      <c r="H34" s="84">
        <v>25569</v>
      </c>
      <c r="I34" s="84">
        <v>26905</v>
      </c>
      <c r="J34" s="84">
        <v>24124</v>
      </c>
      <c r="K34" s="77">
        <v>23818</v>
      </c>
      <c r="L34" s="76">
        <v>16222</v>
      </c>
      <c r="M34" s="76">
        <v>14599</v>
      </c>
      <c r="N34" s="86"/>
      <c r="O34" s="86"/>
      <c r="P34" s="86"/>
    </row>
    <row r="35" spans="1:16" s="81" customFormat="1" ht="17.25" customHeight="1" x14ac:dyDescent="0.25">
      <c r="A35" s="75">
        <v>30</v>
      </c>
      <c r="B35" s="383" t="s">
        <v>169</v>
      </c>
      <c r="C35" s="76" t="s">
        <v>148</v>
      </c>
      <c r="D35" s="83">
        <v>4750512</v>
      </c>
      <c r="E35" s="83">
        <v>5171649</v>
      </c>
      <c r="F35" s="83">
        <v>5852256</v>
      </c>
      <c r="G35" s="84">
        <v>5509237</v>
      </c>
      <c r="H35" s="84">
        <v>5911759</v>
      </c>
      <c r="I35" s="84">
        <v>5064875</v>
      </c>
      <c r="J35" s="84">
        <v>5416817</v>
      </c>
      <c r="K35" s="77">
        <v>5968554</v>
      </c>
      <c r="L35" s="76">
        <v>7233958</v>
      </c>
      <c r="M35" s="76">
        <v>7310599</v>
      </c>
      <c r="N35" s="86"/>
      <c r="O35" s="86"/>
      <c r="P35" s="86"/>
    </row>
    <row r="36" spans="1:16" s="81" customFormat="1" ht="17.25" customHeight="1" x14ac:dyDescent="0.25">
      <c r="A36" s="75">
        <v>31</v>
      </c>
      <c r="B36" s="383" t="s">
        <v>170</v>
      </c>
      <c r="C36" s="76" t="s">
        <v>148</v>
      </c>
      <c r="D36" s="83">
        <v>36621</v>
      </c>
      <c r="E36" s="83">
        <v>29708</v>
      </c>
      <c r="F36" s="83">
        <v>57989</v>
      </c>
      <c r="G36" s="84">
        <v>50935</v>
      </c>
      <c r="H36" s="84">
        <v>71642</v>
      </c>
      <c r="I36" s="84">
        <v>18591</v>
      </c>
      <c r="J36" s="84">
        <v>39223</v>
      </c>
      <c r="K36" s="77">
        <v>38774</v>
      </c>
      <c r="L36" s="76">
        <v>88274</v>
      </c>
      <c r="M36" s="76">
        <v>64917</v>
      </c>
      <c r="N36" s="86"/>
      <c r="O36" s="86"/>
      <c r="P36" s="86"/>
    </row>
    <row r="37" spans="1:16" s="81" customFormat="1" ht="17.25" customHeight="1" x14ac:dyDescent="0.25">
      <c r="A37" s="75">
        <v>32</v>
      </c>
      <c r="B37" s="383" t="s">
        <v>171</v>
      </c>
      <c r="C37" s="76" t="s">
        <v>148</v>
      </c>
      <c r="D37" s="83">
        <v>426498</v>
      </c>
      <c r="E37" s="83">
        <v>479715</v>
      </c>
      <c r="F37" s="83">
        <v>488458</v>
      </c>
      <c r="G37" s="84">
        <v>534032</v>
      </c>
      <c r="H37" s="84">
        <v>496997</v>
      </c>
      <c r="I37" s="84">
        <v>472041</v>
      </c>
      <c r="J37" s="84">
        <v>660371</v>
      </c>
      <c r="K37" s="77">
        <v>835526</v>
      </c>
      <c r="L37" s="76">
        <v>1459008</v>
      </c>
      <c r="M37" s="76">
        <v>1512982</v>
      </c>
      <c r="N37" s="86"/>
      <c r="O37" s="86"/>
      <c r="P37" s="86"/>
    </row>
    <row r="38" spans="1:16" s="81" customFormat="1" ht="17.25" customHeight="1" x14ac:dyDescent="0.25">
      <c r="A38" s="75">
        <v>33</v>
      </c>
      <c r="B38" s="383" t="s">
        <v>172</v>
      </c>
      <c r="C38" s="76" t="s">
        <v>148</v>
      </c>
      <c r="D38" s="83">
        <v>535735</v>
      </c>
      <c r="E38" s="83">
        <v>497315</v>
      </c>
      <c r="F38" s="83">
        <v>544973</v>
      </c>
      <c r="G38" s="84">
        <v>495781</v>
      </c>
      <c r="H38" s="84">
        <v>548748</v>
      </c>
      <c r="I38" s="84">
        <v>571421</v>
      </c>
      <c r="J38" s="84">
        <v>759746</v>
      </c>
      <c r="K38" s="77">
        <v>983155</v>
      </c>
      <c r="L38" s="76">
        <v>999925</v>
      </c>
      <c r="M38" s="76">
        <v>920809</v>
      </c>
      <c r="N38" s="86"/>
      <c r="O38" s="86"/>
      <c r="P38" s="86"/>
    </row>
    <row r="39" spans="1:16" s="81" customFormat="1" ht="17.25" customHeight="1" x14ac:dyDescent="0.25">
      <c r="A39" s="75">
        <v>34</v>
      </c>
      <c r="B39" s="383" t="s">
        <v>173</v>
      </c>
      <c r="C39" s="76" t="s">
        <v>148</v>
      </c>
      <c r="D39" s="83">
        <v>981</v>
      </c>
      <c r="E39" s="83">
        <v>642</v>
      </c>
      <c r="F39" s="83">
        <v>550</v>
      </c>
      <c r="G39" s="84">
        <v>1238</v>
      </c>
      <c r="H39" s="84">
        <v>1337</v>
      </c>
      <c r="I39" s="89">
        <v>1670</v>
      </c>
      <c r="J39" s="84">
        <v>1018</v>
      </c>
      <c r="K39" s="77">
        <v>1117</v>
      </c>
      <c r="L39" s="76">
        <v>1266</v>
      </c>
      <c r="M39" s="76">
        <v>551</v>
      </c>
      <c r="N39" s="86"/>
      <c r="O39" s="86"/>
      <c r="P39" s="86"/>
    </row>
    <row r="40" spans="1:16" s="81" customFormat="1" ht="17.25" customHeight="1" x14ac:dyDescent="0.25">
      <c r="A40" s="75">
        <v>35</v>
      </c>
      <c r="B40" s="383" t="s">
        <v>174</v>
      </c>
      <c r="C40" s="76" t="s">
        <v>148</v>
      </c>
      <c r="D40" s="83">
        <v>5577</v>
      </c>
      <c r="E40" s="83">
        <v>2053</v>
      </c>
      <c r="F40" s="83">
        <v>3970</v>
      </c>
      <c r="G40" s="84">
        <v>3176</v>
      </c>
      <c r="H40" s="84">
        <v>4995</v>
      </c>
      <c r="I40" s="84">
        <v>59954</v>
      </c>
      <c r="J40" s="84">
        <v>4856</v>
      </c>
      <c r="K40" s="77">
        <v>5010</v>
      </c>
      <c r="L40" s="76">
        <v>3092</v>
      </c>
      <c r="M40" s="76">
        <v>2487</v>
      </c>
      <c r="N40" s="76">
        <v>2946</v>
      </c>
      <c r="O40" s="77">
        <v>2333</v>
      </c>
      <c r="P40" s="76">
        <v>1175</v>
      </c>
    </row>
    <row r="41" spans="1:16" s="81" customFormat="1" ht="17.25" customHeight="1" x14ac:dyDescent="0.25">
      <c r="A41" s="95">
        <v>36</v>
      </c>
      <c r="B41" s="384" t="s">
        <v>103</v>
      </c>
      <c r="C41" s="90" t="s">
        <v>148</v>
      </c>
      <c r="D41" s="91"/>
      <c r="E41" s="91"/>
      <c r="F41" s="91"/>
      <c r="G41" s="92"/>
      <c r="H41" s="92"/>
      <c r="I41" s="92"/>
      <c r="J41" s="92"/>
      <c r="K41" s="93">
        <v>708</v>
      </c>
      <c r="L41" s="90">
        <v>0.63300000000000001</v>
      </c>
      <c r="M41" s="90">
        <v>459</v>
      </c>
      <c r="N41" s="90">
        <v>244</v>
      </c>
      <c r="O41" s="93">
        <v>253</v>
      </c>
      <c r="P41" s="90">
        <v>26</v>
      </c>
    </row>
    <row r="42" spans="1:16" s="81" customFormat="1" ht="17.25" customHeight="1" x14ac:dyDescent="0.25">
      <c r="A42" s="75">
        <v>37</v>
      </c>
      <c r="B42" s="383" t="s">
        <v>175</v>
      </c>
      <c r="C42" s="76" t="s">
        <v>148</v>
      </c>
      <c r="D42" s="83">
        <v>674541</v>
      </c>
      <c r="E42" s="83">
        <v>858843</v>
      </c>
      <c r="F42" s="83">
        <v>1275919</v>
      </c>
      <c r="G42" s="84">
        <v>1151241</v>
      </c>
      <c r="H42" s="84">
        <v>1580617</v>
      </c>
      <c r="I42" s="84">
        <v>2126337</v>
      </c>
      <c r="J42" s="84">
        <v>1824648</v>
      </c>
      <c r="K42" s="77">
        <v>1717904</v>
      </c>
      <c r="L42" s="76">
        <v>768248</v>
      </c>
      <c r="M42" s="76">
        <v>483559</v>
      </c>
      <c r="N42" s="76">
        <v>91394</v>
      </c>
      <c r="O42" s="77">
        <v>82001</v>
      </c>
      <c r="P42" s="76">
        <v>85411</v>
      </c>
    </row>
    <row r="43" spans="1:16" s="81" customFormat="1" ht="17.25" customHeight="1" x14ac:dyDescent="0.25">
      <c r="A43" s="75">
        <v>38</v>
      </c>
      <c r="B43" s="383" t="s">
        <v>176</v>
      </c>
      <c r="C43" s="76" t="s">
        <v>148</v>
      </c>
      <c r="D43" s="83">
        <v>125651</v>
      </c>
      <c r="E43" s="83">
        <v>162293</v>
      </c>
      <c r="F43" s="83">
        <v>170813</v>
      </c>
      <c r="G43" s="84">
        <v>117767</v>
      </c>
      <c r="H43" s="84">
        <v>124625</v>
      </c>
      <c r="I43" s="84">
        <v>115697</v>
      </c>
      <c r="J43" s="84">
        <v>148974</v>
      </c>
      <c r="K43" s="77">
        <v>153339</v>
      </c>
      <c r="L43" s="76">
        <v>134735</v>
      </c>
      <c r="M43" s="76">
        <v>146390</v>
      </c>
      <c r="N43" s="76">
        <v>116712</v>
      </c>
      <c r="O43" s="77">
        <v>135528</v>
      </c>
      <c r="P43" s="76">
        <v>122437</v>
      </c>
    </row>
    <row r="44" spans="1:16" s="81" customFormat="1" ht="17.25" customHeight="1" x14ac:dyDescent="0.25">
      <c r="A44" s="75">
        <v>39</v>
      </c>
      <c r="B44" s="383" t="s">
        <v>177</v>
      </c>
      <c r="C44" s="76" t="s">
        <v>148</v>
      </c>
      <c r="D44" s="83">
        <v>3291478</v>
      </c>
      <c r="E44" s="83">
        <v>3005572</v>
      </c>
      <c r="F44" s="83">
        <v>3400050</v>
      </c>
      <c r="G44" s="84">
        <v>3876671</v>
      </c>
      <c r="H44" s="84">
        <v>3370322</v>
      </c>
      <c r="I44" s="84">
        <v>4918170</v>
      </c>
      <c r="J44" s="84">
        <v>3189229</v>
      </c>
      <c r="K44" s="77">
        <v>3978806</v>
      </c>
      <c r="L44" s="76">
        <v>3556723</v>
      </c>
      <c r="M44" s="76">
        <v>3115363</v>
      </c>
      <c r="N44" s="76"/>
      <c r="O44" s="77"/>
      <c r="P44" s="76"/>
    </row>
    <row r="45" spans="1:16" s="81" customFormat="1" ht="17.25" customHeight="1" x14ac:dyDescent="0.25">
      <c r="A45" s="75">
        <v>40</v>
      </c>
      <c r="B45" s="383" t="s">
        <v>178</v>
      </c>
      <c r="C45" s="76" t="s">
        <v>148</v>
      </c>
      <c r="D45" s="86">
        <v>1335744</v>
      </c>
      <c r="E45" s="86">
        <v>1460363</v>
      </c>
      <c r="F45" s="86">
        <v>1466442</v>
      </c>
      <c r="G45" s="86">
        <v>2083731</v>
      </c>
      <c r="H45" s="86">
        <v>2798340</v>
      </c>
      <c r="I45" s="86">
        <v>2727946</v>
      </c>
      <c r="J45" s="86">
        <v>2734349</v>
      </c>
      <c r="K45" s="86">
        <v>3076795</v>
      </c>
      <c r="L45" s="86">
        <v>4258697</v>
      </c>
      <c r="M45" s="86">
        <v>4853420</v>
      </c>
      <c r="N45" s="86"/>
      <c r="O45" s="86"/>
      <c r="P45" s="86"/>
    </row>
    <row r="46" spans="1:16" s="81" customFormat="1" ht="17.25" customHeight="1" x14ac:dyDescent="0.25">
      <c r="A46" s="96">
        <v>41</v>
      </c>
      <c r="B46" s="383" t="s">
        <v>113</v>
      </c>
      <c r="C46" s="76" t="s">
        <v>148</v>
      </c>
      <c r="D46" s="86">
        <v>8869</v>
      </c>
      <c r="E46" s="86">
        <v>8059</v>
      </c>
      <c r="F46" s="86">
        <v>5102</v>
      </c>
      <c r="G46" s="86">
        <v>4620</v>
      </c>
      <c r="H46" s="86">
        <v>5495</v>
      </c>
      <c r="I46" s="86">
        <v>5954</v>
      </c>
      <c r="J46" s="86">
        <v>4064</v>
      </c>
      <c r="K46" s="86">
        <v>4064</v>
      </c>
      <c r="L46" s="86">
        <v>1048</v>
      </c>
      <c r="M46" s="86">
        <v>3679</v>
      </c>
      <c r="N46" s="86">
        <v>6255</v>
      </c>
      <c r="O46" s="86">
        <v>2901</v>
      </c>
      <c r="P46" s="86">
        <v>3254</v>
      </c>
    </row>
    <row r="47" spans="1:16" s="81" customFormat="1" ht="17.25" customHeight="1" x14ac:dyDescent="0.25">
      <c r="A47" s="96">
        <v>42</v>
      </c>
      <c r="B47" s="383" t="s">
        <v>130</v>
      </c>
      <c r="C47" s="76" t="s">
        <v>148</v>
      </c>
      <c r="D47" s="86">
        <v>33119</v>
      </c>
      <c r="E47" s="86">
        <v>26366</v>
      </c>
      <c r="F47" s="86">
        <v>40537</v>
      </c>
      <c r="G47" s="86"/>
      <c r="H47" s="86">
        <v>33687</v>
      </c>
      <c r="I47" s="86">
        <v>48784</v>
      </c>
      <c r="J47" s="86">
        <v>58043</v>
      </c>
      <c r="K47" s="86">
        <v>59206</v>
      </c>
      <c r="L47" s="86">
        <v>43736</v>
      </c>
      <c r="M47" s="86">
        <v>67265</v>
      </c>
      <c r="N47" s="86">
        <v>66025</v>
      </c>
      <c r="O47" s="86">
        <v>69942</v>
      </c>
      <c r="P47" s="86">
        <v>68137</v>
      </c>
    </row>
    <row r="48" spans="1:16" s="81" customFormat="1" ht="17.25" customHeight="1" x14ac:dyDescent="0.25">
      <c r="A48" s="96">
        <v>43</v>
      </c>
      <c r="B48" s="385" t="s">
        <v>179</v>
      </c>
      <c r="C48" s="76" t="s">
        <v>148</v>
      </c>
      <c r="D48" s="86">
        <v>1040816</v>
      </c>
      <c r="E48" s="86">
        <v>1373325</v>
      </c>
      <c r="F48" s="86">
        <v>1478590</v>
      </c>
      <c r="G48" s="86">
        <v>1237393</v>
      </c>
      <c r="H48" s="86">
        <v>1300772</v>
      </c>
      <c r="I48" s="86">
        <v>1220304</v>
      </c>
      <c r="J48" s="86">
        <v>1665820</v>
      </c>
      <c r="K48" s="86">
        <v>2815275</v>
      </c>
      <c r="L48" s="86">
        <v>4121192</v>
      </c>
      <c r="M48" s="86">
        <v>3475368</v>
      </c>
      <c r="N48" s="86"/>
      <c r="O48" s="86"/>
      <c r="P48" s="86"/>
    </row>
    <row r="49" spans="1:16" s="81" customFormat="1" ht="18.75" customHeight="1" x14ac:dyDescent="0.25">
      <c r="A49" s="96">
        <v>44</v>
      </c>
      <c r="B49" s="385" t="s">
        <v>117</v>
      </c>
      <c r="C49" s="82" t="s">
        <v>143</v>
      </c>
      <c r="D49" s="86">
        <v>170029</v>
      </c>
      <c r="E49" s="86">
        <v>196695</v>
      </c>
      <c r="F49" s="86">
        <v>193089</v>
      </c>
      <c r="G49" s="86">
        <v>221573</v>
      </c>
      <c r="H49" s="86">
        <v>232950</v>
      </c>
      <c r="I49" s="86">
        <v>246336</v>
      </c>
      <c r="J49" s="86">
        <v>256669</v>
      </c>
      <c r="K49" s="86">
        <v>262882</v>
      </c>
      <c r="L49" s="86">
        <v>285030</v>
      </c>
      <c r="M49" s="86">
        <v>280863</v>
      </c>
      <c r="N49" s="86">
        <v>292810</v>
      </c>
      <c r="O49" s="86">
        <v>307001</v>
      </c>
      <c r="P49" s="86">
        <v>313196</v>
      </c>
    </row>
    <row r="50" spans="1:16" s="81" customFormat="1" ht="17.25" customHeight="1" x14ac:dyDescent="0.25">
      <c r="A50" s="96">
        <v>45</v>
      </c>
      <c r="B50" s="385" t="s">
        <v>180</v>
      </c>
      <c r="C50" s="76" t="s">
        <v>148</v>
      </c>
      <c r="D50" s="83">
        <v>291926</v>
      </c>
      <c r="E50" s="83">
        <v>395817</v>
      </c>
      <c r="F50" s="83">
        <v>336385</v>
      </c>
      <c r="G50" s="84">
        <v>434332</v>
      </c>
      <c r="H50" s="84">
        <v>335067</v>
      </c>
      <c r="I50" s="84">
        <v>383817</v>
      </c>
      <c r="J50" s="84">
        <v>311218</v>
      </c>
      <c r="K50" s="77">
        <v>311219</v>
      </c>
      <c r="L50" s="76">
        <v>192426</v>
      </c>
      <c r="M50" s="76">
        <v>140088</v>
      </c>
      <c r="N50" s="76"/>
      <c r="O50" s="77"/>
      <c r="P50" s="76"/>
    </row>
    <row r="51" spans="1:16" s="81" customFormat="1" ht="17.25" customHeight="1" x14ac:dyDescent="0.25">
      <c r="A51" s="96">
        <v>46</v>
      </c>
      <c r="B51" s="385" t="s">
        <v>181</v>
      </c>
      <c r="C51" s="76" t="s">
        <v>148</v>
      </c>
      <c r="D51" s="83">
        <v>110296</v>
      </c>
      <c r="E51" s="83">
        <v>103548</v>
      </c>
      <c r="F51" s="83">
        <v>128250</v>
      </c>
      <c r="G51" s="84">
        <v>97856</v>
      </c>
      <c r="H51" s="84">
        <v>62215</v>
      </c>
      <c r="I51" s="84">
        <v>30410</v>
      </c>
      <c r="J51" s="84">
        <v>33226</v>
      </c>
      <c r="K51" s="77">
        <v>33225</v>
      </c>
      <c r="L51" s="76">
        <v>24044</v>
      </c>
      <c r="M51" s="76">
        <v>18750</v>
      </c>
      <c r="N51" s="76">
        <v>16353</v>
      </c>
      <c r="O51" s="77">
        <v>10353</v>
      </c>
      <c r="P51" s="76">
        <v>12343</v>
      </c>
    </row>
    <row r="52" spans="1:16" s="81" customFormat="1" ht="17.25" customHeight="1" x14ac:dyDescent="0.25">
      <c r="A52" s="96">
        <v>47</v>
      </c>
      <c r="B52" s="385" t="s">
        <v>118</v>
      </c>
      <c r="C52" s="77" t="s">
        <v>148</v>
      </c>
      <c r="D52" s="83">
        <v>340674</v>
      </c>
      <c r="E52" s="83">
        <v>238981</v>
      </c>
      <c r="F52" s="83">
        <v>252849</v>
      </c>
      <c r="G52" s="84">
        <v>252880</v>
      </c>
      <c r="H52" s="84">
        <v>301070</v>
      </c>
      <c r="I52" s="84">
        <v>235762</v>
      </c>
      <c r="J52" s="84">
        <v>217662</v>
      </c>
      <c r="K52" s="77">
        <v>224104</v>
      </c>
      <c r="L52" s="76">
        <v>224315</v>
      </c>
      <c r="M52" s="76">
        <v>196940</v>
      </c>
      <c r="N52" s="76">
        <v>285009</v>
      </c>
      <c r="O52" s="77">
        <v>327663</v>
      </c>
      <c r="P52" s="76">
        <v>299167</v>
      </c>
    </row>
    <row r="53" spans="1:16" s="81" customFormat="1" ht="17.25" customHeight="1" x14ac:dyDescent="0.25">
      <c r="A53" s="96">
        <v>48</v>
      </c>
      <c r="B53" s="385" t="s">
        <v>120</v>
      </c>
      <c r="C53" s="76" t="s">
        <v>148</v>
      </c>
      <c r="D53" s="86" t="s">
        <v>53</v>
      </c>
      <c r="E53" s="86" t="s">
        <v>53</v>
      </c>
      <c r="F53" s="83">
        <v>4155925</v>
      </c>
      <c r="G53" s="84">
        <v>4167452</v>
      </c>
      <c r="H53" s="84">
        <v>5908226</v>
      </c>
      <c r="I53" s="84">
        <v>4399379</v>
      </c>
      <c r="J53" s="84">
        <v>4143975</v>
      </c>
      <c r="K53" s="77">
        <v>4140577</v>
      </c>
      <c r="L53" s="76">
        <v>4337009</v>
      </c>
      <c r="M53" s="76">
        <v>3254486</v>
      </c>
      <c r="N53" s="76">
        <v>2179488</v>
      </c>
      <c r="O53" s="77">
        <v>2389707</v>
      </c>
      <c r="P53" s="76">
        <v>2203701</v>
      </c>
    </row>
    <row r="54" spans="1:16" s="81" customFormat="1" ht="17.25" customHeight="1" x14ac:dyDescent="0.25">
      <c r="A54" s="75">
        <v>49</v>
      </c>
      <c r="B54" s="383" t="s">
        <v>182</v>
      </c>
      <c r="C54" s="77" t="s">
        <v>148</v>
      </c>
      <c r="D54" s="83">
        <v>2115797</v>
      </c>
      <c r="E54" s="83">
        <v>1410576</v>
      </c>
      <c r="F54" s="83">
        <v>4577835</v>
      </c>
      <c r="G54" s="84">
        <v>1462</v>
      </c>
      <c r="H54" s="84">
        <v>1061</v>
      </c>
      <c r="I54" s="84">
        <v>1333</v>
      </c>
      <c r="J54" s="84">
        <v>1807</v>
      </c>
      <c r="K54" s="77">
        <v>1899</v>
      </c>
      <c r="L54" s="76">
        <v>1256</v>
      </c>
      <c r="M54" s="76">
        <v>1660437</v>
      </c>
      <c r="N54" s="76"/>
      <c r="O54" s="77"/>
      <c r="P54" s="76"/>
    </row>
    <row r="55" spans="1:16" s="81" customFormat="1" ht="17.25" customHeight="1" x14ac:dyDescent="0.25">
      <c r="A55" s="75">
        <v>50</v>
      </c>
      <c r="B55" s="385" t="s">
        <v>434</v>
      </c>
      <c r="C55" s="77" t="s">
        <v>148</v>
      </c>
      <c r="D55" s="83">
        <v>4754362</v>
      </c>
      <c r="E55" s="83">
        <v>3169838</v>
      </c>
      <c r="F55" s="83">
        <f>3504865/1000</f>
        <v>3504.8649999999998</v>
      </c>
      <c r="G55" s="84">
        <v>5685</v>
      </c>
      <c r="H55" s="84">
        <v>8098</v>
      </c>
      <c r="I55" s="84">
        <v>7311</v>
      </c>
      <c r="J55" s="84">
        <v>13690</v>
      </c>
      <c r="K55" s="77">
        <v>14186</v>
      </c>
      <c r="L55" s="76">
        <v>16255</v>
      </c>
      <c r="M55" s="76">
        <v>19752016</v>
      </c>
      <c r="N55" s="76"/>
      <c r="O55" s="77"/>
      <c r="P55" s="76"/>
    </row>
    <row r="56" spans="1:16" s="81" customFormat="1" ht="17.25" customHeight="1" x14ac:dyDescent="0.25">
      <c r="A56" s="75">
        <v>51</v>
      </c>
      <c r="B56" s="385" t="s">
        <v>444</v>
      </c>
      <c r="C56" s="77" t="s">
        <v>148</v>
      </c>
      <c r="D56" s="83">
        <v>1007088</v>
      </c>
      <c r="E56" s="83">
        <v>1047831</v>
      </c>
      <c r="F56" s="83">
        <v>1233221</v>
      </c>
      <c r="G56" s="84">
        <v>766382</v>
      </c>
      <c r="H56" s="84">
        <v>1258207</v>
      </c>
      <c r="I56" s="84">
        <v>1218261</v>
      </c>
      <c r="J56" s="84">
        <v>1352812</v>
      </c>
      <c r="K56" s="77">
        <v>1576265</v>
      </c>
      <c r="L56" s="76">
        <v>1833783</v>
      </c>
      <c r="M56" s="76">
        <v>1580675</v>
      </c>
      <c r="N56" s="76"/>
      <c r="O56" s="77"/>
      <c r="P56" s="76"/>
    </row>
    <row r="57" spans="1:16" s="81" customFormat="1" ht="17.25" customHeight="1" x14ac:dyDescent="0.25">
      <c r="A57" s="75">
        <v>52</v>
      </c>
      <c r="B57" s="385" t="s">
        <v>183</v>
      </c>
      <c r="C57" s="77" t="s">
        <v>148</v>
      </c>
      <c r="D57" s="83">
        <v>182526</v>
      </c>
      <c r="E57" s="83">
        <v>147807</v>
      </c>
      <c r="F57" s="83">
        <v>203707</v>
      </c>
      <c r="G57" s="84">
        <v>255699</v>
      </c>
      <c r="H57" s="84">
        <v>240747</v>
      </c>
      <c r="I57" s="84">
        <v>240082</v>
      </c>
      <c r="J57" s="84">
        <v>239811</v>
      </c>
      <c r="K57" s="77">
        <v>255891</v>
      </c>
      <c r="L57" s="76">
        <v>247968</v>
      </c>
      <c r="M57" s="76">
        <v>224677</v>
      </c>
      <c r="N57" s="76"/>
      <c r="O57" s="77"/>
      <c r="P57" s="76"/>
    </row>
    <row r="58" spans="1:16" s="81" customFormat="1" ht="17.25" customHeight="1" x14ac:dyDescent="0.25">
      <c r="A58" s="75">
        <v>53</v>
      </c>
      <c r="B58" s="385" t="s">
        <v>184</v>
      </c>
      <c r="C58" s="77" t="s">
        <v>148</v>
      </c>
      <c r="D58" s="83">
        <v>302259</v>
      </c>
      <c r="E58" s="83">
        <v>293660</v>
      </c>
      <c r="F58" s="83">
        <v>315281</v>
      </c>
      <c r="G58" s="84">
        <v>430734</v>
      </c>
      <c r="H58" s="84">
        <v>512320</v>
      </c>
      <c r="I58" s="84">
        <v>497546</v>
      </c>
      <c r="J58" s="84">
        <v>520146</v>
      </c>
      <c r="K58" s="77">
        <v>782575</v>
      </c>
      <c r="L58" s="76">
        <v>1384155</v>
      </c>
      <c r="M58" s="76">
        <v>1488743</v>
      </c>
      <c r="N58" s="76"/>
      <c r="O58" s="77"/>
      <c r="P58" s="76"/>
    </row>
    <row r="59" spans="1:16" s="81" customFormat="1" ht="17.25" customHeight="1" x14ac:dyDescent="0.25">
      <c r="A59" s="75">
        <v>54</v>
      </c>
      <c r="B59" s="385" t="s">
        <v>185</v>
      </c>
      <c r="C59" s="77" t="s">
        <v>148</v>
      </c>
      <c r="D59" s="83">
        <v>109210</v>
      </c>
      <c r="E59" s="83">
        <v>102711</v>
      </c>
      <c r="F59" s="83">
        <v>95850</v>
      </c>
      <c r="G59" s="84">
        <v>97458</v>
      </c>
      <c r="H59" s="84">
        <v>112652</v>
      </c>
      <c r="I59" s="84">
        <v>118177</v>
      </c>
      <c r="J59" s="84">
        <v>181065</v>
      </c>
      <c r="K59" s="77">
        <v>272141</v>
      </c>
      <c r="L59" s="76">
        <v>501399</v>
      </c>
      <c r="M59" s="76">
        <v>584235</v>
      </c>
      <c r="N59" s="76"/>
      <c r="O59" s="77"/>
      <c r="P59" s="76"/>
    </row>
    <row r="60" spans="1:16" s="81" customFormat="1" ht="17.25" customHeight="1" x14ac:dyDescent="0.25">
      <c r="A60" s="75">
        <v>55</v>
      </c>
      <c r="B60" s="385" t="s">
        <v>186</v>
      </c>
      <c r="C60" s="77" t="s">
        <v>148</v>
      </c>
      <c r="D60" s="83">
        <v>2369977</v>
      </c>
      <c r="E60" s="83">
        <v>2663289</v>
      </c>
      <c r="F60" s="83">
        <v>4303513</v>
      </c>
      <c r="G60" s="84">
        <v>2836804</v>
      </c>
      <c r="H60" s="84">
        <v>2545988</v>
      </c>
      <c r="I60" s="84">
        <v>3380968</v>
      </c>
      <c r="J60" s="84">
        <v>4334925</v>
      </c>
      <c r="K60" s="77">
        <v>4867667</v>
      </c>
      <c r="L60" s="76">
        <v>4303883</v>
      </c>
      <c r="M60" s="76">
        <v>3724241</v>
      </c>
      <c r="N60" s="76"/>
      <c r="O60" s="77"/>
      <c r="P60" s="76"/>
    </row>
    <row r="61" spans="1:16" s="81" customFormat="1" ht="17.25" customHeight="1" x14ac:dyDescent="0.25">
      <c r="A61" s="75">
        <v>56</v>
      </c>
      <c r="B61" s="385" t="s">
        <v>123</v>
      </c>
      <c r="C61" s="77" t="s">
        <v>148</v>
      </c>
      <c r="D61" s="83"/>
      <c r="E61" s="83"/>
      <c r="F61" s="83"/>
      <c r="G61" s="84"/>
      <c r="H61" s="84"/>
      <c r="I61" s="84"/>
      <c r="J61" s="84"/>
      <c r="K61" s="77">
        <v>30</v>
      </c>
      <c r="L61" s="76">
        <v>3118</v>
      </c>
      <c r="M61" s="76">
        <v>29963</v>
      </c>
      <c r="N61" s="76">
        <v>6383</v>
      </c>
      <c r="O61" s="77">
        <v>26042</v>
      </c>
      <c r="P61" s="76">
        <v>27686</v>
      </c>
    </row>
    <row r="62" spans="1:16" s="81" customFormat="1" ht="17.25" customHeight="1" x14ac:dyDescent="0.25">
      <c r="A62" s="75">
        <v>57</v>
      </c>
      <c r="B62" s="385" t="s">
        <v>187</v>
      </c>
      <c r="C62" s="77" t="s">
        <v>148</v>
      </c>
      <c r="D62" s="83">
        <v>2277632</v>
      </c>
      <c r="E62" s="83">
        <v>1770235</v>
      </c>
      <c r="F62" s="83">
        <v>1804306</v>
      </c>
      <c r="G62" s="84">
        <v>1808185</v>
      </c>
      <c r="H62" s="84">
        <v>2159405</v>
      </c>
      <c r="I62" s="84">
        <v>2057119</v>
      </c>
      <c r="J62" s="84">
        <v>2625329</v>
      </c>
      <c r="K62" s="77">
        <v>2625111</v>
      </c>
      <c r="L62" s="76">
        <v>2638424</v>
      </c>
      <c r="M62" s="76">
        <v>2552918</v>
      </c>
      <c r="N62" s="86"/>
      <c r="O62" s="86"/>
      <c r="P62" s="86"/>
    </row>
    <row r="63" spans="1:16" s="81" customFormat="1" ht="17.25" customHeight="1" x14ac:dyDescent="0.25">
      <c r="A63" s="75">
        <v>58</v>
      </c>
      <c r="B63" s="385" t="s">
        <v>188</v>
      </c>
      <c r="C63" s="77" t="s">
        <v>148</v>
      </c>
      <c r="D63" s="83">
        <v>2683853</v>
      </c>
      <c r="E63" s="83">
        <v>2849877</v>
      </c>
      <c r="F63" s="83">
        <v>2894922</v>
      </c>
      <c r="G63" s="84">
        <v>3047063</v>
      </c>
      <c r="H63" s="84">
        <v>3033948</v>
      </c>
      <c r="I63" s="84">
        <v>3081622</v>
      </c>
      <c r="J63" s="84">
        <v>3338919</v>
      </c>
      <c r="K63" s="77">
        <v>3439775</v>
      </c>
      <c r="L63" s="76">
        <v>3067718</v>
      </c>
      <c r="M63" s="76">
        <v>3006945</v>
      </c>
      <c r="N63" s="86"/>
      <c r="O63" s="86"/>
      <c r="P63" s="86"/>
    </row>
    <row r="64" spans="1:16" s="81" customFormat="1" ht="17.25" customHeight="1" x14ac:dyDescent="0.25">
      <c r="A64" s="75">
        <v>59</v>
      </c>
      <c r="B64" s="385" t="s">
        <v>189</v>
      </c>
      <c r="C64" s="77" t="s">
        <v>148</v>
      </c>
      <c r="D64" s="83">
        <v>2527</v>
      </c>
      <c r="E64" s="83">
        <v>4</v>
      </c>
      <c r="F64" s="83">
        <v>7827</v>
      </c>
      <c r="G64" s="84">
        <v>8931</v>
      </c>
      <c r="H64" s="84" t="s">
        <v>53</v>
      </c>
      <c r="I64" s="94" t="s">
        <v>53</v>
      </c>
      <c r="J64" s="94" t="s">
        <v>53</v>
      </c>
      <c r="K64" s="77" t="s">
        <v>53</v>
      </c>
      <c r="L64" s="76">
        <v>278</v>
      </c>
      <c r="M64" s="76">
        <v>351</v>
      </c>
      <c r="N64" s="86"/>
      <c r="O64" s="86"/>
      <c r="P64" s="86"/>
    </row>
    <row r="65" spans="1:16" s="81" customFormat="1" ht="21.75" customHeight="1" x14ac:dyDescent="0.25">
      <c r="A65" s="75">
        <v>60</v>
      </c>
      <c r="B65" s="385" t="s">
        <v>190</v>
      </c>
      <c r="C65" s="77" t="s">
        <v>148</v>
      </c>
      <c r="D65" s="83">
        <v>681534</v>
      </c>
      <c r="E65" s="83">
        <v>739849</v>
      </c>
      <c r="F65" s="83">
        <v>922505</v>
      </c>
      <c r="G65" s="84">
        <v>15224</v>
      </c>
      <c r="H65" s="84">
        <v>14598</v>
      </c>
      <c r="I65" s="84">
        <v>6728</v>
      </c>
      <c r="J65" s="94" t="s">
        <v>53</v>
      </c>
      <c r="K65" s="77">
        <v>998438</v>
      </c>
      <c r="L65" s="76">
        <v>971778</v>
      </c>
      <c r="M65" s="76">
        <v>887925</v>
      </c>
      <c r="N65" s="86"/>
      <c r="O65" s="86"/>
      <c r="P65" s="86"/>
    </row>
    <row r="66" spans="1:16" s="81" customFormat="1" ht="17.25" customHeight="1" x14ac:dyDescent="0.25">
      <c r="A66" s="75">
        <v>61</v>
      </c>
      <c r="B66" s="385" t="s">
        <v>445</v>
      </c>
      <c r="C66" s="77" t="s">
        <v>148</v>
      </c>
      <c r="D66" s="86">
        <v>0</v>
      </c>
      <c r="E66" s="83">
        <v>0</v>
      </c>
      <c r="F66" s="83">
        <v>3864</v>
      </c>
      <c r="G66" s="84">
        <v>15224</v>
      </c>
      <c r="H66" s="84">
        <v>14598</v>
      </c>
      <c r="I66" s="84">
        <v>6736</v>
      </c>
      <c r="J66" s="84">
        <v>12852</v>
      </c>
      <c r="K66" s="77">
        <v>13047</v>
      </c>
      <c r="L66" s="76">
        <v>7577</v>
      </c>
      <c r="M66" s="76">
        <v>531</v>
      </c>
      <c r="N66" s="76">
        <v>207</v>
      </c>
      <c r="O66" s="77">
        <v>3103</v>
      </c>
      <c r="P66" s="76">
        <v>4327</v>
      </c>
    </row>
    <row r="67" spans="1:16" s="81" customFormat="1" ht="17.25" customHeight="1" x14ac:dyDescent="0.25">
      <c r="A67" s="75">
        <v>62</v>
      </c>
      <c r="B67" s="385" t="s">
        <v>191</v>
      </c>
      <c r="C67" s="77" t="s">
        <v>148</v>
      </c>
      <c r="D67" s="83">
        <v>152090</v>
      </c>
      <c r="E67" s="83">
        <v>204186</v>
      </c>
      <c r="F67" s="83">
        <v>227311</v>
      </c>
      <c r="G67" s="84">
        <v>269572</v>
      </c>
      <c r="H67" s="84">
        <v>263124</v>
      </c>
      <c r="I67" s="84">
        <v>236998</v>
      </c>
      <c r="J67" s="84">
        <v>381146</v>
      </c>
      <c r="K67" s="77">
        <v>381146</v>
      </c>
      <c r="L67" s="76">
        <v>449004</v>
      </c>
      <c r="M67" s="76">
        <v>390325</v>
      </c>
      <c r="N67" s="76">
        <v>429258</v>
      </c>
      <c r="O67" s="77">
        <v>441153</v>
      </c>
      <c r="P67" s="76">
        <v>527539</v>
      </c>
    </row>
    <row r="68" spans="1:16" s="81" customFormat="1" ht="17.25" customHeight="1" x14ac:dyDescent="0.25">
      <c r="A68" s="75">
        <v>63</v>
      </c>
      <c r="B68" s="385" t="s">
        <v>135</v>
      </c>
      <c r="C68" s="77" t="s">
        <v>148</v>
      </c>
      <c r="D68" s="83">
        <v>6674</v>
      </c>
      <c r="E68" s="83">
        <v>11827</v>
      </c>
      <c r="F68" s="83">
        <v>8910</v>
      </c>
      <c r="G68" s="84">
        <v>12647</v>
      </c>
      <c r="H68" s="84">
        <v>11662</v>
      </c>
      <c r="I68" s="84">
        <v>19234</v>
      </c>
      <c r="J68" s="84">
        <v>9746</v>
      </c>
      <c r="K68" s="77">
        <v>10194</v>
      </c>
      <c r="L68" s="76">
        <v>7947</v>
      </c>
      <c r="M68" s="76">
        <v>11851</v>
      </c>
      <c r="N68" s="76">
        <v>19336</v>
      </c>
      <c r="O68" s="77">
        <v>23279</v>
      </c>
      <c r="P68" s="76">
        <v>6543</v>
      </c>
    </row>
    <row r="69" spans="1:16" s="81" customFormat="1" ht="17.25" customHeight="1" x14ac:dyDescent="0.25">
      <c r="A69" s="75">
        <v>64</v>
      </c>
      <c r="B69" s="386" t="s">
        <v>136</v>
      </c>
      <c r="C69" s="93" t="s">
        <v>148</v>
      </c>
      <c r="D69" s="91">
        <v>128582</v>
      </c>
      <c r="E69" s="91">
        <v>131572</v>
      </c>
      <c r="F69" s="91">
        <v>118666</v>
      </c>
      <c r="G69" s="92">
        <v>111581</v>
      </c>
      <c r="H69" s="92">
        <v>132385</v>
      </c>
      <c r="I69" s="92">
        <v>183381</v>
      </c>
      <c r="J69" s="92">
        <v>184445</v>
      </c>
      <c r="K69" s="93">
        <v>184445</v>
      </c>
      <c r="L69" s="90">
        <v>145667</v>
      </c>
      <c r="M69" s="90">
        <v>192712</v>
      </c>
      <c r="N69" s="90">
        <v>186524</v>
      </c>
      <c r="O69" s="93">
        <v>175348</v>
      </c>
      <c r="P69" s="90">
        <v>166186</v>
      </c>
    </row>
    <row r="70" spans="1:16" ht="15" customHeight="1" x14ac:dyDescent="0.25">
      <c r="A70" s="537" t="s">
        <v>443</v>
      </c>
      <c r="B70" s="538"/>
      <c r="C70" s="539"/>
      <c r="D70" s="539"/>
      <c r="E70" s="539"/>
      <c r="F70" s="539"/>
      <c r="G70" s="539"/>
      <c r="H70" s="539"/>
      <c r="I70" s="539"/>
      <c r="J70" s="539"/>
      <c r="K70" s="539"/>
      <c r="P70" s="27"/>
    </row>
    <row r="71" spans="1:16" ht="15" customHeight="1" x14ac:dyDescent="0.25">
      <c r="A71" s="208" t="s">
        <v>435</v>
      </c>
      <c r="B71" s="387"/>
      <c r="C71" s="411"/>
      <c r="D71" s="18"/>
      <c r="E71" s="18"/>
      <c r="F71" s="18"/>
      <c r="G71" s="18"/>
      <c r="H71" s="18"/>
      <c r="I71" s="18"/>
      <c r="J71" s="18"/>
      <c r="K71" s="18"/>
      <c r="P71" s="27"/>
    </row>
    <row r="72" spans="1:16" ht="15" customHeight="1" x14ac:dyDescent="0.25">
      <c r="A72" s="209" t="s">
        <v>351</v>
      </c>
      <c r="B72" s="387"/>
      <c r="C72" s="18"/>
      <c r="D72" s="18"/>
      <c r="E72" s="18"/>
      <c r="F72" s="18"/>
      <c r="G72" s="18"/>
      <c r="H72" s="18"/>
      <c r="I72" s="18"/>
      <c r="J72" s="18"/>
      <c r="K72" s="18"/>
      <c r="P72" s="27"/>
    </row>
    <row r="73" spans="1:16" ht="15" customHeight="1" x14ac:dyDescent="0.25">
      <c r="A73" s="540" t="s">
        <v>192</v>
      </c>
      <c r="B73" s="540"/>
      <c r="C73" s="541"/>
      <c r="D73" s="541"/>
      <c r="E73" s="541"/>
      <c r="F73" s="541"/>
      <c r="G73" s="541"/>
      <c r="H73" s="541"/>
      <c r="I73" s="541"/>
      <c r="J73" s="541"/>
    </row>
    <row r="74" spans="1:16" ht="15" customHeight="1" x14ac:dyDescent="0.25">
      <c r="A74" s="534" t="s">
        <v>193</v>
      </c>
      <c r="B74" s="535"/>
      <c r="C74" s="534"/>
      <c r="D74" s="534"/>
      <c r="E74" s="534"/>
      <c r="F74" s="534"/>
      <c r="G74" s="534"/>
      <c r="H74" s="534"/>
      <c r="I74" s="534"/>
      <c r="J74" s="534"/>
      <c r="K74" s="534"/>
      <c r="L74" s="534"/>
      <c r="M74" s="534"/>
      <c r="N74" s="534"/>
    </row>
    <row r="75" spans="1:16" ht="15" customHeight="1" x14ac:dyDescent="0.25">
      <c r="A75" s="534" t="s">
        <v>194</v>
      </c>
      <c r="B75" s="535"/>
      <c r="C75" s="534"/>
      <c r="D75" s="534"/>
      <c r="E75" s="534"/>
      <c r="F75" s="534"/>
      <c r="G75" s="534"/>
      <c r="H75" s="534"/>
      <c r="I75" s="534"/>
      <c r="J75" s="534"/>
      <c r="K75" s="534"/>
      <c r="L75" s="534"/>
      <c r="M75" s="534"/>
      <c r="N75" s="534"/>
    </row>
    <row r="76" spans="1:16" ht="29.25" customHeight="1" x14ac:dyDescent="0.25">
      <c r="A76" s="534" t="s">
        <v>433</v>
      </c>
      <c r="B76" s="535"/>
      <c r="C76" s="534"/>
      <c r="D76" s="534"/>
      <c r="E76" s="534"/>
      <c r="F76" s="534"/>
      <c r="G76" s="534"/>
      <c r="H76" s="534"/>
      <c r="I76" s="534"/>
      <c r="J76" s="534"/>
      <c r="K76" s="534"/>
      <c r="L76" s="534"/>
      <c r="M76" s="534"/>
      <c r="N76" s="534"/>
      <c r="O76" s="534"/>
      <c r="P76" s="534"/>
    </row>
    <row r="77" spans="1:16" x14ac:dyDescent="0.25">
      <c r="B77" s="6"/>
    </row>
    <row r="78" spans="1:16" x14ac:dyDescent="0.25">
      <c r="B78" s="6"/>
      <c r="D78" s="5"/>
    </row>
    <row r="79" spans="1:16" x14ac:dyDescent="0.25">
      <c r="B79" s="412"/>
    </row>
    <row r="80" spans="1:16" x14ac:dyDescent="0.25">
      <c r="B80" s="412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412"/>
    </row>
    <row r="86" spans="2:2" x14ac:dyDescent="0.25">
      <c r="B86" s="412"/>
    </row>
    <row r="87" spans="2:2" x14ac:dyDescent="0.25">
      <c r="B87" s="6"/>
    </row>
    <row r="88" spans="2:2" x14ac:dyDescent="0.25">
      <c r="B88" s="6"/>
    </row>
    <row r="89" spans="2:2" x14ac:dyDescent="0.25">
      <c r="B89" s="412"/>
    </row>
    <row r="90" spans="2:2" x14ac:dyDescent="0.25">
      <c r="B90" s="412"/>
    </row>
    <row r="91" spans="2:2" x14ac:dyDescent="0.25">
      <c r="B91" s="6"/>
    </row>
    <row r="92" spans="2:2" x14ac:dyDescent="0.25">
      <c r="B92" s="412"/>
    </row>
    <row r="93" spans="2:2" x14ac:dyDescent="0.25">
      <c r="B93" s="412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</sheetData>
  <mergeCells count="7">
    <mergeCell ref="A76:P76"/>
    <mergeCell ref="A75:N75"/>
    <mergeCell ref="A1:P1"/>
    <mergeCell ref="A70:K70"/>
    <mergeCell ref="A73:B73"/>
    <mergeCell ref="C73:J73"/>
    <mergeCell ref="A74:N74"/>
  </mergeCells>
  <pageMargins left="0.6692913385826772" right="0.47244094488188981" top="0.62992125984251968" bottom="0.59055118110236227" header="0.31496062992125984" footer="0.31496062992125984"/>
  <pageSetup scale="97" fitToHeight="0" orientation="portrait" r:id="rId1"/>
  <rowBreaks count="1" manualBreakCount="1">
    <brk id="41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51"/>
  <sheetViews>
    <sheetView view="pageBreakPreview" topLeftCell="A133" zoomScaleNormal="100" zoomScaleSheetLayoutView="100" workbookViewId="0">
      <selection activeCell="F20" sqref="F20"/>
    </sheetView>
  </sheetViews>
  <sheetFormatPr defaultRowHeight="15" x14ac:dyDescent="0.25"/>
  <cols>
    <col min="1" max="1" width="31.28515625" style="194" customWidth="1"/>
    <col min="2" max="2" width="11.140625" style="9" customWidth="1"/>
    <col min="3" max="3" width="10.7109375" style="9" customWidth="1"/>
    <col min="4" max="4" width="15.140625" style="9" customWidth="1"/>
    <col min="5" max="5" width="10" style="9" bestFit="1" customWidth="1"/>
    <col min="6" max="6" width="12" style="9" bestFit="1" customWidth="1"/>
    <col min="7" max="7" width="10" style="9" bestFit="1" customWidth="1"/>
    <col min="8" max="8" width="11.28515625" style="9" customWidth="1"/>
    <col min="9" max="16384" width="9.140625" style="9"/>
  </cols>
  <sheetData>
    <row r="1" spans="1:8" x14ac:dyDescent="0.25">
      <c r="A1" s="542" t="s">
        <v>450</v>
      </c>
      <c r="B1" s="542"/>
      <c r="C1" s="542"/>
      <c r="D1" s="542"/>
      <c r="E1" s="542"/>
      <c r="F1" s="542"/>
      <c r="G1" s="542"/>
      <c r="H1" s="542"/>
    </row>
    <row r="2" spans="1:8" x14ac:dyDescent="0.25">
      <c r="A2" s="185"/>
      <c r="B2" s="13"/>
      <c r="C2" s="13"/>
      <c r="D2" s="13"/>
      <c r="E2" s="13"/>
      <c r="F2" s="13"/>
      <c r="G2" s="24" t="s">
        <v>372</v>
      </c>
      <c r="H2" s="13"/>
    </row>
    <row r="3" spans="1:8" x14ac:dyDescent="0.25">
      <c r="A3" s="543" t="s">
        <v>195</v>
      </c>
      <c r="B3" s="544" t="s">
        <v>81</v>
      </c>
      <c r="C3" s="544" t="s">
        <v>3</v>
      </c>
      <c r="D3" s="544"/>
      <c r="E3" s="544" t="s">
        <v>4</v>
      </c>
      <c r="F3" s="544"/>
      <c r="G3" s="544" t="s">
        <v>370</v>
      </c>
      <c r="H3" s="544"/>
    </row>
    <row r="4" spans="1:8" x14ac:dyDescent="0.25">
      <c r="A4" s="543"/>
      <c r="B4" s="545"/>
      <c r="C4" s="10" t="s">
        <v>44</v>
      </c>
      <c r="D4" s="10" t="s">
        <v>196</v>
      </c>
      <c r="E4" s="10" t="s">
        <v>44</v>
      </c>
      <c r="F4" s="10" t="s">
        <v>196</v>
      </c>
      <c r="G4" s="10" t="s">
        <v>44</v>
      </c>
      <c r="H4" s="10" t="s">
        <v>196</v>
      </c>
    </row>
    <row r="5" spans="1:8" x14ac:dyDescent="0.25">
      <c r="A5" s="186" t="s">
        <v>197</v>
      </c>
      <c r="B5" s="381" t="s">
        <v>199</v>
      </c>
      <c r="C5" s="97" t="s">
        <v>67</v>
      </c>
      <c r="D5" s="97">
        <v>12158267979</v>
      </c>
      <c r="E5" s="97" t="s">
        <v>67</v>
      </c>
      <c r="F5" s="97">
        <v>10717327996</v>
      </c>
      <c r="G5" s="97" t="s">
        <v>67</v>
      </c>
      <c r="H5" s="97">
        <v>7387889416</v>
      </c>
    </row>
    <row r="6" spans="1:8" x14ac:dyDescent="0.25">
      <c r="A6" s="186" t="s">
        <v>198</v>
      </c>
      <c r="B6" s="381" t="s">
        <v>199</v>
      </c>
      <c r="C6" s="97">
        <v>4312</v>
      </c>
      <c r="D6" s="97">
        <v>56954</v>
      </c>
      <c r="E6" s="97">
        <v>5775</v>
      </c>
      <c r="F6" s="97">
        <v>80934</v>
      </c>
      <c r="G6" s="97">
        <v>4943</v>
      </c>
      <c r="H6" s="97">
        <v>63748</v>
      </c>
    </row>
    <row r="7" spans="1:8" x14ac:dyDescent="0.25">
      <c r="A7" s="186" t="s">
        <v>200</v>
      </c>
      <c r="B7" s="392" t="s">
        <v>199</v>
      </c>
      <c r="C7" s="97">
        <v>877</v>
      </c>
      <c r="D7" s="97">
        <v>23975</v>
      </c>
      <c r="E7" s="97">
        <v>912</v>
      </c>
      <c r="F7" s="97">
        <v>24831</v>
      </c>
      <c r="G7" s="97">
        <v>970</v>
      </c>
      <c r="H7" s="97">
        <v>24062</v>
      </c>
    </row>
    <row r="8" spans="1:8" x14ac:dyDescent="0.25">
      <c r="A8" s="186" t="s">
        <v>201</v>
      </c>
      <c r="B8" s="392" t="s">
        <v>199</v>
      </c>
      <c r="C8" s="97">
        <v>1169523</v>
      </c>
      <c r="D8" s="97">
        <v>27542194</v>
      </c>
      <c r="E8" s="97">
        <v>790305</v>
      </c>
      <c r="F8" s="97">
        <v>21244790</v>
      </c>
      <c r="G8" s="97">
        <v>998446</v>
      </c>
      <c r="H8" s="97">
        <v>22924844</v>
      </c>
    </row>
    <row r="9" spans="1:8" x14ac:dyDescent="0.25">
      <c r="A9" s="186" t="s">
        <v>202</v>
      </c>
      <c r="B9" s="381" t="s">
        <v>199</v>
      </c>
      <c r="C9" s="97">
        <v>8738</v>
      </c>
      <c r="D9" s="97">
        <v>187621</v>
      </c>
      <c r="E9" s="97">
        <v>9350</v>
      </c>
      <c r="F9" s="97">
        <v>201731</v>
      </c>
      <c r="G9" s="97">
        <v>14072</v>
      </c>
      <c r="H9" s="97">
        <v>306082</v>
      </c>
    </row>
    <row r="10" spans="1:8" x14ac:dyDescent="0.25">
      <c r="A10" s="186" t="s">
        <v>203</v>
      </c>
      <c r="B10" s="381" t="s">
        <v>199</v>
      </c>
      <c r="C10" s="97">
        <v>3464</v>
      </c>
      <c r="D10" s="97">
        <v>888707</v>
      </c>
      <c r="E10" s="97">
        <v>4711</v>
      </c>
      <c r="F10" s="97">
        <v>1004076</v>
      </c>
      <c r="G10" s="97">
        <v>5330</v>
      </c>
      <c r="H10" s="97">
        <v>924221</v>
      </c>
    </row>
    <row r="11" spans="1:8" x14ac:dyDescent="0.25">
      <c r="A11" s="186" t="s">
        <v>205</v>
      </c>
      <c r="B11" s="381" t="s">
        <v>199</v>
      </c>
      <c r="C11" s="97">
        <v>8</v>
      </c>
      <c r="D11" s="97">
        <v>576</v>
      </c>
      <c r="E11" s="97">
        <v>31</v>
      </c>
      <c r="F11" s="97">
        <v>2041</v>
      </c>
      <c r="G11" s="97">
        <v>5</v>
      </c>
      <c r="H11" s="97">
        <v>297</v>
      </c>
    </row>
    <row r="12" spans="1:8" x14ac:dyDescent="0.25">
      <c r="A12" s="186" t="s">
        <v>206</v>
      </c>
      <c r="B12" s="381" t="s">
        <v>199</v>
      </c>
      <c r="C12" s="97">
        <v>285870</v>
      </c>
      <c r="D12" s="97">
        <v>13298986</v>
      </c>
      <c r="E12" s="97">
        <v>396493</v>
      </c>
      <c r="F12" s="97">
        <v>17168105</v>
      </c>
      <c r="G12" s="97">
        <v>355686</v>
      </c>
      <c r="H12" s="97">
        <v>14865511</v>
      </c>
    </row>
    <row r="13" spans="1:8" hidden="1" x14ac:dyDescent="0.25">
      <c r="A13" s="186" t="s">
        <v>207</v>
      </c>
      <c r="B13" s="381" t="s">
        <v>199</v>
      </c>
      <c r="C13" s="97">
        <v>283719</v>
      </c>
      <c r="D13" s="97">
        <v>13224308</v>
      </c>
      <c r="E13" s="97">
        <v>396258</v>
      </c>
      <c r="F13" s="97">
        <v>17159659</v>
      </c>
      <c r="G13" s="97">
        <v>354725</v>
      </c>
      <c r="H13" s="97">
        <v>14834080</v>
      </c>
    </row>
    <row r="14" spans="1:8" hidden="1" x14ac:dyDescent="0.25">
      <c r="A14" s="186" t="s">
        <v>208</v>
      </c>
      <c r="B14" s="381" t="s">
        <v>199</v>
      </c>
      <c r="C14" s="97">
        <v>2151</v>
      </c>
      <c r="D14" s="97">
        <v>74678</v>
      </c>
      <c r="E14" s="97">
        <v>235</v>
      </c>
      <c r="F14" s="97">
        <v>8446</v>
      </c>
      <c r="G14" s="97">
        <v>961</v>
      </c>
      <c r="H14" s="97">
        <v>31431</v>
      </c>
    </row>
    <row r="15" spans="1:8" x14ac:dyDescent="0.25">
      <c r="A15" s="186" t="s">
        <v>209</v>
      </c>
      <c r="B15" s="381" t="s">
        <v>199</v>
      </c>
      <c r="C15" s="97">
        <v>130804</v>
      </c>
      <c r="D15" s="97">
        <v>915231</v>
      </c>
      <c r="E15" s="97">
        <v>125384</v>
      </c>
      <c r="F15" s="97">
        <v>957636</v>
      </c>
      <c r="G15" s="97">
        <v>167856</v>
      </c>
      <c r="H15" s="97">
        <v>1298485</v>
      </c>
    </row>
    <row r="16" spans="1:8" x14ac:dyDescent="0.25">
      <c r="A16" s="186" t="s">
        <v>89</v>
      </c>
      <c r="B16" s="381" t="s">
        <v>199</v>
      </c>
      <c r="C16" s="97">
        <v>5687</v>
      </c>
      <c r="D16" s="97">
        <v>144378</v>
      </c>
      <c r="E16" s="97">
        <v>7484</v>
      </c>
      <c r="F16" s="97">
        <v>146614</v>
      </c>
      <c r="G16" s="97">
        <v>8433</v>
      </c>
      <c r="H16" s="97">
        <v>189198</v>
      </c>
    </row>
    <row r="17" spans="1:8" x14ac:dyDescent="0.25">
      <c r="A17" s="186" t="s">
        <v>90</v>
      </c>
      <c r="B17" s="381" t="s">
        <v>199</v>
      </c>
      <c r="C17" s="97">
        <v>421612</v>
      </c>
      <c r="D17" s="97">
        <v>3662474</v>
      </c>
      <c r="E17" s="97">
        <v>1800689</v>
      </c>
      <c r="F17" s="97">
        <v>8560886</v>
      </c>
      <c r="G17" s="97">
        <v>1116010</v>
      </c>
      <c r="H17" s="97">
        <v>5982901</v>
      </c>
    </row>
    <row r="18" spans="1:8" x14ac:dyDescent="0.25">
      <c r="A18" s="186" t="s">
        <v>210</v>
      </c>
      <c r="B18" s="381" t="s">
        <v>199</v>
      </c>
      <c r="C18" s="97">
        <v>6071</v>
      </c>
      <c r="D18" s="97">
        <v>201663</v>
      </c>
      <c r="E18" s="97">
        <v>11002</v>
      </c>
      <c r="F18" s="97">
        <v>316055</v>
      </c>
      <c r="G18" s="97">
        <v>15225</v>
      </c>
      <c r="H18" s="97">
        <v>353710</v>
      </c>
    </row>
    <row r="19" spans="1:8" x14ac:dyDescent="0.25">
      <c r="A19" s="186" t="s">
        <v>211</v>
      </c>
      <c r="B19" s="381" t="s">
        <v>199</v>
      </c>
      <c r="C19" s="97">
        <v>112775</v>
      </c>
      <c r="D19" s="97">
        <v>3551233</v>
      </c>
      <c r="E19" s="97">
        <v>146301</v>
      </c>
      <c r="F19" s="97">
        <v>4474017</v>
      </c>
      <c r="G19" s="97">
        <v>133551</v>
      </c>
      <c r="H19" s="97">
        <v>4429452</v>
      </c>
    </row>
    <row r="20" spans="1:8" hidden="1" x14ac:dyDescent="0.25">
      <c r="A20" s="186" t="s">
        <v>212</v>
      </c>
      <c r="B20" s="381" t="s">
        <v>199</v>
      </c>
      <c r="C20" s="97">
        <v>44856</v>
      </c>
      <c r="D20" s="97">
        <v>1057753</v>
      </c>
      <c r="E20" s="97">
        <v>67430</v>
      </c>
      <c r="F20" s="97">
        <v>1590619</v>
      </c>
      <c r="G20" s="97">
        <v>53973</v>
      </c>
      <c r="H20" s="97">
        <v>1413804</v>
      </c>
    </row>
    <row r="21" spans="1:8" hidden="1" x14ac:dyDescent="0.25">
      <c r="A21" s="186" t="s">
        <v>213</v>
      </c>
      <c r="B21" s="381" t="s">
        <v>199</v>
      </c>
      <c r="C21" s="97">
        <v>63425</v>
      </c>
      <c r="D21" s="97">
        <v>2204918</v>
      </c>
      <c r="E21" s="97">
        <v>75332</v>
      </c>
      <c r="F21" s="97">
        <v>2586805</v>
      </c>
      <c r="G21" s="97">
        <v>75974</v>
      </c>
      <c r="H21" s="97">
        <v>2739108</v>
      </c>
    </row>
    <row r="22" spans="1:8" hidden="1" x14ac:dyDescent="0.25">
      <c r="A22" s="186" t="s">
        <v>320</v>
      </c>
      <c r="B22" s="392" t="s">
        <v>199</v>
      </c>
      <c r="C22" s="97">
        <v>4494</v>
      </c>
      <c r="D22" s="97">
        <v>288562</v>
      </c>
      <c r="E22" s="97">
        <v>3539</v>
      </c>
      <c r="F22" s="97">
        <v>296593</v>
      </c>
      <c r="G22" s="97">
        <v>3604</v>
      </c>
      <c r="H22" s="97">
        <v>276540</v>
      </c>
    </row>
    <row r="23" spans="1:8" ht="30" x14ac:dyDescent="0.25">
      <c r="A23" s="187" t="s">
        <v>321</v>
      </c>
      <c r="B23" s="392" t="s">
        <v>199</v>
      </c>
      <c r="C23" s="97">
        <v>958905</v>
      </c>
      <c r="D23" s="97">
        <v>1147451</v>
      </c>
      <c r="E23" s="97">
        <v>759539</v>
      </c>
      <c r="F23" s="97">
        <v>1438610</v>
      </c>
      <c r="G23" s="97">
        <v>521202</v>
      </c>
      <c r="H23" s="97">
        <v>1138893</v>
      </c>
    </row>
    <row r="24" spans="1:8" x14ac:dyDescent="0.25">
      <c r="A24" s="186" t="s">
        <v>91</v>
      </c>
      <c r="B24" s="381" t="s">
        <v>199</v>
      </c>
      <c r="C24" s="97">
        <v>75863</v>
      </c>
      <c r="D24" s="97">
        <v>427442</v>
      </c>
      <c r="E24" s="97">
        <v>66450</v>
      </c>
      <c r="F24" s="97">
        <v>369703</v>
      </c>
      <c r="G24" s="97">
        <v>43812</v>
      </c>
      <c r="H24" s="97">
        <v>219917</v>
      </c>
    </row>
    <row r="25" spans="1:8" x14ac:dyDescent="0.25">
      <c r="A25" s="186" t="s">
        <v>92</v>
      </c>
      <c r="B25" s="381" t="s">
        <v>199</v>
      </c>
      <c r="C25" s="97">
        <v>17172</v>
      </c>
      <c r="D25" s="97">
        <v>108515</v>
      </c>
      <c r="E25" s="97">
        <v>26734</v>
      </c>
      <c r="F25" s="97">
        <v>47715</v>
      </c>
      <c r="G25" s="97">
        <v>6174</v>
      </c>
      <c r="H25" s="97">
        <v>46310</v>
      </c>
    </row>
    <row r="26" spans="1:8" x14ac:dyDescent="0.25">
      <c r="A26" s="186" t="s">
        <v>216</v>
      </c>
      <c r="B26" s="381" t="s">
        <v>199</v>
      </c>
      <c r="C26" s="97">
        <v>261336</v>
      </c>
      <c r="D26" s="97">
        <v>3099722</v>
      </c>
      <c r="E26" s="97">
        <v>242685</v>
      </c>
      <c r="F26" s="97">
        <v>2871479</v>
      </c>
      <c r="G26" s="97">
        <v>187663</v>
      </c>
      <c r="H26" s="97">
        <v>2266406</v>
      </c>
    </row>
    <row r="27" spans="1:8" hidden="1" x14ac:dyDescent="0.25">
      <c r="A27" s="186" t="s">
        <v>217</v>
      </c>
      <c r="B27" s="381" t="s">
        <v>199</v>
      </c>
      <c r="C27" s="97">
        <v>28606</v>
      </c>
      <c r="D27" s="97">
        <v>393387</v>
      </c>
      <c r="E27" s="97">
        <v>36135</v>
      </c>
      <c r="F27" s="97">
        <v>517956</v>
      </c>
      <c r="G27" s="97">
        <v>22981</v>
      </c>
      <c r="H27" s="97">
        <v>346341</v>
      </c>
    </row>
    <row r="28" spans="1:8" hidden="1" x14ac:dyDescent="0.25">
      <c r="A28" s="186" t="s">
        <v>218</v>
      </c>
      <c r="B28" s="381" t="s">
        <v>199</v>
      </c>
      <c r="C28" s="97">
        <v>3564</v>
      </c>
      <c r="D28" s="97">
        <v>88305</v>
      </c>
      <c r="E28" s="97">
        <v>11331</v>
      </c>
      <c r="F28" s="97">
        <v>196110</v>
      </c>
      <c r="G28" s="97">
        <v>11195</v>
      </c>
      <c r="H28" s="97">
        <v>206037</v>
      </c>
    </row>
    <row r="29" spans="1:8" hidden="1" x14ac:dyDescent="0.25">
      <c r="A29" s="186" t="s">
        <v>219</v>
      </c>
      <c r="B29" s="381" t="s">
        <v>199</v>
      </c>
      <c r="C29" s="97">
        <v>229166</v>
      </c>
      <c r="D29" s="97">
        <v>2618030</v>
      </c>
      <c r="E29" s="97">
        <v>195219</v>
      </c>
      <c r="F29" s="97">
        <v>2157413</v>
      </c>
      <c r="G29" s="97">
        <v>153487</v>
      </c>
      <c r="H29" s="97">
        <v>1714028</v>
      </c>
    </row>
    <row r="30" spans="1:8" x14ac:dyDescent="0.25">
      <c r="A30" s="186" t="s">
        <v>221</v>
      </c>
      <c r="B30" s="381" t="s">
        <v>199</v>
      </c>
      <c r="C30" s="97">
        <v>17016</v>
      </c>
      <c r="D30" s="97">
        <v>256640</v>
      </c>
      <c r="E30" s="97">
        <v>14347</v>
      </c>
      <c r="F30" s="97">
        <v>231877</v>
      </c>
      <c r="G30" s="97">
        <v>19485</v>
      </c>
      <c r="H30" s="97">
        <v>266435</v>
      </c>
    </row>
    <row r="31" spans="1:8" x14ac:dyDescent="0.25">
      <c r="A31" s="186" t="s">
        <v>322</v>
      </c>
      <c r="B31" s="381" t="s">
        <v>223</v>
      </c>
      <c r="C31" s="97">
        <v>166861</v>
      </c>
      <c r="D31" s="97">
        <v>923353960</v>
      </c>
      <c r="E31" s="97">
        <v>212106</v>
      </c>
      <c r="F31" s="97">
        <v>1045300819</v>
      </c>
      <c r="G31" s="97">
        <v>204000</v>
      </c>
      <c r="H31" s="97">
        <v>861073457</v>
      </c>
    </row>
    <row r="32" spans="1:8" x14ac:dyDescent="0.25">
      <c r="A32" s="186" t="s">
        <v>323</v>
      </c>
      <c r="B32" s="381" t="s">
        <v>223</v>
      </c>
      <c r="C32" s="97">
        <v>0</v>
      </c>
      <c r="D32" s="97">
        <v>5629</v>
      </c>
      <c r="E32" s="97">
        <v>0</v>
      </c>
      <c r="F32" s="97">
        <v>11131</v>
      </c>
      <c r="G32" s="97">
        <v>0</v>
      </c>
      <c r="H32" s="97">
        <v>5518</v>
      </c>
    </row>
    <row r="33" spans="1:8" x14ac:dyDescent="0.25">
      <c r="A33" s="186" t="s">
        <v>226</v>
      </c>
      <c r="B33" s="381" t="s">
        <v>199</v>
      </c>
      <c r="C33" s="97">
        <v>0</v>
      </c>
      <c r="D33" s="97">
        <v>306</v>
      </c>
      <c r="E33" s="97">
        <v>0</v>
      </c>
      <c r="F33" s="97">
        <v>1290</v>
      </c>
      <c r="G33" s="97">
        <v>0</v>
      </c>
      <c r="H33" s="97">
        <v>75</v>
      </c>
    </row>
    <row r="34" spans="1:8" x14ac:dyDescent="0.25">
      <c r="A34" s="186" t="s">
        <v>227</v>
      </c>
      <c r="B34" s="381" t="s">
        <v>199</v>
      </c>
      <c r="C34" s="97">
        <v>16</v>
      </c>
      <c r="D34" s="97">
        <v>17358</v>
      </c>
      <c r="E34" s="97">
        <v>272</v>
      </c>
      <c r="F34" s="97">
        <v>366480</v>
      </c>
      <c r="G34" s="97">
        <v>25</v>
      </c>
      <c r="H34" s="97">
        <v>44193</v>
      </c>
    </row>
    <row r="35" spans="1:8" x14ac:dyDescent="0.25">
      <c r="A35" s="186" t="s">
        <v>225</v>
      </c>
      <c r="B35" s="381" t="s">
        <v>199</v>
      </c>
      <c r="C35" s="97">
        <v>4167206</v>
      </c>
      <c r="D35" s="97">
        <v>67948149</v>
      </c>
      <c r="E35" s="97">
        <v>3290324</v>
      </c>
      <c r="F35" s="97">
        <v>43751479</v>
      </c>
      <c r="G35" s="97">
        <v>3019502</v>
      </c>
      <c r="H35" s="97">
        <v>31956111</v>
      </c>
    </row>
    <row r="36" spans="1:8" x14ac:dyDescent="0.25">
      <c r="A36" s="186" t="s">
        <v>228</v>
      </c>
      <c r="B36" s="381" t="s">
        <v>199</v>
      </c>
      <c r="C36" s="97">
        <v>2048240</v>
      </c>
      <c r="D36" s="97">
        <v>332267404</v>
      </c>
      <c r="E36" s="97">
        <v>1702247</v>
      </c>
      <c r="F36" s="97">
        <v>285028249</v>
      </c>
      <c r="G36" s="97">
        <v>1886199</v>
      </c>
      <c r="H36" s="97">
        <v>262965392</v>
      </c>
    </row>
    <row r="37" spans="1:8" x14ac:dyDescent="0.25">
      <c r="A37" s="186" t="s">
        <v>324</v>
      </c>
      <c r="B37" s="392" t="s">
        <v>199</v>
      </c>
      <c r="C37" s="97">
        <v>2</v>
      </c>
      <c r="D37" s="97">
        <v>96</v>
      </c>
      <c r="E37" s="97" t="s">
        <v>53</v>
      </c>
      <c r="F37" s="97" t="s">
        <v>53</v>
      </c>
      <c r="G37" s="97" t="s">
        <v>53</v>
      </c>
      <c r="H37" s="97" t="s">
        <v>53</v>
      </c>
    </row>
    <row r="38" spans="1:8" x14ac:dyDescent="0.25">
      <c r="A38" s="186" t="s">
        <v>325</v>
      </c>
      <c r="B38" s="392"/>
      <c r="C38" s="97" t="s">
        <v>67</v>
      </c>
      <c r="D38" s="97">
        <v>1349155094</v>
      </c>
      <c r="E38" s="97" t="s">
        <v>67</v>
      </c>
      <c r="F38" s="97">
        <v>1252140913</v>
      </c>
      <c r="G38" s="97" t="s">
        <v>67</v>
      </c>
      <c r="H38" s="97">
        <v>1105651211</v>
      </c>
    </row>
    <row r="39" spans="1:8" x14ac:dyDescent="0.25">
      <c r="A39" s="188" t="s">
        <v>355</v>
      </c>
      <c r="B39" s="392" t="s">
        <v>229</v>
      </c>
      <c r="C39" s="97">
        <v>3135870</v>
      </c>
      <c r="D39" s="97">
        <v>6755910</v>
      </c>
      <c r="E39" s="97">
        <v>520983</v>
      </c>
      <c r="F39" s="97">
        <v>298568</v>
      </c>
      <c r="G39" s="97">
        <v>527650</v>
      </c>
      <c r="H39" s="97">
        <v>495371</v>
      </c>
    </row>
    <row r="40" spans="1:8" x14ac:dyDescent="0.25">
      <c r="A40" s="188" t="s">
        <v>356</v>
      </c>
      <c r="B40" s="392" t="s">
        <v>229</v>
      </c>
      <c r="C40" s="97">
        <v>146612350</v>
      </c>
      <c r="D40" s="97">
        <v>1341171052</v>
      </c>
      <c r="E40" s="97">
        <v>150487349</v>
      </c>
      <c r="F40" s="97">
        <v>1250347957</v>
      </c>
      <c r="G40" s="97">
        <v>151535456</v>
      </c>
      <c r="H40" s="97">
        <v>1103784712</v>
      </c>
    </row>
    <row r="41" spans="1:8" x14ac:dyDescent="0.25">
      <c r="A41" s="188" t="s">
        <v>357</v>
      </c>
      <c r="B41" s="408" t="s">
        <v>326</v>
      </c>
      <c r="C41" s="97">
        <v>168540</v>
      </c>
      <c r="D41" s="97">
        <v>1228132</v>
      </c>
      <c r="E41" s="97">
        <v>351378</v>
      </c>
      <c r="F41" s="97">
        <v>1494388</v>
      </c>
      <c r="G41" s="97">
        <v>287431</v>
      </c>
      <c r="H41" s="97">
        <v>1371128</v>
      </c>
    </row>
    <row r="42" spans="1:8" x14ac:dyDescent="0.25">
      <c r="A42" s="186" t="s">
        <v>231</v>
      </c>
      <c r="B42" s="381" t="s">
        <v>199</v>
      </c>
      <c r="C42" s="97">
        <v>6006</v>
      </c>
      <c r="D42" s="97">
        <v>186713</v>
      </c>
      <c r="E42" s="97">
        <v>2122</v>
      </c>
      <c r="F42" s="97">
        <v>87085</v>
      </c>
      <c r="G42" s="97">
        <v>2023</v>
      </c>
      <c r="H42" s="97">
        <v>87085</v>
      </c>
    </row>
    <row r="43" spans="1:8" x14ac:dyDescent="0.25">
      <c r="A43" s="186" t="s">
        <v>99</v>
      </c>
      <c r="B43" s="381" t="s">
        <v>199</v>
      </c>
      <c r="C43" s="97">
        <v>2511602</v>
      </c>
      <c r="D43" s="97">
        <v>3736522</v>
      </c>
      <c r="E43" s="97">
        <v>2014760</v>
      </c>
      <c r="F43" s="97">
        <v>3146097</v>
      </c>
      <c r="G43" s="97">
        <v>1931136</v>
      </c>
      <c r="H43" s="97">
        <v>2998295</v>
      </c>
    </row>
    <row r="44" spans="1:8" x14ac:dyDescent="0.25">
      <c r="A44" s="186" t="s">
        <v>232</v>
      </c>
      <c r="B44" s="381" t="s">
        <v>199</v>
      </c>
      <c r="C44" s="97">
        <v>586</v>
      </c>
      <c r="D44" s="97">
        <v>16862</v>
      </c>
      <c r="E44" s="97">
        <v>4617</v>
      </c>
      <c r="F44" s="97">
        <v>2979</v>
      </c>
      <c r="G44" s="97">
        <v>12</v>
      </c>
      <c r="H44" s="97">
        <v>850</v>
      </c>
    </row>
    <row r="45" spans="1:8" x14ac:dyDescent="0.25">
      <c r="A45" s="186" t="s">
        <v>327</v>
      </c>
      <c r="B45" s="381"/>
      <c r="C45" s="97" t="s">
        <v>67</v>
      </c>
      <c r="D45" s="97">
        <v>22328772</v>
      </c>
      <c r="E45" s="97" t="s">
        <v>67</v>
      </c>
      <c r="F45" s="97">
        <v>63062394</v>
      </c>
      <c r="G45" s="97" t="s">
        <v>67</v>
      </c>
      <c r="H45" s="97">
        <v>87263267</v>
      </c>
    </row>
    <row r="46" spans="1:8" x14ac:dyDescent="0.25">
      <c r="A46" s="188" t="s">
        <v>353</v>
      </c>
      <c r="B46" s="381" t="s">
        <v>199</v>
      </c>
      <c r="C46" s="97">
        <v>85</v>
      </c>
      <c r="D46" s="97">
        <v>5117924</v>
      </c>
      <c r="E46" s="97">
        <v>32</v>
      </c>
      <c r="F46" s="97">
        <v>6432925</v>
      </c>
      <c r="G46" s="97">
        <v>42</v>
      </c>
      <c r="H46" s="97">
        <v>6643105</v>
      </c>
    </row>
    <row r="47" spans="1:8" x14ac:dyDescent="0.25">
      <c r="A47" s="188" t="s">
        <v>354</v>
      </c>
      <c r="B47" s="381" t="s">
        <v>230</v>
      </c>
      <c r="C47" s="97">
        <v>8714</v>
      </c>
      <c r="D47" s="97">
        <v>17210848</v>
      </c>
      <c r="E47" s="97">
        <v>65144</v>
      </c>
      <c r="F47" s="97">
        <v>56629469</v>
      </c>
      <c r="G47" s="97">
        <v>85280</v>
      </c>
      <c r="H47" s="97">
        <v>80620162</v>
      </c>
    </row>
    <row r="48" spans="1:8" x14ac:dyDescent="0.25">
      <c r="A48" s="186" t="s">
        <v>234</v>
      </c>
      <c r="B48" s="381" t="s">
        <v>199</v>
      </c>
      <c r="C48" s="97">
        <v>42448</v>
      </c>
      <c r="D48" s="97">
        <v>212990</v>
      </c>
      <c r="E48" s="97">
        <v>66749</v>
      </c>
      <c r="F48" s="97">
        <v>242645</v>
      </c>
      <c r="G48" s="97">
        <v>25716</v>
      </c>
      <c r="H48" s="97">
        <v>177877</v>
      </c>
    </row>
    <row r="49" spans="1:8" x14ac:dyDescent="0.25">
      <c r="A49" s="188" t="s">
        <v>358</v>
      </c>
      <c r="B49" s="392"/>
      <c r="C49" s="97" t="s">
        <v>67</v>
      </c>
      <c r="D49" s="97">
        <v>12453</v>
      </c>
      <c r="E49" s="97" t="s">
        <v>67</v>
      </c>
      <c r="F49" s="97">
        <v>9639</v>
      </c>
      <c r="G49" s="97" t="s">
        <v>67</v>
      </c>
      <c r="H49" s="97">
        <v>21268</v>
      </c>
    </row>
    <row r="50" spans="1:8" x14ac:dyDescent="0.25">
      <c r="A50" s="188" t="s">
        <v>359</v>
      </c>
      <c r="B50" s="392" t="s">
        <v>199</v>
      </c>
      <c r="C50" s="97">
        <v>2</v>
      </c>
      <c r="D50" s="97">
        <v>12422</v>
      </c>
      <c r="E50" s="97">
        <v>25</v>
      </c>
      <c r="F50" s="97">
        <v>7288</v>
      </c>
      <c r="G50" s="97">
        <v>1</v>
      </c>
      <c r="H50" s="97">
        <v>14827</v>
      </c>
    </row>
    <row r="51" spans="1:8" x14ac:dyDescent="0.25">
      <c r="A51" s="188" t="s">
        <v>360</v>
      </c>
      <c r="B51" s="392" t="s">
        <v>230</v>
      </c>
      <c r="C51" s="97">
        <v>0</v>
      </c>
      <c r="D51" s="97">
        <v>31</v>
      </c>
      <c r="E51" s="97">
        <v>77</v>
      </c>
      <c r="F51" s="97">
        <v>2351</v>
      </c>
      <c r="G51" s="97">
        <v>399</v>
      </c>
      <c r="H51" s="97">
        <v>6441</v>
      </c>
    </row>
    <row r="52" spans="1:8" x14ac:dyDescent="0.25">
      <c r="A52" s="186" t="s">
        <v>236</v>
      </c>
      <c r="B52" s="392" t="s">
        <v>199</v>
      </c>
      <c r="C52" s="97">
        <v>146</v>
      </c>
      <c r="D52" s="97">
        <v>4473</v>
      </c>
      <c r="E52" s="97">
        <v>4</v>
      </c>
      <c r="F52" s="97">
        <v>137</v>
      </c>
      <c r="G52" s="97">
        <v>393</v>
      </c>
      <c r="H52" s="97">
        <v>16839</v>
      </c>
    </row>
    <row r="53" spans="1:8" x14ac:dyDescent="0.25">
      <c r="A53" s="186" t="s">
        <v>237</v>
      </c>
      <c r="B53" s="381" t="s">
        <v>199</v>
      </c>
      <c r="C53" s="97" t="s">
        <v>53</v>
      </c>
      <c r="D53" s="97" t="s">
        <v>53</v>
      </c>
      <c r="E53" s="97">
        <v>141</v>
      </c>
      <c r="F53" s="97">
        <v>2257</v>
      </c>
      <c r="G53" s="97">
        <v>1279</v>
      </c>
      <c r="H53" s="97">
        <v>17412</v>
      </c>
    </row>
    <row r="54" spans="1:8" x14ac:dyDescent="0.25">
      <c r="A54" s="186" t="s">
        <v>238</v>
      </c>
      <c r="B54" s="381" t="s">
        <v>199</v>
      </c>
      <c r="C54" s="97">
        <v>117254</v>
      </c>
      <c r="D54" s="97">
        <v>2412179</v>
      </c>
      <c r="E54" s="97">
        <v>155673</v>
      </c>
      <c r="F54" s="97">
        <v>2967071</v>
      </c>
      <c r="G54" s="97">
        <v>163113</v>
      </c>
      <c r="H54" s="97">
        <v>2908708</v>
      </c>
    </row>
    <row r="55" spans="1:8" x14ac:dyDescent="0.25">
      <c r="A55" s="186" t="s">
        <v>240</v>
      </c>
      <c r="B55" s="381" t="s">
        <v>199</v>
      </c>
      <c r="C55" s="97">
        <v>626</v>
      </c>
      <c r="D55" s="97">
        <v>10542</v>
      </c>
      <c r="E55" s="97">
        <v>647</v>
      </c>
      <c r="F55" s="97">
        <v>10297</v>
      </c>
      <c r="G55" s="97">
        <v>883</v>
      </c>
      <c r="H55" s="97">
        <v>11053</v>
      </c>
    </row>
    <row r="56" spans="1:8" x14ac:dyDescent="0.25">
      <c r="A56" s="186" t="s">
        <v>328</v>
      </c>
      <c r="B56" s="381"/>
      <c r="C56" s="97" t="s">
        <v>67</v>
      </c>
      <c r="D56" s="97">
        <v>46894</v>
      </c>
      <c r="E56" s="97" t="s">
        <v>67</v>
      </c>
      <c r="F56" s="97">
        <v>68743</v>
      </c>
      <c r="G56" s="97" t="s">
        <v>67</v>
      </c>
      <c r="H56" s="97">
        <v>62629</v>
      </c>
    </row>
    <row r="57" spans="1:8" x14ac:dyDescent="0.25">
      <c r="A57" s="188" t="s">
        <v>361</v>
      </c>
      <c r="B57" s="381" t="s">
        <v>199</v>
      </c>
      <c r="C57" s="97">
        <v>58</v>
      </c>
      <c r="D57" s="97">
        <v>45309</v>
      </c>
      <c r="E57" s="97">
        <v>33</v>
      </c>
      <c r="F57" s="97">
        <v>59753</v>
      </c>
      <c r="G57" s="97">
        <v>7</v>
      </c>
      <c r="H57" s="97">
        <v>59779</v>
      </c>
    </row>
    <row r="58" spans="1:8" x14ac:dyDescent="0.25">
      <c r="A58" s="188" t="s">
        <v>362</v>
      </c>
      <c r="B58" s="381" t="s">
        <v>230</v>
      </c>
      <c r="C58" s="97">
        <v>2</v>
      </c>
      <c r="D58" s="97">
        <v>1585</v>
      </c>
      <c r="E58" s="97">
        <v>210</v>
      </c>
      <c r="F58" s="97">
        <v>8990</v>
      </c>
      <c r="G58" s="97">
        <v>26</v>
      </c>
      <c r="H58" s="97">
        <v>2850</v>
      </c>
    </row>
    <row r="59" spans="1:8" x14ac:dyDescent="0.25">
      <c r="A59" s="186" t="s">
        <v>242</v>
      </c>
      <c r="B59" s="381" t="s">
        <v>199</v>
      </c>
      <c r="C59" s="97">
        <v>71378</v>
      </c>
      <c r="D59" s="97">
        <v>2402008</v>
      </c>
      <c r="E59" s="97">
        <v>65595</v>
      </c>
      <c r="F59" s="97">
        <v>2269307</v>
      </c>
      <c r="G59" s="97">
        <v>70288</v>
      </c>
      <c r="H59" s="97">
        <v>2474283</v>
      </c>
    </row>
    <row r="60" spans="1:8" hidden="1" x14ac:dyDescent="0.25">
      <c r="A60" s="186" t="s">
        <v>243</v>
      </c>
      <c r="B60" s="392" t="s">
        <v>199</v>
      </c>
      <c r="C60" s="97">
        <v>40563</v>
      </c>
      <c r="D60" s="97">
        <v>1299814</v>
      </c>
      <c r="E60" s="97">
        <v>44564</v>
      </c>
      <c r="F60" s="97">
        <v>1297709</v>
      </c>
      <c r="G60" s="97">
        <v>42677</v>
      </c>
      <c r="H60" s="97">
        <v>1252862</v>
      </c>
    </row>
    <row r="61" spans="1:8" hidden="1" x14ac:dyDescent="0.25">
      <c r="A61" s="186" t="s">
        <v>244</v>
      </c>
      <c r="B61" s="392" t="s">
        <v>199</v>
      </c>
      <c r="C61" s="97">
        <v>7849</v>
      </c>
      <c r="D61" s="97">
        <v>200368</v>
      </c>
      <c r="E61" s="97">
        <v>6290</v>
      </c>
      <c r="F61" s="97">
        <v>210530</v>
      </c>
      <c r="G61" s="97">
        <v>14746</v>
      </c>
      <c r="H61" s="97">
        <v>371882</v>
      </c>
    </row>
    <row r="62" spans="1:8" hidden="1" x14ac:dyDescent="0.25">
      <c r="A62" s="186" t="s">
        <v>245</v>
      </c>
      <c r="B62" s="381" t="s">
        <v>199</v>
      </c>
      <c r="C62" s="97">
        <v>4060</v>
      </c>
      <c r="D62" s="97">
        <v>130545</v>
      </c>
      <c r="E62" s="97">
        <v>5017</v>
      </c>
      <c r="F62" s="97">
        <v>130523</v>
      </c>
      <c r="G62" s="97">
        <v>2663</v>
      </c>
      <c r="H62" s="97">
        <v>76454</v>
      </c>
    </row>
    <row r="63" spans="1:8" hidden="1" x14ac:dyDescent="0.25">
      <c r="A63" s="186" t="s">
        <v>246</v>
      </c>
      <c r="B63" s="381" t="s">
        <v>199</v>
      </c>
      <c r="C63" s="97">
        <v>18906</v>
      </c>
      <c r="D63" s="97">
        <v>771281</v>
      </c>
      <c r="E63" s="97">
        <v>9724</v>
      </c>
      <c r="F63" s="97">
        <v>630545</v>
      </c>
      <c r="G63" s="97">
        <v>10202</v>
      </c>
      <c r="H63" s="97">
        <v>773085</v>
      </c>
    </row>
    <row r="64" spans="1:8" x14ac:dyDescent="0.25">
      <c r="A64" s="186" t="s">
        <v>247</v>
      </c>
      <c r="B64" s="381" t="s">
        <v>199</v>
      </c>
      <c r="C64" s="97">
        <v>22916</v>
      </c>
      <c r="D64" s="97">
        <v>1235588</v>
      </c>
      <c r="E64" s="97">
        <v>28552</v>
      </c>
      <c r="F64" s="97">
        <v>1335288</v>
      </c>
      <c r="G64" s="97">
        <v>26160</v>
      </c>
      <c r="H64" s="97">
        <v>1213356</v>
      </c>
    </row>
    <row r="65" spans="1:8" x14ac:dyDescent="0.25">
      <c r="A65" s="186" t="s">
        <v>329</v>
      </c>
      <c r="B65" s="381" t="s">
        <v>199</v>
      </c>
      <c r="C65" s="97">
        <v>3231930</v>
      </c>
      <c r="D65" s="97">
        <v>5252011</v>
      </c>
      <c r="E65" s="97">
        <v>4421048</v>
      </c>
      <c r="F65" s="97">
        <v>6747745</v>
      </c>
      <c r="G65" s="97">
        <v>4068412</v>
      </c>
      <c r="H65" s="97">
        <v>5713627</v>
      </c>
    </row>
    <row r="66" spans="1:8" x14ac:dyDescent="0.25">
      <c r="A66" s="186" t="s">
        <v>248</v>
      </c>
      <c r="B66" s="381" t="s">
        <v>223</v>
      </c>
      <c r="C66" s="97">
        <v>369</v>
      </c>
      <c r="D66" s="97">
        <v>3423552</v>
      </c>
      <c r="E66" s="97">
        <v>12093</v>
      </c>
      <c r="F66" s="97">
        <v>65947375</v>
      </c>
      <c r="G66" s="97">
        <v>7099</v>
      </c>
      <c r="H66" s="97">
        <v>31971445</v>
      </c>
    </row>
    <row r="67" spans="1:8" hidden="1" x14ac:dyDescent="0.25">
      <c r="A67" s="186" t="s">
        <v>249</v>
      </c>
      <c r="B67" s="381" t="s">
        <v>223</v>
      </c>
      <c r="C67" s="97">
        <v>11</v>
      </c>
      <c r="D67" s="97">
        <v>79147</v>
      </c>
      <c r="E67" s="97">
        <v>4939</v>
      </c>
      <c r="F67" s="97">
        <v>24964666</v>
      </c>
      <c r="G67" s="97">
        <v>2565</v>
      </c>
      <c r="H67" s="97">
        <v>11462874</v>
      </c>
    </row>
    <row r="68" spans="1:8" hidden="1" x14ac:dyDescent="0.25">
      <c r="A68" s="186" t="s">
        <v>250</v>
      </c>
      <c r="B68" s="381" t="s">
        <v>223</v>
      </c>
      <c r="C68" s="98"/>
      <c r="D68" s="98"/>
      <c r="E68" s="97">
        <v>4837</v>
      </c>
      <c r="F68" s="97">
        <v>25280627</v>
      </c>
      <c r="G68" s="97">
        <v>2543</v>
      </c>
      <c r="H68" s="97">
        <v>10392710</v>
      </c>
    </row>
    <row r="69" spans="1:8" hidden="1" x14ac:dyDescent="0.25">
      <c r="A69" s="186" t="s">
        <v>251</v>
      </c>
      <c r="B69" s="381" t="s">
        <v>223</v>
      </c>
      <c r="C69" s="97">
        <v>59</v>
      </c>
      <c r="D69" s="97">
        <v>551355</v>
      </c>
      <c r="E69" s="97">
        <v>1657</v>
      </c>
      <c r="F69" s="97">
        <v>10498110</v>
      </c>
      <c r="G69" s="97">
        <v>1709</v>
      </c>
      <c r="H69" s="97">
        <v>8162529</v>
      </c>
    </row>
    <row r="70" spans="1:8" hidden="1" x14ac:dyDescent="0.25">
      <c r="A70" s="186" t="s">
        <v>252</v>
      </c>
      <c r="B70" s="381" t="s">
        <v>223</v>
      </c>
      <c r="C70" s="97">
        <v>297</v>
      </c>
      <c r="D70" s="97">
        <v>2748216</v>
      </c>
      <c r="E70" s="97">
        <v>656</v>
      </c>
      <c r="F70" s="97">
        <v>5151575</v>
      </c>
      <c r="G70" s="97">
        <v>279</v>
      </c>
      <c r="H70" s="97">
        <v>1907301</v>
      </c>
    </row>
    <row r="71" spans="1:8" hidden="1" x14ac:dyDescent="0.25">
      <c r="A71" s="186" t="s">
        <v>253</v>
      </c>
      <c r="B71" s="381" t="s">
        <v>223</v>
      </c>
      <c r="C71" s="381">
        <v>2</v>
      </c>
      <c r="D71" s="97">
        <v>44834</v>
      </c>
      <c r="E71" s="97">
        <v>4</v>
      </c>
      <c r="F71" s="97">
        <v>52397</v>
      </c>
      <c r="G71" s="97">
        <v>3</v>
      </c>
      <c r="H71" s="97">
        <v>46031</v>
      </c>
    </row>
    <row r="72" spans="1:8" x14ac:dyDescent="0.25">
      <c r="A72" s="186" t="s">
        <v>112</v>
      </c>
      <c r="B72" s="381" t="s">
        <v>199</v>
      </c>
      <c r="C72" s="97">
        <v>80204</v>
      </c>
      <c r="D72" s="97">
        <v>1420872</v>
      </c>
      <c r="E72" s="97">
        <v>93322</v>
      </c>
      <c r="F72" s="97">
        <v>1662634</v>
      </c>
      <c r="G72" s="97">
        <v>118524</v>
      </c>
      <c r="H72" s="97">
        <v>1996778</v>
      </c>
    </row>
    <row r="73" spans="1:8" x14ac:dyDescent="0.25">
      <c r="A73" s="186" t="s">
        <v>254</v>
      </c>
      <c r="B73" s="381" t="s">
        <v>199</v>
      </c>
      <c r="C73" s="97">
        <v>20</v>
      </c>
      <c r="D73" s="97">
        <v>717</v>
      </c>
      <c r="E73" s="97">
        <v>20</v>
      </c>
      <c r="F73" s="97">
        <v>803</v>
      </c>
      <c r="G73" s="97">
        <v>0</v>
      </c>
      <c r="H73" s="97">
        <v>73</v>
      </c>
    </row>
    <row r="74" spans="1:8" x14ac:dyDescent="0.25">
      <c r="A74" s="186" t="s">
        <v>113</v>
      </c>
      <c r="B74" s="381" t="s">
        <v>199</v>
      </c>
      <c r="C74" s="97">
        <v>394</v>
      </c>
      <c r="D74" s="97">
        <v>13711</v>
      </c>
      <c r="E74" s="97">
        <v>508</v>
      </c>
      <c r="F74" s="97">
        <v>17006</v>
      </c>
      <c r="G74" s="97">
        <v>478</v>
      </c>
      <c r="H74" s="97">
        <v>16913</v>
      </c>
    </row>
    <row r="75" spans="1:8" x14ac:dyDescent="0.25">
      <c r="A75" s="186" t="s">
        <v>255</v>
      </c>
      <c r="B75" s="381" t="s">
        <v>199</v>
      </c>
      <c r="C75" s="97">
        <v>33405</v>
      </c>
      <c r="D75" s="97">
        <v>3880931</v>
      </c>
      <c r="E75" s="97">
        <v>39441</v>
      </c>
      <c r="F75" s="97">
        <v>3846804</v>
      </c>
      <c r="G75" s="97">
        <v>5334</v>
      </c>
      <c r="H75" s="97">
        <v>264662</v>
      </c>
    </row>
    <row r="76" spans="1:8" x14ac:dyDescent="0.25">
      <c r="A76" s="186" t="s">
        <v>117</v>
      </c>
      <c r="B76" s="381" t="s">
        <v>199</v>
      </c>
      <c r="C76" s="97">
        <v>13214179</v>
      </c>
      <c r="D76" s="97">
        <v>21580366</v>
      </c>
      <c r="E76" s="97">
        <v>13943781</v>
      </c>
      <c r="F76" s="97">
        <v>22138585</v>
      </c>
      <c r="G76" s="97">
        <v>17187164</v>
      </c>
      <c r="H76" s="97">
        <v>23772767</v>
      </c>
    </row>
    <row r="77" spans="1:8" x14ac:dyDescent="0.25">
      <c r="A77" s="186" t="s">
        <v>256</v>
      </c>
      <c r="B77" s="381" t="s">
        <v>199</v>
      </c>
      <c r="C77" s="97">
        <v>66001</v>
      </c>
      <c r="D77" s="97">
        <v>2216905</v>
      </c>
      <c r="E77" s="97">
        <v>102077</v>
      </c>
      <c r="F77" s="97">
        <v>3327761</v>
      </c>
      <c r="G77" s="97">
        <v>118788</v>
      </c>
      <c r="H77" s="97">
        <v>3256837</v>
      </c>
    </row>
    <row r="78" spans="1:8" hidden="1" x14ac:dyDescent="0.25">
      <c r="A78" s="186" t="s">
        <v>257</v>
      </c>
      <c r="B78" s="381" t="s">
        <v>199</v>
      </c>
      <c r="C78" s="97">
        <v>6429</v>
      </c>
      <c r="D78" s="97">
        <v>263317</v>
      </c>
      <c r="E78" s="97">
        <v>5993</v>
      </c>
      <c r="F78" s="97">
        <v>245797</v>
      </c>
      <c r="G78" s="97">
        <v>10348</v>
      </c>
      <c r="H78" s="97">
        <v>430234</v>
      </c>
    </row>
    <row r="79" spans="1:8" hidden="1" x14ac:dyDescent="0.25">
      <c r="A79" s="186" t="s">
        <v>258</v>
      </c>
      <c r="B79" s="392" t="s">
        <v>199</v>
      </c>
      <c r="C79" s="97">
        <v>6630</v>
      </c>
      <c r="D79" s="97">
        <v>55130</v>
      </c>
      <c r="E79" s="97">
        <v>9286</v>
      </c>
      <c r="F79" s="97">
        <v>48413</v>
      </c>
      <c r="G79" s="97">
        <v>33166</v>
      </c>
      <c r="H79" s="97">
        <v>146403</v>
      </c>
    </row>
    <row r="80" spans="1:8" hidden="1" x14ac:dyDescent="0.25">
      <c r="A80" s="186" t="s">
        <v>259</v>
      </c>
      <c r="B80" s="392" t="s">
        <v>199</v>
      </c>
      <c r="C80" s="97">
        <v>7097</v>
      </c>
      <c r="D80" s="97">
        <v>199334</v>
      </c>
      <c r="E80" s="97">
        <v>12347</v>
      </c>
      <c r="F80" s="97">
        <v>458054</v>
      </c>
      <c r="G80" s="97">
        <v>4019</v>
      </c>
      <c r="H80" s="97">
        <v>146576</v>
      </c>
    </row>
    <row r="81" spans="1:8" hidden="1" x14ac:dyDescent="0.25">
      <c r="A81" s="186" t="s">
        <v>330</v>
      </c>
      <c r="B81" s="381" t="s">
        <v>199</v>
      </c>
      <c r="C81" s="97">
        <v>18182</v>
      </c>
      <c r="D81" s="97">
        <v>619105</v>
      </c>
      <c r="E81" s="97">
        <v>42316</v>
      </c>
      <c r="F81" s="97">
        <v>1423690</v>
      </c>
      <c r="G81" s="97">
        <v>46306</v>
      </c>
      <c r="H81" s="97">
        <v>1589858</v>
      </c>
    </row>
    <row r="82" spans="1:8" hidden="1" x14ac:dyDescent="0.25">
      <c r="A82" s="186" t="s">
        <v>261</v>
      </c>
      <c r="B82" s="381" t="s">
        <v>199</v>
      </c>
      <c r="C82" s="97">
        <v>12901</v>
      </c>
      <c r="D82" s="97">
        <v>474313</v>
      </c>
      <c r="E82" s="97">
        <v>18687</v>
      </c>
      <c r="F82" s="97">
        <v>616177</v>
      </c>
      <c r="G82" s="97">
        <v>15024</v>
      </c>
      <c r="H82" s="97">
        <v>575690</v>
      </c>
    </row>
    <row r="83" spans="1:8" hidden="1" x14ac:dyDescent="0.25">
      <c r="A83" s="186" t="s">
        <v>262</v>
      </c>
      <c r="B83" s="381" t="s">
        <v>199</v>
      </c>
      <c r="C83" s="97">
        <v>14762</v>
      </c>
      <c r="D83" s="97">
        <v>605706</v>
      </c>
      <c r="E83" s="97">
        <v>13448</v>
      </c>
      <c r="F83" s="97">
        <v>535630</v>
      </c>
      <c r="G83" s="97">
        <v>9925</v>
      </c>
      <c r="H83" s="97">
        <v>368076</v>
      </c>
    </row>
    <row r="84" spans="1:8" x14ac:dyDescent="0.25">
      <c r="A84" s="186" t="s">
        <v>263</v>
      </c>
      <c r="B84" s="381" t="s">
        <v>199</v>
      </c>
      <c r="C84" s="97">
        <v>2179334</v>
      </c>
      <c r="D84" s="97">
        <v>28306272</v>
      </c>
      <c r="E84" s="97">
        <v>3172858</v>
      </c>
      <c r="F84" s="97">
        <v>34669120</v>
      </c>
      <c r="G84" s="97">
        <v>2216864</v>
      </c>
      <c r="H84" s="97">
        <v>17413687</v>
      </c>
    </row>
    <row r="85" spans="1:8" hidden="1" x14ac:dyDescent="0.25">
      <c r="A85" s="186" t="s">
        <v>331</v>
      </c>
      <c r="B85" s="392" t="s">
        <v>199</v>
      </c>
      <c r="C85" s="97">
        <v>677467</v>
      </c>
      <c r="D85" s="97">
        <v>10380640</v>
      </c>
      <c r="E85" s="97">
        <v>892093</v>
      </c>
      <c r="F85" s="97">
        <v>11730476</v>
      </c>
      <c r="G85" s="97">
        <v>588896</v>
      </c>
      <c r="H85" s="97">
        <v>5376549</v>
      </c>
    </row>
    <row r="86" spans="1:8" ht="30" hidden="1" x14ac:dyDescent="0.25">
      <c r="A86" s="187" t="s">
        <v>332</v>
      </c>
      <c r="B86" s="392" t="s">
        <v>199</v>
      </c>
      <c r="C86" s="97">
        <v>1396939</v>
      </c>
      <c r="D86" s="97">
        <v>16778809</v>
      </c>
      <c r="E86" s="97">
        <v>2090849</v>
      </c>
      <c r="F86" s="97">
        <v>21380159</v>
      </c>
      <c r="G86" s="97">
        <v>1385986</v>
      </c>
      <c r="H86" s="97">
        <v>10479876</v>
      </c>
    </row>
    <row r="87" spans="1:8" ht="30" hidden="1" x14ac:dyDescent="0.25">
      <c r="A87" s="187" t="s">
        <v>333</v>
      </c>
      <c r="B87" s="381" t="s">
        <v>199</v>
      </c>
      <c r="C87" s="97">
        <v>20726</v>
      </c>
      <c r="D87" s="97">
        <v>169297</v>
      </c>
      <c r="E87" s="97">
        <v>170570</v>
      </c>
      <c r="F87" s="97">
        <v>1426501</v>
      </c>
      <c r="G87" s="97">
        <v>199508</v>
      </c>
      <c r="H87" s="97">
        <v>1358838</v>
      </c>
    </row>
    <row r="88" spans="1:8" ht="30" hidden="1" x14ac:dyDescent="0.25">
      <c r="A88" s="187" t="s">
        <v>334</v>
      </c>
      <c r="B88" s="381" t="s">
        <v>199</v>
      </c>
      <c r="C88" s="97">
        <v>12284</v>
      </c>
      <c r="D88" s="97">
        <v>97710</v>
      </c>
      <c r="E88" s="97">
        <v>19345</v>
      </c>
      <c r="F88" s="97">
        <v>129611</v>
      </c>
      <c r="G88" s="97">
        <v>27362</v>
      </c>
      <c r="H88" s="97">
        <v>120220</v>
      </c>
    </row>
    <row r="89" spans="1:8" hidden="1" x14ac:dyDescent="0.25">
      <c r="A89" s="186" t="s">
        <v>266</v>
      </c>
      <c r="B89" s="392" t="s">
        <v>199</v>
      </c>
      <c r="C89" s="97">
        <v>71918</v>
      </c>
      <c r="D89" s="97">
        <v>879816</v>
      </c>
      <c r="E89" s="97">
        <v>1</v>
      </c>
      <c r="F89" s="97">
        <v>2373</v>
      </c>
      <c r="G89" s="97">
        <v>15112</v>
      </c>
      <c r="H89" s="97">
        <v>78204</v>
      </c>
    </row>
    <row r="90" spans="1:8" x14ac:dyDescent="0.25">
      <c r="A90" s="186" t="s">
        <v>267</v>
      </c>
      <c r="B90" s="392" t="s">
        <v>199</v>
      </c>
      <c r="C90" s="97">
        <v>757948</v>
      </c>
      <c r="D90" s="97">
        <v>22107203</v>
      </c>
      <c r="E90" s="97">
        <v>778503</v>
      </c>
      <c r="F90" s="97">
        <v>23839858</v>
      </c>
      <c r="G90" s="97">
        <v>858061</v>
      </c>
      <c r="H90" s="97">
        <v>27392156</v>
      </c>
    </row>
    <row r="91" spans="1:8" hidden="1" x14ac:dyDescent="0.25">
      <c r="A91" s="186" t="s">
        <v>335</v>
      </c>
      <c r="B91" s="381" t="s">
        <v>199</v>
      </c>
      <c r="C91" s="97">
        <v>626229</v>
      </c>
      <c r="D91" s="97">
        <v>14418612</v>
      </c>
      <c r="E91" s="97">
        <v>640645</v>
      </c>
      <c r="F91" s="97">
        <v>14860505</v>
      </c>
      <c r="G91" s="97">
        <v>715794</v>
      </c>
      <c r="H91" s="97">
        <v>17764555</v>
      </c>
    </row>
    <row r="92" spans="1:8" hidden="1" x14ac:dyDescent="0.25">
      <c r="A92" s="186" t="s">
        <v>269</v>
      </c>
      <c r="B92" s="392" t="s">
        <v>199</v>
      </c>
      <c r="C92" s="97">
        <v>131719</v>
      </c>
      <c r="D92" s="97">
        <v>7688591</v>
      </c>
      <c r="E92" s="97">
        <v>137858</v>
      </c>
      <c r="F92" s="97">
        <v>8979353</v>
      </c>
      <c r="G92" s="97">
        <v>142267</v>
      </c>
      <c r="H92" s="97">
        <v>9627601</v>
      </c>
    </row>
    <row r="93" spans="1:8" s="19" customFormat="1" x14ac:dyDescent="0.25">
      <c r="A93" s="189" t="s">
        <v>270</v>
      </c>
      <c r="B93" s="413" t="s">
        <v>199</v>
      </c>
      <c r="C93" s="99">
        <v>2049</v>
      </c>
      <c r="D93" s="99">
        <v>563468</v>
      </c>
      <c r="E93" s="99">
        <v>2240</v>
      </c>
      <c r="F93" s="99">
        <v>703135</v>
      </c>
      <c r="G93" s="99">
        <v>2471</v>
      </c>
      <c r="H93" s="99">
        <v>895588</v>
      </c>
    </row>
    <row r="94" spans="1:8" s="19" customFormat="1" x14ac:dyDescent="0.25">
      <c r="A94" s="190" t="s">
        <v>363</v>
      </c>
      <c r="B94" s="382" t="s">
        <v>199</v>
      </c>
      <c r="C94" s="99">
        <v>883</v>
      </c>
      <c r="D94" s="99">
        <v>36515</v>
      </c>
      <c r="E94" s="99">
        <v>967</v>
      </c>
      <c r="F94" s="99">
        <v>38596</v>
      </c>
      <c r="G94" s="99">
        <v>984</v>
      </c>
      <c r="H94" s="99">
        <v>56496</v>
      </c>
    </row>
    <row r="95" spans="1:8" s="19" customFormat="1" hidden="1" x14ac:dyDescent="0.25">
      <c r="A95" s="189" t="s">
        <v>271</v>
      </c>
      <c r="B95" s="382" t="s">
        <v>199</v>
      </c>
      <c r="C95" s="99">
        <v>60</v>
      </c>
      <c r="D95" s="99">
        <v>3378</v>
      </c>
      <c r="E95" s="99">
        <v>3</v>
      </c>
      <c r="F95" s="99">
        <v>520</v>
      </c>
      <c r="G95" s="99">
        <v>73</v>
      </c>
      <c r="H95" s="99">
        <v>3803</v>
      </c>
    </row>
    <row r="96" spans="1:8" s="19" customFormat="1" hidden="1" x14ac:dyDescent="0.25">
      <c r="A96" s="189" t="s">
        <v>273</v>
      </c>
      <c r="B96" s="382" t="s">
        <v>199</v>
      </c>
      <c r="C96" s="99">
        <v>209</v>
      </c>
      <c r="D96" s="99">
        <v>17024</v>
      </c>
      <c r="E96" s="99">
        <v>298</v>
      </c>
      <c r="F96" s="99">
        <v>23158</v>
      </c>
      <c r="G96" s="99">
        <v>317</v>
      </c>
      <c r="H96" s="99">
        <v>27701</v>
      </c>
    </row>
    <row r="97" spans="1:8" s="19" customFormat="1" hidden="1" x14ac:dyDescent="0.25">
      <c r="A97" s="189" t="s">
        <v>272</v>
      </c>
      <c r="B97" s="12" t="s">
        <v>199</v>
      </c>
      <c r="C97" s="99">
        <v>316</v>
      </c>
      <c r="D97" s="99">
        <v>8953</v>
      </c>
      <c r="E97" s="99">
        <v>597</v>
      </c>
      <c r="F97" s="99">
        <v>13218</v>
      </c>
      <c r="G97" s="99">
        <v>590</v>
      </c>
      <c r="H97" s="99">
        <v>24046</v>
      </c>
    </row>
    <row r="98" spans="1:8" s="19" customFormat="1" hidden="1" x14ac:dyDescent="0.25">
      <c r="A98" s="189" t="s">
        <v>275</v>
      </c>
      <c r="B98" s="12" t="s">
        <v>199</v>
      </c>
      <c r="C98" s="99">
        <v>298</v>
      </c>
      <c r="D98" s="99">
        <v>7160</v>
      </c>
      <c r="E98" s="99">
        <v>69</v>
      </c>
      <c r="F98" s="99">
        <v>1700</v>
      </c>
      <c r="G98" s="99">
        <v>4</v>
      </c>
      <c r="H98" s="99">
        <v>946</v>
      </c>
    </row>
    <row r="99" spans="1:8" s="19" customFormat="1" x14ac:dyDescent="0.25">
      <c r="A99" s="190" t="s">
        <v>364</v>
      </c>
      <c r="B99" s="12" t="s">
        <v>199</v>
      </c>
      <c r="C99" s="99">
        <v>1166</v>
      </c>
      <c r="D99" s="99">
        <v>526953</v>
      </c>
      <c r="E99" s="99">
        <v>1273</v>
      </c>
      <c r="F99" s="99">
        <v>664539</v>
      </c>
      <c r="G99" s="99">
        <v>1487</v>
      </c>
      <c r="H99" s="99">
        <v>839092</v>
      </c>
    </row>
    <row r="100" spans="1:8" s="19" customFormat="1" hidden="1" x14ac:dyDescent="0.25">
      <c r="A100" s="189" t="s">
        <v>276</v>
      </c>
      <c r="B100" s="12" t="s">
        <v>199</v>
      </c>
      <c r="C100" s="99">
        <v>14</v>
      </c>
      <c r="D100" s="99">
        <v>14620</v>
      </c>
      <c r="E100" s="99">
        <v>3</v>
      </c>
      <c r="F100" s="99">
        <v>3273</v>
      </c>
      <c r="G100" s="99">
        <v>14</v>
      </c>
      <c r="H100" s="99">
        <v>4457</v>
      </c>
    </row>
    <row r="101" spans="1:8" s="19" customFormat="1" hidden="1" x14ac:dyDescent="0.25">
      <c r="A101" s="189" t="s">
        <v>277</v>
      </c>
      <c r="B101" s="12" t="s">
        <v>199</v>
      </c>
      <c r="C101" s="99">
        <v>17</v>
      </c>
      <c r="D101" s="99">
        <v>12756</v>
      </c>
      <c r="E101" s="99">
        <v>17</v>
      </c>
      <c r="F101" s="99">
        <v>11968</v>
      </c>
      <c r="G101" s="99">
        <v>0</v>
      </c>
      <c r="H101" s="99">
        <v>98</v>
      </c>
    </row>
    <row r="102" spans="1:8" s="19" customFormat="1" hidden="1" x14ac:dyDescent="0.25">
      <c r="A102" s="189" t="s">
        <v>278</v>
      </c>
      <c r="B102" s="12" t="s">
        <v>199</v>
      </c>
      <c r="C102" s="99">
        <v>239</v>
      </c>
      <c r="D102" s="99">
        <v>16770</v>
      </c>
      <c r="E102" s="99">
        <v>369</v>
      </c>
      <c r="F102" s="99">
        <v>34820</v>
      </c>
      <c r="G102" s="99">
        <v>187</v>
      </c>
      <c r="H102" s="99">
        <v>21668</v>
      </c>
    </row>
    <row r="103" spans="1:8" s="19" customFormat="1" hidden="1" x14ac:dyDescent="0.25">
      <c r="A103" s="189" t="s">
        <v>279</v>
      </c>
      <c r="B103" s="12" t="s">
        <v>199</v>
      </c>
      <c r="C103" s="99"/>
      <c r="D103" s="99"/>
      <c r="E103" s="99"/>
      <c r="F103" s="99"/>
      <c r="G103" s="99">
        <v>0</v>
      </c>
      <c r="H103" s="99">
        <v>1</v>
      </c>
    </row>
    <row r="104" spans="1:8" s="19" customFormat="1" hidden="1" x14ac:dyDescent="0.25">
      <c r="A104" s="189" t="s">
        <v>336</v>
      </c>
      <c r="B104" s="12" t="s">
        <v>199</v>
      </c>
      <c r="C104" s="99"/>
      <c r="D104" s="99"/>
      <c r="E104" s="99">
        <v>0</v>
      </c>
      <c r="F104" s="99">
        <v>58</v>
      </c>
      <c r="G104" s="99"/>
      <c r="H104" s="99"/>
    </row>
    <row r="105" spans="1:8" s="19" customFormat="1" hidden="1" x14ac:dyDescent="0.25">
      <c r="A105" s="189" t="s">
        <v>280</v>
      </c>
      <c r="B105" s="12" t="s">
        <v>199</v>
      </c>
      <c r="C105" s="99">
        <v>896</v>
      </c>
      <c r="D105" s="99">
        <v>482807</v>
      </c>
      <c r="E105" s="99">
        <v>884</v>
      </c>
      <c r="F105" s="99">
        <v>614420</v>
      </c>
      <c r="G105" s="99">
        <v>1286</v>
      </c>
      <c r="H105" s="99">
        <v>812868</v>
      </c>
    </row>
    <row r="106" spans="1:8" x14ac:dyDescent="0.25">
      <c r="A106" s="186" t="s">
        <v>281</v>
      </c>
      <c r="B106" s="11" t="s">
        <v>199</v>
      </c>
      <c r="C106" s="97">
        <v>5572</v>
      </c>
      <c r="D106" s="97">
        <v>5558080</v>
      </c>
      <c r="E106" s="97">
        <v>8093</v>
      </c>
      <c r="F106" s="97">
        <v>8646302</v>
      </c>
      <c r="G106" s="97">
        <v>7511</v>
      </c>
      <c r="H106" s="97">
        <v>4903722</v>
      </c>
    </row>
    <row r="107" spans="1:8" x14ac:dyDescent="0.25">
      <c r="A107" s="186" t="s">
        <v>283</v>
      </c>
      <c r="B107" s="11" t="s">
        <v>199</v>
      </c>
      <c r="C107" s="97">
        <v>13020689</v>
      </c>
      <c r="D107" s="97">
        <v>516992878</v>
      </c>
      <c r="E107" s="97">
        <v>13289155</v>
      </c>
      <c r="F107" s="97">
        <v>563400559</v>
      </c>
      <c r="G107" s="97">
        <v>14376924</v>
      </c>
      <c r="H107" s="97">
        <v>437824475</v>
      </c>
    </row>
    <row r="108" spans="1:8" x14ac:dyDescent="0.25">
      <c r="A108" s="186" t="s">
        <v>284</v>
      </c>
      <c r="B108" s="11" t="s">
        <v>199</v>
      </c>
      <c r="C108" s="97">
        <v>1343</v>
      </c>
      <c r="D108" s="97">
        <v>1207103</v>
      </c>
      <c r="E108" s="97">
        <v>4185</v>
      </c>
      <c r="F108" s="97">
        <v>3842487</v>
      </c>
      <c r="G108" s="97">
        <v>3295</v>
      </c>
      <c r="H108" s="97">
        <v>2453862</v>
      </c>
    </row>
    <row r="109" spans="1:8" x14ac:dyDescent="0.25">
      <c r="A109" s="186" t="s">
        <v>282</v>
      </c>
      <c r="B109" s="11" t="s">
        <v>199</v>
      </c>
      <c r="C109" s="97">
        <v>61</v>
      </c>
      <c r="D109" s="97">
        <v>163720</v>
      </c>
      <c r="E109" s="97">
        <v>115</v>
      </c>
      <c r="F109" s="97">
        <v>179733</v>
      </c>
      <c r="G109" s="97">
        <v>191</v>
      </c>
      <c r="H109" s="97">
        <v>246581</v>
      </c>
    </row>
    <row r="110" spans="1:8" x14ac:dyDescent="0.25">
      <c r="A110" s="186" t="s">
        <v>285</v>
      </c>
      <c r="B110" s="11" t="s">
        <v>199</v>
      </c>
      <c r="C110" s="97">
        <v>282</v>
      </c>
      <c r="D110" s="97">
        <v>30443</v>
      </c>
      <c r="E110" s="97">
        <v>176</v>
      </c>
      <c r="F110" s="97">
        <v>25953</v>
      </c>
      <c r="G110" s="97">
        <v>135</v>
      </c>
      <c r="H110" s="97">
        <v>33920</v>
      </c>
    </row>
    <row r="111" spans="1:8" hidden="1" x14ac:dyDescent="0.25">
      <c r="A111" s="186" t="s">
        <v>286</v>
      </c>
      <c r="B111" s="11" t="s">
        <v>199</v>
      </c>
      <c r="C111" s="97">
        <v>32</v>
      </c>
      <c r="D111" s="97">
        <v>2343</v>
      </c>
      <c r="E111" s="97">
        <v>37</v>
      </c>
      <c r="F111" s="97">
        <v>1823</v>
      </c>
      <c r="G111" s="97">
        <v>48</v>
      </c>
      <c r="H111" s="97">
        <v>3860</v>
      </c>
    </row>
    <row r="112" spans="1:8" hidden="1" x14ac:dyDescent="0.25">
      <c r="A112" s="186" t="s">
        <v>337</v>
      </c>
      <c r="B112" s="11" t="s">
        <v>199</v>
      </c>
      <c r="C112" s="97">
        <v>18</v>
      </c>
      <c r="D112" s="97">
        <v>5732</v>
      </c>
      <c r="E112" s="97">
        <v>18</v>
      </c>
      <c r="F112" s="97">
        <v>5211</v>
      </c>
      <c r="G112" s="97">
        <v>7</v>
      </c>
      <c r="H112" s="97">
        <v>4877</v>
      </c>
    </row>
    <row r="113" spans="1:8" hidden="1" x14ac:dyDescent="0.25">
      <c r="A113" s="186" t="s">
        <v>338</v>
      </c>
      <c r="B113" s="11" t="s">
        <v>199</v>
      </c>
      <c r="C113" s="97">
        <v>0</v>
      </c>
      <c r="D113" s="97">
        <v>272</v>
      </c>
      <c r="E113" s="97">
        <v>0</v>
      </c>
      <c r="F113" s="97">
        <v>96</v>
      </c>
      <c r="G113" s="97">
        <v>2</v>
      </c>
      <c r="H113" s="97">
        <v>1840</v>
      </c>
    </row>
    <row r="114" spans="1:8" hidden="1" x14ac:dyDescent="0.25">
      <c r="A114" s="186" t="s">
        <v>339</v>
      </c>
      <c r="B114" s="11" t="s">
        <v>199</v>
      </c>
      <c r="C114" s="97">
        <v>232</v>
      </c>
      <c r="D114" s="97">
        <v>22096</v>
      </c>
      <c r="E114" s="97">
        <v>121</v>
      </c>
      <c r="F114" s="97">
        <v>18823</v>
      </c>
      <c r="G114" s="97">
        <v>78</v>
      </c>
      <c r="H114" s="97">
        <v>23343</v>
      </c>
    </row>
    <row r="115" spans="1:8" x14ac:dyDescent="0.25">
      <c r="A115" s="186" t="s">
        <v>340</v>
      </c>
      <c r="B115" s="11" t="s">
        <v>223</v>
      </c>
      <c r="C115" s="97">
        <v>189176</v>
      </c>
      <c r="D115" s="97">
        <v>8696574352</v>
      </c>
      <c r="E115" s="97">
        <v>187913</v>
      </c>
      <c r="F115" s="97">
        <v>7093793565</v>
      </c>
      <c r="G115" s="97">
        <v>202314</v>
      </c>
      <c r="H115" s="97">
        <v>4293999334</v>
      </c>
    </row>
    <row r="116" spans="1:8" s="19" customFormat="1" ht="30" x14ac:dyDescent="0.25">
      <c r="A116" s="191" t="s">
        <v>341</v>
      </c>
      <c r="B116" s="12"/>
      <c r="C116" s="99">
        <f>C117+C118</f>
        <v>9584</v>
      </c>
      <c r="D116" s="99">
        <v>12574990</v>
      </c>
      <c r="E116" s="99">
        <f>E117+E118</f>
        <v>121156</v>
      </c>
      <c r="F116" s="99">
        <v>14675049</v>
      </c>
      <c r="G116" s="99">
        <f>G117+G118</f>
        <v>50122</v>
      </c>
      <c r="H116" s="99">
        <v>21000375</v>
      </c>
    </row>
    <row r="117" spans="1:8" s="19" customFormat="1" ht="30" x14ac:dyDescent="0.25">
      <c r="A117" s="437" t="s">
        <v>646</v>
      </c>
      <c r="B117" s="433" t="s">
        <v>199</v>
      </c>
      <c r="C117" s="434">
        <v>2722</v>
      </c>
      <c r="D117" s="434">
        <v>8225057</v>
      </c>
      <c r="E117" s="434">
        <v>1440</v>
      </c>
      <c r="F117" s="434">
        <v>11430258</v>
      </c>
      <c r="G117" s="434">
        <v>733</v>
      </c>
      <c r="H117" s="434">
        <v>18329978</v>
      </c>
    </row>
    <row r="118" spans="1:8" s="19" customFormat="1" ht="30" x14ac:dyDescent="0.25">
      <c r="A118" s="437" t="s">
        <v>647</v>
      </c>
      <c r="B118" s="433" t="s">
        <v>230</v>
      </c>
      <c r="C118" s="434">
        <v>6862</v>
      </c>
      <c r="D118" s="434">
        <v>4349933</v>
      </c>
      <c r="E118" s="434">
        <v>119716</v>
      </c>
      <c r="F118" s="434">
        <v>3244791</v>
      </c>
      <c r="G118" s="434">
        <v>49389</v>
      </c>
      <c r="H118" s="434">
        <v>2670397</v>
      </c>
    </row>
    <row r="119" spans="1:8" ht="30" x14ac:dyDescent="0.25">
      <c r="A119" s="438" t="s">
        <v>291</v>
      </c>
      <c r="B119" s="435" t="s">
        <v>292</v>
      </c>
      <c r="C119" s="436">
        <v>179</v>
      </c>
      <c r="D119" s="436">
        <v>106977</v>
      </c>
      <c r="E119" s="436">
        <v>101602</v>
      </c>
      <c r="F119" s="436">
        <v>22252599</v>
      </c>
      <c r="G119" s="436">
        <v>78654</v>
      </c>
      <c r="H119" s="436">
        <v>13658294</v>
      </c>
    </row>
    <row r="120" spans="1:8" x14ac:dyDescent="0.25">
      <c r="A120" s="186" t="s">
        <v>342</v>
      </c>
      <c r="B120" s="11" t="s">
        <v>199</v>
      </c>
      <c r="C120" s="97">
        <v>377</v>
      </c>
      <c r="D120" s="97">
        <v>10924</v>
      </c>
      <c r="E120" s="97">
        <v>215</v>
      </c>
      <c r="F120" s="97">
        <v>10403</v>
      </c>
      <c r="G120" s="97">
        <v>1224</v>
      </c>
      <c r="H120" s="97">
        <v>43801</v>
      </c>
    </row>
    <row r="121" spans="1:8" hidden="1" x14ac:dyDescent="0.25">
      <c r="A121" s="186" t="s">
        <v>294</v>
      </c>
      <c r="B121" s="11" t="s">
        <v>199</v>
      </c>
      <c r="C121" s="97">
        <v>337</v>
      </c>
      <c r="D121" s="97">
        <v>8297</v>
      </c>
      <c r="E121" s="97">
        <v>31</v>
      </c>
      <c r="F121" s="97">
        <v>2010</v>
      </c>
      <c r="G121" s="97">
        <v>1027</v>
      </c>
      <c r="H121" s="97">
        <v>33657</v>
      </c>
    </row>
    <row r="122" spans="1:8" hidden="1" x14ac:dyDescent="0.25">
      <c r="A122" s="186" t="s">
        <v>295</v>
      </c>
      <c r="B122" s="11" t="s">
        <v>199</v>
      </c>
      <c r="C122" s="97">
        <v>40</v>
      </c>
      <c r="D122" s="97">
        <v>2627</v>
      </c>
      <c r="E122" s="97">
        <v>184</v>
      </c>
      <c r="F122" s="97">
        <v>8393</v>
      </c>
      <c r="G122" s="97">
        <v>197</v>
      </c>
      <c r="H122" s="97">
        <v>10144</v>
      </c>
    </row>
    <row r="123" spans="1:8" x14ac:dyDescent="0.25">
      <c r="A123" s="186" t="s">
        <v>296</v>
      </c>
      <c r="B123" s="11" t="s">
        <v>199</v>
      </c>
      <c r="C123" s="97">
        <v>7160798</v>
      </c>
      <c r="D123" s="97">
        <v>55177899</v>
      </c>
      <c r="E123" s="97">
        <v>8273261</v>
      </c>
      <c r="F123" s="97">
        <v>61888711</v>
      </c>
      <c r="G123" s="97">
        <v>8037745</v>
      </c>
      <c r="H123" s="97">
        <v>65290421</v>
      </c>
    </row>
    <row r="124" spans="1:8" x14ac:dyDescent="0.25">
      <c r="A124" s="186" t="s">
        <v>297</v>
      </c>
      <c r="B124" s="11" t="s">
        <v>199</v>
      </c>
      <c r="C124" s="97">
        <v>35591</v>
      </c>
      <c r="D124" s="97">
        <v>120999</v>
      </c>
      <c r="E124" s="97">
        <v>41300</v>
      </c>
      <c r="F124" s="97">
        <v>113604</v>
      </c>
      <c r="G124" s="97">
        <v>55642</v>
      </c>
      <c r="H124" s="97">
        <v>173742</v>
      </c>
    </row>
    <row r="125" spans="1:8" x14ac:dyDescent="0.25">
      <c r="A125" s="186" t="s">
        <v>298</v>
      </c>
      <c r="B125" s="11" t="s">
        <v>199</v>
      </c>
      <c r="C125" s="97">
        <v>15688</v>
      </c>
      <c r="D125" s="97">
        <v>61432</v>
      </c>
      <c r="E125" s="97">
        <v>58237</v>
      </c>
      <c r="F125" s="97">
        <v>98437</v>
      </c>
      <c r="G125" s="97">
        <v>165150</v>
      </c>
      <c r="H125" s="97">
        <v>375079</v>
      </c>
    </row>
    <row r="126" spans="1:8" x14ac:dyDescent="0.25">
      <c r="A126" s="186" t="s">
        <v>299</v>
      </c>
      <c r="B126" s="11" t="s">
        <v>199</v>
      </c>
      <c r="C126" s="11"/>
      <c r="D126" s="11"/>
      <c r="E126" s="11">
        <v>0</v>
      </c>
      <c r="F126" s="11">
        <v>18</v>
      </c>
      <c r="G126" s="11">
        <v>26</v>
      </c>
      <c r="H126" s="11">
        <v>3101</v>
      </c>
    </row>
    <row r="127" spans="1:8" x14ac:dyDescent="0.25">
      <c r="A127" s="186" t="s">
        <v>300</v>
      </c>
      <c r="B127" s="11" t="s">
        <v>199</v>
      </c>
      <c r="C127" s="11">
        <v>97526</v>
      </c>
      <c r="D127" s="11">
        <v>938842</v>
      </c>
      <c r="E127" s="11">
        <v>76529</v>
      </c>
      <c r="F127" s="11">
        <v>556336</v>
      </c>
      <c r="G127" s="11">
        <v>18788</v>
      </c>
      <c r="H127" s="11">
        <v>226225</v>
      </c>
    </row>
    <row r="128" spans="1:8" x14ac:dyDescent="0.25">
      <c r="A128" s="186" t="s">
        <v>130</v>
      </c>
      <c r="B128" s="11" t="s">
        <v>199</v>
      </c>
      <c r="C128" s="11">
        <v>110</v>
      </c>
      <c r="D128" s="11">
        <v>14307</v>
      </c>
      <c r="E128" s="11">
        <v>116</v>
      </c>
      <c r="F128" s="11">
        <v>10754</v>
      </c>
      <c r="G128" s="11">
        <v>214</v>
      </c>
      <c r="H128" s="11">
        <v>9043</v>
      </c>
    </row>
    <row r="129" spans="1:8" x14ac:dyDescent="0.25">
      <c r="A129" s="186" t="s">
        <v>132</v>
      </c>
      <c r="B129" s="11" t="s">
        <v>199</v>
      </c>
      <c r="C129" s="11">
        <v>850</v>
      </c>
      <c r="D129" s="11">
        <v>23951</v>
      </c>
      <c r="E129" s="11">
        <v>472</v>
      </c>
      <c r="F129" s="11">
        <v>16814</v>
      </c>
      <c r="G129" s="11">
        <v>134</v>
      </c>
      <c r="H129" s="11">
        <v>11295</v>
      </c>
    </row>
    <row r="130" spans="1:8" x14ac:dyDescent="0.25">
      <c r="A130" s="186" t="s">
        <v>343</v>
      </c>
      <c r="B130" s="11" t="s">
        <v>199</v>
      </c>
      <c r="C130" s="11">
        <v>2935</v>
      </c>
      <c r="D130" s="11">
        <v>129217</v>
      </c>
      <c r="E130" s="11">
        <v>3693</v>
      </c>
      <c r="F130" s="11">
        <v>130505</v>
      </c>
      <c r="G130" s="11">
        <v>4533</v>
      </c>
      <c r="H130" s="11">
        <v>198579</v>
      </c>
    </row>
    <row r="131" spans="1:8" hidden="1" x14ac:dyDescent="0.25">
      <c r="A131" s="186" t="s">
        <v>306</v>
      </c>
      <c r="B131" s="11" t="s">
        <v>199</v>
      </c>
      <c r="C131" s="11">
        <v>69</v>
      </c>
      <c r="D131" s="11">
        <v>1020</v>
      </c>
      <c r="E131" s="11">
        <v>908</v>
      </c>
      <c r="F131" s="11">
        <v>7135</v>
      </c>
      <c r="G131" s="11">
        <v>55</v>
      </c>
      <c r="H131" s="11">
        <v>779</v>
      </c>
    </row>
    <row r="132" spans="1:8" hidden="1" x14ac:dyDescent="0.25">
      <c r="A132" s="186" t="s">
        <v>307</v>
      </c>
      <c r="B132" s="11" t="s">
        <v>199</v>
      </c>
      <c r="C132" s="11">
        <v>2866</v>
      </c>
      <c r="D132" s="11">
        <v>128197</v>
      </c>
      <c r="E132" s="11">
        <v>2785</v>
      </c>
      <c r="F132" s="11">
        <v>123370</v>
      </c>
      <c r="G132" s="11">
        <v>4478</v>
      </c>
      <c r="H132" s="11">
        <v>197800</v>
      </c>
    </row>
    <row r="133" spans="1:8" ht="30" x14ac:dyDescent="0.25">
      <c r="A133" s="187" t="s">
        <v>344</v>
      </c>
      <c r="B133" s="11" t="s">
        <v>199</v>
      </c>
      <c r="C133" s="11">
        <v>1289979</v>
      </c>
      <c r="D133" s="11">
        <v>11002926</v>
      </c>
      <c r="E133" s="11">
        <v>1626407</v>
      </c>
      <c r="F133" s="11">
        <v>17445433</v>
      </c>
      <c r="G133" s="11">
        <v>1432632</v>
      </c>
      <c r="H133" s="11">
        <v>14172608</v>
      </c>
    </row>
    <row r="134" spans="1:8" x14ac:dyDescent="0.25">
      <c r="A134" s="186" t="s">
        <v>309</v>
      </c>
      <c r="B134" s="11" t="s">
        <v>199</v>
      </c>
      <c r="C134" s="11">
        <v>1</v>
      </c>
      <c r="D134" s="11">
        <v>380</v>
      </c>
      <c r="E134" s="11"/>
      <c r="F134" s="11"/>
      <c r="G134" s="11">
        <v>82</v>
      </c>
      <c r="H134" s="11">
        <v>58039</v>
      </c>
    </row>
    <row r="135" spans="1:8" x14ac:dyDescent="0.25">
      <c r="A135" s="186" t="s">
        <v>310</v>
      </c>
      <c r="B135" s="11" t="s">
        <v>199</v>
      </c>
      <c r="C135" s="11">
        <v>91775</v>
      </c>
      <c r="D135" s="11">
        <v>1933433</v>
      </c>
      <c r="E135" s="11">
        <v>51991</v>
      </c>
      <c r="F135" s="11">
        <v>971521</v>
      </c>
      <c r="G135" s="11">
        <v>106422</v>
      </c>
      <c r="H135" s="11">
        <v>1637171</v>
      </c>
    </row>
    <row r="136" spans="1:8" hidden="1" x14ac:dyDescent="0.25">
      <c r="A136" s="186" t="s">
        <v>345</v>
      </c>
      <c r="B136" s="11" t="s">
        <v>199</v>
      </c>
      <c r="C136" s="11">
        <v>79276</v>
      </c>
      <c r="D136" s="11">
        <v>1091737</v>
      </c>
      <c r="E136" s="11">
        <v>40894</v>
      </c>
      <c r="F136" s="11">
        <v>408590</v>
      </c>
      <c r="G136" s="11">
        <v>90991</v>
      </c>
      <c r="H136" s="11">
        <v>916147</v>
      </c>
    </row>
    <row r="137" spans="1:8" hidden="1" x14ac:dyDescent="0.25">
      <c r="A137" s="186" t="s">
        <v>346</v>
      </c>
      <c r="B137" s="11" t="s">
        <v>199</v>
      </c>
      <c r="C137" s="11">
        <v>10078</v>
      </c>
      <c r="D137" s="11">
        <v>682300</v>
      </c>
      <c r="E137" s="11">
        <v>8736</v>
      </c>
      <c r="F137" s="11">
        <v>447124</v>
      </c>
      <c r="G137" s="11">
        <v>11649</v>
      </c>
      <c r="H137" s="11">
        <v>557798</v>
      </c>
    </row>
    <row r="138" spans="1:8" hidden="1" x14ac:dyDescent="0.25">
      <c r="A138" s="186" t="s">
        <v>347</v>
      </c>
      <c r="B138" s="11" t="s">
        <v>199</v>
      </c>
      <c r="C138" s="11">
        <v>2421</v>
      </c>
      <c r="D138" s="11">
        <v>159396</v>
      </c>
      <c r="E138" s="11">
        <v>2361</v>
      </c>
      <c r="F138" s="11">
        <v>115807</v>
      </c>
      <c r="G138" s="11">
        <v>3782</v>
      </c>
      <c r="H138" s="11">
        <v>163226</v>
      </c>
    </row>
    <row r="139" spans="1:8" x14ac:dyDescent="0.25">
      <c r="A139" s="186" t="s">
        <v>348</v>
      </c>
      <c r="B139" s="11" t="s">
        <v>199</v>
      </c>
      <c r="C139" s="11">
        <v>19</v>
      </c>
      <c r="D139" s="11">
        <v>740</v>
      </c>
      <c r="E139" s="11"/>
      <c r="F139" s="11"/>
      <c r="G139" s="11">
        <v>20</v>
      </c>
      <c r="H139" s="11">
        <v>825</v>
      </c>
    </row>
    <row r="140" spans="1:8" x14ac:dyDescent="0.25">
      <c r="A140" s="186" t="s">
        <v>314</v>
      </c>
      <c r="B140" s="11" t="s">
        <v>199</v>
      </c>
      <c r="C140" s="11">
        <v>17</v>
      </c>
      <c r="D140" s="11">
        <v>28235</v>
      </c>
      <c r="E140" s="11">
        <v>191</v>
      </c>
      <c r="F140" s="11">
        <v>61582</v>
      </c>
      <c r="G140" s="11">
        <v>78</v>
      </c>
      <c r="H140" s="11">
        <v>34081</v>
      </c>
    </row>
    <row r="141" spans="1:8" x14ac:dyDescent="0.25">
      <c r="A141" s="186" t="s">
        <v>315</v>
      </c>
      <c r="B141" s="11" t="s">
        <v>199</v>
      </c>
      <c r="C141" s="11">
        <v>61</v>
      </c>
      <c r="D141" s="11">
        <v>8674</v>
      </c>
      <c r="E141" s="11">
        <v>19</v>
      </c>
      <c r="F141" s="11">
        <v>1378</v>
      </c>
      <c r="G141" s="11">
        <v>64</v>
      </c>
      <c r="H141" s="11">
        <v>6301</v>
      </c>
    </row>
    <row r="142" spans="1:8" x14ac:dyDescent="0.25">
      <c r="A142" s="186" t="s">
        <v>135</v>
      </c>
      <c r="B142" s="11" t="s">
        <v>199</v>
      </c>
      <c r="C142" s="11">
        <v>176</v>
      </c>
      <c r="D142" s="11">
        <v>8396</v>
      </c>
      <c r="E142" s="11">
        <v>391</v>
      </c>
      <c r="F142" s="11">
        <v>11486</v>
      </c>
      <c r="G142" s="11">
        <v>439</v>
      </c>
      <c r="H142" s="11">
        <v>15092</v>
      </c>
    </row>
    <row r="143" spans="1:8" x14ac:dyDescent="0.25">
      <c r="A143" s="186" t="s">
        <v>316</v>
      </c>
      <c r="B143" s="11" t="s">
        <v>199</v>
      </c>
      <c r="C143" s="11">
        <v>344</v>
      </c>
      <c r="D143" s="11">
        <v>7122</v>
      </c>
      <c r="E143" s="11">
        <v>184</v>
      </c>
      <c r="F143" s="11">
        <v>5261</v>
      </c>
      <c r="G143" s="11">
        <v>0</v>
      </c>
      <c r="H143" s="11">
        <v>20</v>
      </c>
    </row>
    <row r="144" spans="1:8" x14ac:dyDescent="0.25">
      <c r="A144" s="186" t="s">
        <v>136</v>
      </c>
      <c r="B144" s="11" t="s">
        <v>199</v>
      </c>
      <c r="C144" s="11">
        <v>1305</v>
      </c>
      <c r="D144" s="11">
        <v>30479</v>
      </c>
      <c r="E144" s="11">
        <v>1948</v>
      </c>
      <c r="F144" s="11">
        <v>32549</v>
      </c>
      <c r="G144" s="11">
        <v>2818</v>
      </c>
      <c r="H144" s="11">
        <v>53216</v>
      </c>
    </row>
    <row r="145" spans="1:8" x14ac:dyDescent="0.25">
      <c r="A145" s="186" t="s">
        <v>317</v>
      </c>
      <c r="B145" s="11" t="s">
        <v>199</v>
      </c>
      <c r="C145" s="11">
        <v>33113</v>
      </c>
      <c r="D145" s="11">
        <v>1562269</v>
      </c>
      <c r="E145" s="11">
        <v>35696</v>
      </c>
      <c r="F145" s="11">
        <v>1693837</v>
      </c>
      <c r="G145" s="11">
        <v>385</v>
      </c>
      <c r="H145" s="11">
        <v>18722</v>
      </c>
    </row>
    <row r="146" spans="1:8" x14ac:dyDescent="0.25">
      <c r="A146" s="186" t="s">
        <v>318</v>
      </c>
      <c r="B146" s="11" t="s">
        <v>199</v>
      </c>
      <c r="C146" s="11">
        <v>50945</v>
      </c>
      <c r="D146" s="11">
        <v>3772861</v>
      </c>
      <c r="E146" s="11">
        <v>47656</v>
      </c>
      <c r="F146" s="11">
        <v>3331466</v>
      </c>
      <c r="G146" s="11">
        <v>53208</v>
      </c>
      <c r="H146" s="11">
        <v>3691652</v>
      </c>
    </row>
    <row r="147" spans="1:8" x14ac:dyDescent="0.25">
      <c r="A147" s="186" t="s">
        <v>349</v>
      </c>
      <c r="B147" s="11" t="s">
        <v>199</v>
      </c>
      <c r="C147" s="11">
        <v>52993</v>
      </c>
      <c r="D147" s="11">
        <v>592588</v>
      </c>
      <c r="E147" s="11">
        <v>74553</v>
      </c>
      <c r="F147" s="11">
        <v>2285428</v>
      </c>
      <c r="G147" s="11">
        <v>59203</v>
      </c>
      <c r="H147" s="11">
        <v>805956</v>
      </c>
    </row>
    <row r="148" spans="1:8" x14ac:dyDescent="0.25">
      <c r="A148" s="192" t="s">
        <v>371</v>
      </c>
    </row>
    <row r="149" spans="1:8" x14ac:dyDescent="0.25">
      <c r="A149" s="193" t="s">
        <v>239</v>
      </c>
    </row>
    <row r="150" spans="1:8" x14ac:dyDescent="0.25">
      <c r="A150" s="192" t="s">
        <v>436</v>
      </c>
    </row>
    <row r="151" spans="1:8" x14ac:dyDescent="0.25">
      <c r="A151" s="192" t="s">
        <v>437</v>
      </c>
    </row>
  </sheetData>
  <mergeCells count="6">
    <mergeCell ref="A1:H1"/>
    <mergeCell ref="A3:A4"/>
    <mergeCell ref="B3:B4"/>
    <mergeCell ref="C3:D3"/>
    <mergeCell ref="E3:F3"/>
    <mergeCell ref="G3:H3"/>
  </mergeCells>
  <pageMargins left="0.43" right="0.39" top="0.67" bottom="0.51" header="0.31496062992125984" footer="0.31496062992125984"/>
  <pageSetup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150"/>
  <sheetViews>
    <sheetView view="pageBreakPreview" topLeftCell="A153" zoomScaleNormal="100" zoomScaleSheetLayoutView="100" workbookViewId="0">
      <selection activeCell="A153" sqref="A153"/>
    </sheetView>
  </sheetViews>
  <sheetFormatPr defaultRowHeight="15" x14ac:dyDescent="0.25"/>
  <cols>
    <col min="1" max="1" width="31.7109375" style="194" customWidth="1"/>
    <col min="2" max="2" width="11.28515625" style="9" customWidth="1"/>
    <col min="3" max="3" width="9.140625" style="9"/>
    <col min="4" max="4" width="14.28515625" style="9" customWidth="1"/>
    <col min="5" max="5" width="9.140625" style="9"/>
    <col min="6" max="6" width="13.28515625" style="9" customWidth="1"/>
    <col min="7" max="7" width="10.5703125" style="9" customWidth="1"/>
    <col min="8" max="8" width="11" style="9" bestFit="1" customWidth="1"/>
    <col min="9" max="16384" width="9.140625" style="9"/>
  </cols>
  <sheetData>
    <row r="1" spans="1:8" x14ac:dyDescent="0.25">
      <c r="A1" s="542" t="s">
        <v>451</v>
      </c>
      <c r="B1" s="542"/>
      <c r="C1" s="542"/>
      <c r="D1" s="542"/>
      <c r="E1" s="542"/>
      <c r="F1" s="542"/>
      <c r="G1" s="542"/>
      <c r="H1" s="542"/>
    </row>
    <row r="2" spans="1:8" x14ac:dyDescent="0.25">
      <c r="A2" s="185"/>
      <c r="B2" s="13"/>
      <c r="C2" s="13"/>
      <c r="D2" s="13"/>
      <c r="E2" s="13"/>
      <c r="F2" s="13"/>
      <c r="G2" s="24" t="s">
        <v>372</v>
      </c>
      <c r="H2" s="13"/>
    </row>
    <row r="3" spans="1:8" x14ac:dyDescent="0.25">
      <c r="A3" s="543" t="s">
        <v>195</v>
      </c>
      <c r="B3" s="544" t="s">
        <v>81</v>
      </c>
      <c r="C3" s="544" t="s">
        <v>3</v>
      </c>
      <c r="D3" s="544"/>
      <c r="E3" s="544" t="s">
        <v>4</v>
      </c>
      <c r="F3" s="544"/>
      <c r="G3" s="544" t="s">
        <v>370</v>
      </c>
      <c r="H3" s="544"/>
    </row>
    <row r="4" spans="1:8" x14ac:dyDescent="0.25">
      <c r="A4" s="543"/>
      <c r="B4" s="545"/>
      <c r="C4" s="10" t="s">
        <v>44</v>
      </c>
      <c r="D4" s="10" t="s">
        <v>196</v>
      </c>
      <c r="E4" s="10" t="s">
        <v>44</v>
      </c>
      <c r="F4" s="10" t="s">
        <v>196</v>
      </c>
      <c r="G4" s="10" t="s">
        <v>44</v>
      </c>
      <c r="H4" s="10" t="s">
        <v>196</v>
      </c>
    </row>
    <row r="5" spans="1:8" x14ac:dyDescent="0.25">
      <c r="A5" s="186" t="s">
        <v>197</v>
      </c>
      <c r="B5" s="381"/>
      <c r="C5" s="97" t="s">
        <v>67</v>
      </c>
      <c r="D5" s="97">
        <v>1947835200</v>
      </c>
      <c r="E5" s="97" t="s">
        <v>67</v>
      </c>
      <c r="F5" s="97">
        <v>1780194116</v>
      </c>
      <c r="G5" s="97" t="s">
        <v>67</v>
      </c>
      <c r="H5" s="97">
        <v>1709463270</v>
      </c>
    </row>
    <row r="6" spans="1:8" x14ac:dyDescent="0.25">
      <c r="A6" s="186" t="s">
        <v>198</v>
      </c>
      <c r="B6" s="381" t="s">
        <v>199</v>
      </c>
      <c r="C6" s="97">
        <v>16023</v>
      </c>
      <c r="D6" s="97">
        <v>242884</v>
      </c>
      <c r="E6" s="97">
        <v>31901</v>
      </c>
      <c r="F6" s="97">
        <v>516071</v>
      </c>
      <c r="G6" s="97">
        <v>4477</v>
      </c>
      <c r="H6" s="97">
        <v>59894</v>
      </c>
    </row>
    <row r="7" spans="1:8" x14ac:dyDescent="0.25">
      <c r="A7" s="186" t="s">
        <v>200</v>
      </c>
      <c r="B7" s="381" t="s">
        <v>199</v>
      </c>
      <c r="C7" s="97" t="s">
        <v>53</v>
      </c>
      <c r="D7" s="97" t="s">
        <v>53</v>
      </c>
      <c r="E7" s="97">
        <v>21</v>
      </c>
      <c r="F7" s="97">
        <v>140</v>
      </c>
      <c r="G7" s="97" t="s">
        <v>53</v>
      </c>
      <c r="H7" s="97" t="s">
        <v>53</v>
      </c>
    </row>
    <row r="8" spans="1:8" x14ac:dyDescent="0.25">
      <c r="A8" s="186" t="s">
        <v>201</v>
      </c>
      <c r="B8" s="381" t="s">
        <v>199</v>
      </c>
      <c r="C8" s="97">
        <v>1294651</v>
      </c>
      <c r="D8" s="97">
        <v>25423465</v>
      </c>
      <c r="E8" s="97">
        <v>1583590</v>
      </c>
      <c r="F8" s="97">
        <v>32974205</v>
      </c>
      <c r="G8" s="97">
        <v>1368526</v>
      </c>
      <c r="H8" s="97">
        <v>25895763</v>
      </c>
    </row>
    <row r="9" spans="1:8" x14ac:dyDescent="0.25">
      <c r="A9" s="186" t="s">
        <v>202</v>
      </c>
      <c r="B9" s="381" t="s">
        <v>199</v>
      </c>
      <c r="C9" s="97">
        <v>5</v>
      </c>
      <c r="D9" s="97">
        <v>244</v>
      </c>
      <c r="E9" s="97">
        <v>4</v>
      </c>
      <c r="F9" s="97">
        <v>127</v>
      </c>
      <c r="G9" s="97" t="s">
        <v>53</v>
      </c>
      <c r="H9" s="97" t="s">
        <v>53</v>
      </c>
    </row>
    <row r="10" spans="1:8" x14ac:dyDescent="0.25">
      <c r="A10" s="186" t="s">
        <v>203</v>
      </c>
      <c r="B10" s="381" t="s">
        <v>199</v>
      </c>
      <c r="C10" s="97" t="s">
        <v>204</v>
      </c>
      <c r="D10" s="97">
        <v>8</v>
      </c>
      <c r="E10" s="97" t="s">
        <v>53</v>
      </c>
      <c r="F10" s="97" t="s">
        <v>53</v>
      </c>
      <c r="G10" s="97">
        <v>264</v>
      </c>
      <c r="H10" s="97">
        <v>115561</v>
      </c>
    </row>
    <row r="11" spans="1:8" x14ac:dyDescent="0.25">
      <c r="A11" s="186" t="s">
        <v>205</v>
      </c>
      <c r="B11" s="381" t="s">
        <v>199</v>
      </c>
      <c r="C11" s="97" t="s">
        <v>53</v>
      </c>
      <c r="D11" s="97" t="s">
        <v>53</v>
      </c>
      <c r="E11" s="97" t="s">
        <v>53</v>
      </c>
      <c r="F11" s="97" t="s">
        <v>53</v>
      </c>
      <c r="G11" s="97">
        <v>15</v>
      </c>
      <c r="H11" s="97">
        <v>98</v>
      </c>
    </row>
    <row r="12" spans="1:8" x14ac:dyDescent="0.25">
      <c r="A12" s="186" t="s">
        <v>206</v>
      </c>
      <c r="B12" s="381" t="s">
        <v>199</v>
      </c>
      <c r="C12" s="97">
        <v>96</v>
      </c>
      <c r="D12" s="97">
        <v>487</v>
      </c>
      <c r="E12" s="97">
        <v>393</v>
      </c>
      <c r="F12" s="97">
        <v>12026</v>
      </c>
      <c r="G12" s="97">
        <v>524</v>
      </c>
      <c r="H12" s="97">
        <v>23587</v>
      </c>
    </row>
    <row r="13" spans="1:8" hidden="1" x14ac:dyDescent="0.25">
      <c r="A13" s="186" t="s">
        <v>207</v>
      </c>
      <c r="B13" s="381" t="s">
        <v>199</v>
      </c>
      <c r="C13" s="97">
        <v>22</v>
      </c>
      <c r="D13" s="97">
        <v>221</v>
      </c>
      <c r="E13" s="97">
        <v>248</v>
      </c>
      <c r="F13" s="97">
        <v>11511</v>
      </c>
      <c r="G13" s="97">
        <v>306</v>
      </c>
      <c r="H13" s="97">
        <v>22919</v>
      </c>
    </row>
    <row r="14" spans="1:8" hidden="1" x14ac:dyDescent="0.25">
      <c r="A14" s="186" t="s">
        <v>208</v>
      </c>
      <c r="B14" s="381" t="s">
        <v>199</v>
      </c>
      <c r="C14" s="97">
        <v>74</v>
      </c>
      <c r="D14" s="97">
        <v>266</v>
      </c>
      <c r="E14" s="97">
        <v>145</v>
      </c>
      <c r="F14" s="97">
        <v>515</v>
      </c>
      <c r="G14" s="97">
        <v>218</v>
      </c>
      <c r="H14" s="97">
        <v>668</v>
      </c>
    </row>
    <row r="15" spans="1:8" x14ac:dyDescent="0.25">
      <c r="A15" s="186" t="s">
        <v>209</v>
      </c>
      <c r="B15" s="381" t="s">
        <v>199</v>
      </c>
      <c r="C15" s="97">
        <v>35694</v>
      </c>
      <c r="D15" s="97">
        <v>158847</v>
      </c>
      <c r="E15" s="97">
        <v>57557</v>
      </c>
      <c r="F15" s="97">
        <v>194269</v>
      </c>
      <c r="G15" s="97">
        <v>61536</v>
      </c>
      <c r="H15" s="97">
        <v>148435</v>
      </c>
    </row>
    <row r="16" spans="1:8" x14ac:dyDescent="0.25">
      <c r="A16" s="186" t="s">
        <v>89</v>
      </c>
      <c r="B16" s="381" t="s">
        <v>199</v>
      </c>
      <c r="C16" s="97">
        <v>1067755</v>
      </c>
      <c r="D16" s="97">
        <v>8699416</v>
      </c>
      <c r="E16" s="97">
        <v>651571</v>
      </c>
      <c r="F16" s="97">
        <v>4525674</v>
      </c>
      <c r="G16" s="97">
        <v>743407</v>
      </c>
      <c r="H16" s="97">
        <v>6517077</v>
      </c>
    </row>
    <row r="17" spans="1:8" x14ac:dyDescent="0.25">
      <c r="A17" s="186" t="s">
        <v>90</v>
      </c>
      <c r="B17" s="381" t="s">
        <v>199</v>
      </c>
      <c r="C17" s="97">
        <v>3492546</v>
      </c>
      <c r="D17" s="97">
        <v>6736456</v>
      </c>
      <c r="E17" s="97">
        <v>6808588</v>
      </c>
      <c r="F17" s="97">
        <v>14050662</v>
      </c>
      <c r="G17" s="97">
        <v>8914624</v>
      </c>
      <c r="H17" s="97">
        <v>19527405</v>
      </c>
    </row>
    <row r="18" spans="1:8" x14ac:dyDescent="0.25">
      <c r="A18" s="186" t="s">
        <v>210</v>
      </c>
      <c r="B18" s="381" t="s">
        <v>199</v>
      </c>
      <c r="C18" s="97">
        <v>1225568</v>
      </c>
      <c r="D18" s="97">
        <v>3860451</v>
      </c>
      <c r="E18" s="97">
        <v>1300083</v>
      </c>
      <c r="F18" s="97">
        <v>3999734</v>
      </c>
      <c r="G18" s="97">
        <v>1572469</v>
      </c>
      <c r="H18" s="97">
        <v>4814345</v>
      </c>
    </row>
    <row r="19" spans="1:8" x14ac:dyDescent="0.25">
      <c r="A19" s="186" t="s">
        <v>211</v>
      </c>
      <c r="B19" s="381" t="s">
        <v>199</v>
      </c>
      <c r="C19" s="97">
        <v>1623</v>
      </c>
      <c r="D19" s="97">
        <v>125007</v>
      </c>
      <c r="E19" s="97">
        <v>2655</v>
      </c>
      <c r="F19" s="97">
        <v>164699</v>
      </c>
      <c r="G19" s="97">
        <v>1724</v>
      </c>
      <c r="H19" s="97">
        <v>124646</v>
      </c>
    </row>
    <row r="20" spans="1:8" hidden="1" x14ac:dyDescent="0.25">
      <c r="A20" s="186" t="s">
        <v>212</v>
      </c>
      <c r="B20" s="381" t="s">
        <v>199</v>
      </c>
      <c r="C20" s="97">
        <v>310</v>
      </c>
      <c r="D20" s="97">
        <v>6076</v>
      </c>
      <c r="E20" s="97">
        <v>102</v>
      </c>
      <c r="F20" s="97">
        <v>1026</v>
      </c>
      <c r="G20" s="97">
        <v>141</v>
      </c>
      <c r="H20" s="97">
        <v>1513</v>
      </c>
    </row>
    <row r="21" spans="1:8" hidden="1" x14ac:dyDescent="0.25">
      <c r="A21" s="186" t="s">
        <v>213</v>
      </c>
      <c r="B21" s="381" t="s">
        <v>199</v>
      </c>
      <c r="C21" s="97">
        <v>805</v>
      </c>
      <c r="D21" s="97">
        <v>41232</v>
      </c>
      <c r="E21" s="97">
        <v>2114</v>
      </c>
      <c r="F21" s="97">
        <v>95148</v>
      </c>
      <c r="G21" s="97">
        <v>1135</v>
      </c>
      <c r="H21" s="97">
        <v>51517</v>
      </c>
    </row>
    <row r="22" spans="1:8" hidden="1" x14ac:dyDescent="0.25">
      <c r="A22" s="186" t="s">
        <v>214</v>
      </c>
      <c r="B22" s="381" t="s">
        <v>199</v>
      </c>
      <c r="C22" s="97">
        <v>508</v>
      </c>
      <c r="D22" s="97">
        <v>77699</v>
      </c>
      <c r="E22" s="97">
        <v>439</v>
      </c>
      <c r="F22" s="97">
        <v>68525</v>
      </c>
      <c r="G22" s="97">
        <v>448</v>
      </c>
      <c r="H22" s="97">
        <v>71616</v>
      </c>
    </row>
    <row r="23" spans="1:8" ht="30" x14ac:dyDescent="0.25">
      <c r="A23" s="187" t="s">
        <v>215</v>
      </c>
      <c r="B23" s="381" t="s">
        <v>199</v>
      </c>
      <c r="C23" s="97">
        <v>1686357</v>
      </c>
      <c r="D23" s="97">
        <v>6268602</v>
      </c>
      <c r="E23" s="97">
        <v>6127052</v>
      </c>
      <c r="F23" s="97">
        <v>7786183</v>
      </c>
      <c r="G23" s="97">
        <v>5133276</v>
      </c>
      <c r="H23" s="97">
        <v>8489454</v>
      </c>
    </row>
    <row r="24" spans="1:8" x14ac:dyDescent="0.25">
      <c r="A24" s="186" t="s">
        <v>91</v>
      </c>
      <c r="B24" s="381" t="s">
        <v>199</v>
      </c>
      <c r="C24" s="97">
        <v>23222</v>
      </c>
      <c r="D24" s="97">
        <v>187542</v>
      </c>
      <c r="E24" s="97">
        <v>30768</v>
      </c>
      <c r="F24" s="97">
        <v>192309</v>
      </c>
      <c r="G24" s="97">
        <v>25198</v>
      </c>
      <c r="H24" s="97">
        <v>177978</v>
      </c>
    </row>
    <row r="25" spans="1:8" x14ac:dyDescent="0.25">
      <c r="A25" s="186" t="s">
        <v>92</v>
      </c>
      <c r="B25" s="381" t="s">
        <v>199</v>
      </c>
      <c r="C25" s="97">
        <v>418</v>
      </c>
      <c r="D25" s="97">
        <v>3860</v>
      </c>
      <c r="E25" s="97">
        <v>490</v>
      </c>
      <c r="F25" s="97">
        <v>2978</v>
      </c>
      <c r="G25" s="97">
        <v>481</v>
      </c>
      <c r="H25" s="97">
        <v>3816</v>
      </c>
    </row>
    <row r="26" spans="1:8" x14ac:dyDescent="0.25">
      <c r="A26" s="186" t="s">
        <v>216</v>
      </c>
      <c r="B26" s="381" t="s">
        <v>199</v>
      </c>
      <c r="C26" s="97">
        <v>195125</v>
      </c>
      <c r="D26" s="97">
        <v>3468440</v>
      </c>
      <c r="E26" s="97">
        <v>25361</v>
      </c>
      <c r="F26" s="97">
        <v>659259</v>
      </c>
      <c r="G26" s="97">
        <v>71839</v>
      </c>
      <c r="H26" s="97">
        <v>1314084</v>
      </c>
    </row>
    <row r="27" spans="1:8" hidden="1" x14ac:dyDescent="0.25">
      <c r="A27" s="186" t="s">
        <v>217</v>
      </c>
      <c r="B27" s="381" t="s">
        <v>199</v>
      </c>
      <c r="C27" s="97">
        <v>159767</v>
      </c>
      <c r="D27" s="97">
        <v>2841305</v>
      </c>
      <c r="E27" s="97">
        <v>16364</v>
      </c>
      <c r="F27" s="97">
        <v>328552</v>
      </c>
      <c r="G27" s="97">
        <v>1867</v>
      </c>
      <c r="H27" s="97">
        <v>26218</v>
      </c>
    </row>
    <row r="28" spans="1:8" hidden="1" x14ac:dyDescent="0.25">
      <c r="A28" s="186" t="s">
        <v>218</v>
      </c>
      <c r="B28" s="381" t="s">
        <v>199</v>
      </c>
      <c r="C28" s="97">
        <v>35281</v>
      </c>
      <c r="D28" s="97">
        <v>624930</v>
      </c>
      <c r="E28" s="97">
        <v>8997</v>
      </c>
      <c r="F28" s="97">
        <v>330707</v>
      </c>
      <c r="G28" s="97">
        <v>69972</v>
      </c>
      <c r="H28" s="97">
        <v>1287852</v>
      </c>
    </row>
    <row r="29" spans="1:8" hidden="1" x14ac:dyDescent="0.25">
      <c r="A29" s="186" t="s">
        <v>219</v>
      </c>
      <c r="B29" s="381" t="s">
        <v>199</v>
      </c>
      <c r="C29" s="97">
        <v>77</v>
      </c>
      <c r="D29" s="97">
        <v>2205</v>
      </c>
      <c r="E29" s="97" t="s">
        <v>220</v>
      </c>
      <c r="F29" s="97" t="s">
        <v>220</v>
      </c>
      <c r="G29" s="97" t="s">
        <v>204</v>
      </c>
      <c r="H29" s="97">
        <v>14</v>
      </c>
    </row>
    <row r="30" spans="1:8" x14ac:dyDescent="0.25">
      <c r="A30" s="186" t="s">
        <v>221</v>
      </c>
      <c r="B30" s="381" t="s">
        <v>199</v>
      </c>
      <c r="C30" s="97">
        <v>19604</v>
      </c>
      <c r="D30" s="97">
        <v>172389</v>
      </c>
      <c r="E30" s="97">
        <v>25515</v>
      </c>
      <c r="F30" s="97">
        <v>217300</v>
      </c>
      <c r="G30" s="97">
        <v>23341</v>
      </c>
      <c r="H30" s="97">
        <v>312553</v>
      </c>
    </row>
    <row r="31" spans="1:8" x14ac:dyDescent="0.25">
      <c r="A31" s="186" t="s">
        <v>222</v>
      </c>
      <c r="B31" s="381" t="s">
        <v>223</v>
      </c>
      <c r="C31" s="97">
        <v>2188</v>
      </c>
      <c r="D31" s="97">
        <v>10843195</v>
      </c>
      <c r="E31" s="97">
        <v>1237</v>
      </c>
      <c r="F31" s="97">
        <v>7202914</v>
      </c>
      <c r="G31" s="97">
        <v>1576</v>
      </c>
      <c r="H31" s="97">
        <v>9006273</v>
      </c>
    </row>
    <row r="32" spans="1:8" x14ac:dyDescent="0.25">
      <c r="A32" s="186" t="s">
        <v>224</v>
      </c>
      <c r="B32" s="381" t="s">
        <v>223</v>
      </c>
      <c r="C32" s="97">
        <v>1</v>
      </c>
      <c r="D32" s="97">
        <v>55575</v>
      </c>
      <c r="E32" s="97">
        <v>1</v>
      </c>
      <c r="F32" s="97">
        <v>13882</v>
      </c>
      <c r="G32" s="97" t="s">
        <v>204</v>
      </c>
      <c r="H32" s="97">
        <v>2752</v>
      </c>
    </row>
    <row r="33" spans="1:8" x14ac:dyDescent="0.25">
      <c r="A33" s="186" t="s">
        <v>225</v>
      </c>
      <c r="B33" s="381" t="s">
        <v>199</v>
      </c>
      <c r="C33" s="97">
        <v>150636</v>
      </c>
      <c r="D33" s="97">
        <v>1478657</v>
      </c>
      <c r="E33" s="97">
        <v>98003</v>
      </c>
      <c r="F33" s="97">
        <v>1090634</v>
      </c>
      <c r="G33" s="97">
        <v>89847</v>
      </c>
      <c r="H33" s="97">
        <v>1073159</v>
      </c>
    </row>
    <row r="34" spans="1:8" x14ac:dyDescent="0.25">
      <c r="A34" s="186" t="s">
        <v>226</v>
      </c>
      <c r="B34" s="381" t="s">
        <v>199</v>
      </c>
      <c r="C34" s="97">
        <v>9</v>
      </c>
      <c r="D34" s="97">
        <v>891</v>
      </c>
      <c r="E34" s="97">
        <v>32</v>
      </c>
      <c r="F34" s="97">
        <v>7820</v>
      </c>
      <c r="G34" s="97">
        <v>1</v>
      </c>
      <c r="H34" s="97">
        <v>99</v>
      </c>
    </row>
    <row r="35" spans="1:8" x14ac:dyDescent="0.25">
      <c r="A35" s="186" t="s">
        <v>227</v>
      </c>
      <c r="B35" s="381" t="s">
        <v>199</v>
      </c>
      <c r="C35" s="97">
        <v>253</v>
      </c>
      <c r="D35" s="97">
        <v>47733</v>
      </c>
      <c r="E35" s="97" t="s">
        <v>204</v>
      </c>
      <c r="F35" s="97">
        <v>4</v>
      </c>
      <c r="G35" s="97" t="s">
        <v>204</v>
      </c>
      <c r="H35" s="97">
        <v>45</v>
      </c>
    </row>
    <row r="36" spans="1:8" x14ac:dyDescent="0.25">
      <c r="A36" s="186" t="s">
        <v>228</v>
      </c>
      <c r="B36" s="381" t="s">
        <v>199</v>
      </c>
      <c r="C36" s="97">
        <v>38912</v>
      </c>
      <c r="D36" s="97">
        <v>3349917</v>
      </c>
      <c r="E36" s="97">
        <v>1</v>
      </c>
      <c r="F36" s="97">
        <v>10</v>
      </c>
      <c r="G36" s="97">
        <v>11432</v>
      </c>
      <c r="H36" s="97">
        <v>712919</v>
      </c>
    </row>
    <row r="37" spans="1:8" x14ac:dyDescent="0.25">
      <c r="A37" s="186" t="s">
        <v>97</v>
      </c>
      <c r="B37" s="381"/>
      <c r="C37" s="97" t="s">
        <v>67</v>
      </c>
      <c r="D37" s="97">
        <v>1581348137</v>
      </c>
      <c r="E37" s="97" t="s">
        <v>67</v>
      </c>
      <c r="F37" s="97">
        <v>1481021701</v>
      </c>
      <c r="G37" s="97" t="s">
        <v>67</v>
      </c>
      <c r="H37" s="97">
        <v>1427340191</v>
      </c>
    </row>
    <row r="38" spans="1:8" x14ac:dyDescent="0.25">
      <c r="A38" s="188" t="s">
        <v>356</v>
      </c>
      <c r="B38" s="381" t="s">
        <v>229</v>
      </c>
      <c r="C38" s="97">
        <v>83850627</v>
      </c>
      <c r="D38" s="97">
        <v>1580049655</v>
      </c>
      <c r="E38" s="97">
        <v>74999043</v>
      </c>
      <c r="F38" s="97">
        <v>1480557682</v>
      </c>
      <c r="G38" s="97">
        <v>60737949</v>
      </c>
      <c r="H38" s="97">
        <v>1426640488</v>
      </c>
    </row>
    <row r="39" spans="1:8" x14ac:dyDescent="0.25">
      <c r="A39" s="188" t="s">
        <v>355</v>
      </c>
      <c r="B39" s="381" t="s">
        <v>229</v>
      </c>
      <c r="C39" s="97">
        <v>2121451</v>
      </c>
      <c r="D39" s="97">
        <v>126895</v>
      </c>
      <c r="E39" s="97">
        <v>4351127</v>
      </c>
      <c r="F39" s="97">
        <v>168693</v>
      </c>
      <c r="G39" s="97">
        <v>5651009</v>
      </c>
      <c r="H39" s="97">
        <v>342213</v>
      </c>
    </row>
    <row r="40" spans="1:8" x14ac:dyDescent="0.25">
      <c r="A40" s="188" t="s">
        <v>357</v>
      </c>
      <c r="B40" s="381" t="s">
        <v>230</v>
      </c>
      <c r="C40" s="97">
        <v>13532</v>
      </c>
      <c r="D40" s="97">
        <v>1171587</v>
      </c>
      <c r="E40" s="97">
        <v>18705</v>
      </c>
      <c r="F40" s="97">
        <v>295326</v>
      </c>
      <c r="G40" s="97">
        <v>9702</v>
      </c>
      <c r="H40" s="97">
        <v>357490</v>
      </c>
    </row>
    <row r="41" spans="1:8" x14ac:dyDescent="0.25">
      <c r="A41" s="186" t="s">
        <v>231</v>
      </c>
      <c r="B41" s="408" t="s">
        <v>199</v>
      </c>
      <c r="C41" s="97">
        <v>58265</v>
      </c>
      <c r="D41" s="97">
        <v>521672</v>
      </c>
      <c r="E41" s="97">
        <v>87845</v>
      </c>
      <c r="F41" s="97">
        <v>778088</v>
      </c>
      <c r="G41" s="97">
        <v>30597</v>
      </c>
      <c r="H41" s="97">
        <v>328270</v>
      </c>
    </row>
    <row r="42" spans="1:8" x14ac:dyDescent="0.25">
      <c r="A42" s="186" t="s">
        <v>99</v>
      </c>
      <c r="B42" s="381" t="s">
        <v>199</v>
      </c>
      <c r="C42" s="97">
        <v>32511</v>
      </c>
      <c r="D42" s="97">
        <v>125328</v>
      </c>
      <c r="E42" s="97">
        <v>44620</v>
      </c>
      <c r="F42" s="97">
        <v>156629</v>
      </c>
      <c r="G42" s="97">
        <v>85273</v>
      </c>
      <c r="H42" s="97">
        <v>155665</v>
      </c>
    </row>
    <row r="43" spans="1:8" x14ac:dyDescent="0.25">
      <c r="A43" s="186" t="s">
        <v>232</v>
      </c>
      <c r="B43" s="381" t="s">
        <v>199</v>
      </c>
      <c r="C43" s="97">
        <v>7115</v>
      </c>
      <c r="D43" s="97">
        <v>35053</v>
      </c>
      <c r="E43" s="97">
        <v>8915</v>
      </c>
      <c r="F43" s="97">
        <v>60466</v>
      </c>
      <c r="G43" s="97">
        <v>9000</v>
      </c>
      <c r="H43" s="97">
        <v>87141</v>
      </c>
    </row>
    <row r="44" spans="1:8" x14ac:dyDescent="0.25">
      <c r="A44" s="186" t="s">
        <v>233</v>
      </c>
      <c r="B44" s="381"/>
      <c r="C44" s="97" t="s">
        <v>67</v>
      </c>
      <c r="D44" s="97">
        <v>21570148</v>
      </c>
      <c r="E44" s="97" t="s">
        <v>67</v>
      </c>
      <c r="F44" s="97">
        <v>15945392</v>
      </c>
      <c r="G44" s="97" t="s">
        <v>67</v>
      </c>
      <c r="H44" s="97">
        <v>17879969</v>
      </c>
    </row>
    <row r="45" spans="1:8" x14ac:dyDescent="0.25">
      <c r="A45" s="188" t="s">
        <v>353</v>
      </c>
      <c r="B45" s="381" t="s">
        <v>199</v>
      </c>
      <c r="C45" s="97">
        <v>2</v>
      </c>
      <c r="D45" s="97">
        <v>242508</v>
      </c>
      <c r="E45" s="97">
        <v>3</v>
      </c>
      <c r="F45" s="97">
        <v>731854</v>
      </c>
      <c r="G45" s="97">
        <v>2</v>
      </c>
      <c r="H45" s="97">
        <v>1938487</v>
      </c>
    </row>
    <row r="46" spans="1:8" x14ac:dyDescent="0.25">
      <c r="A46" s="188" t="s">
        <v>354</v>
      </c>
      <c r="B46" s="381" t="s">
        <v>230</v>
      </c>
      <c r="C46" s="97">
        <v>93300</v>
      </c>
      <c r="D46" s="97">
        <v>21327640</v>
      </c>
      <c r="E46" s="97">
        <v>142515</v>
      </c>
      <c r="F46" s="97">
        <v>15213538</v>
      </c>
      <c r="G46" s="97">
        <v>138459</v>
      </c>
      <c r="H46" s="97">
        <v>15941482</v>
      </c>
    </row>
    <row r="47" spans="1:8" x14ac:dyDescent="0.25">
      <c r="A47" s="186" t="s">
        <v>234</v>
      </c>
      <c r="B47" s="381" t="s">
        <v>199</v>
      </c>
      <c r="C47" s="97">
        <v>437144</v>
      </c>
      <c r="D47" s="97">
        <v>2234475</v>
      </c>
      <c r="E47" s="97">
        <v>589820</v>
      </c>
      <c r="F47" s="97">
        <v>2876166</v>
      </c>
      <c r="G47" s="97">
        <v>426172</v>
      </c>
      <c r="H47" s="97">
        <v>2232789</v>
      </c>
    </row>
    <row r="48" spans="1:8" x14ac:dyDescent="0.25">
      <c r="A48" s="186" t="s">
        <v>235</v>
      </c>
      <c r="B48" s="381"/>
      <c r="C48" s="97" t="s">
        <v>67</v>
      </c>
      <c r="D48" s="97">
        <v>22694</v>
      </c>
      <c r="E48" s="97" t="s">
        <v>67</v>
      </c>
      <c r="F48" s="97">
        <v>26488</v>
      </c>
      <c r="G48" s="97" t="s">
        <v>67</v>
      </c>
      <c r="H48" s="97">
        <v>41184</v>
      </c>
    </row>
    <row r="49" spans="1:8" x14ac:dyDescent="0.25">
      <c r="A49" s="188" t="s">
        <v>359</v>
      </c>
      <c r="B49" s="381" t="s">
        <v>199</v>
      </c>
      <c r="C49" s="97" t="s">
        <v>204</v>
      </c>
      <c r="D49" s="97">
        <v>241</v>
      </c>
      <c r="E49" s="97" t="s">
        <v>204</v>
      </c>
      <c r="F49" s="97">
        <v>841</v>
      </c>
      <c r="G49" s="97">
        <v>38</v>
      </c>
      <c r="H49" s="97">
        <v>1277</v>
      </c>
    </row>
    <row r="50" spans="1:8" x14ac:dyDescent="0.25">
      <c r="A50" s="188" t="s">
        <v>360</v>
      </c>
      <c r="B50" s="381" t="s">
        <v>230</v>
      </c>
      <c r="C50" s="97">
        <v>1102</v>
      </c>
      <c r="D50" s="97">
        <v>22453</v>
      </c>
      <c r="E50" s="97">
        <v>4031</v>
      </c>
      <c r="F50" s="97">
        <v>25647</v>
      </c>
      <c r="G50" s="97">
        <v>143300</v>
      </c>
      <c r="H50" s="97">
        <v>39907</v>
      </c>
    </row>
    <row r="51" spans="1:8" x14ac:dyDescent="0.25">
      <c r="A51" s="186" t="s">
        <v>236</v>
      </c>
      <c r="B51" s="381" t="s">
        <v>199</v>
      </c>
      <c r="C51" s="97">
        <v>2100</v>
      </c>
      <c r="D51" s="97">
        <v>16879</v>
      </c>
      <c r="E51" s="97">
        <v>2503</v>
      </c>
      <c r="F51" s="97">
        <v>16318</v>
      </c>
      <c r="G51" s="97">
        <v>887</v>
      </c>
      <c r="H51" s="97">
        <v>10774</v>
      </c>
    </row>
    <row r="52" spans="1:8" x14ac:dyDescent="0.25">
      <c r="A52" s="186" t="s">
        <v>237</v>
      </c>
      <c r="B52" s="381" t="s">
        <v>199</v>
      </c>
      <c r="C52" s="97">
        <v>2524</v>
      </c>
      <c r="D52" s="97">
        <v>18156</v>
      </c>
      <c r="E52" s="97">
        <v>484</v>
      </c>
      <c r="F52" s="97">
        <v>3991</v>
      </c>
      <c r="G52" s="97">
        <v>867</v>
      </c>
      <c r="H52" s="97">
        <v>7660</v>
      </c>
    </row>
    <row r="53" spans="1:8" x14ac:dyDescent="0.25">
      <c r="A53" s="186" t="s">
        <v>238</v>
      </c>
      <c r="B53" s="381" t="s">
        <v>199</v>
      </c>
      <c r="C53" s="97">
        <v>876</v>
      </c>
      <c r="D53" s="97">
        <v>16549</v>
      </c>
      <c r="E53" s="97">
        <v>561</v>
      </c>
      <c r="F53" s="97">
        <v>20763</v>
      </c>
      <c r="G53" s="97">
        <v>316</v>
      </c>
      <c r="H53" s="97">
        <v>11581</v>
      </c>
    </row>
    <row r="54" spans="1:8" x14ac:dyDescent="0.25">
      <c r="A54" s="186" t="s">
        <v>240</v>
      </c>
      <c r="B54" s="381" t="s">
        <v>199</v>
      </c>
      <c r="C54" s="97">
        <v>480774</v>
      </c>
      <c r="D54" s="97">
        <v>6060269</v>
      </c>
      <c r="E54" s="97">
        <v>448559</v>
      </c>
      <c r="F54" s="97">
        <v>5673827</v>
      </c>
      <c r="G54" s="97">
        <v>480408</v>
      </c>
      <c r="H54" s="97">
        <v>5950865</v>
      </c>
    </row>
    <row r="55" spans="1:8" x14ac:dyDescent="0.25">
      <c r="A55" s="186" t="s">
        <v>241</v>
      </c>
      <c r="B55" s="381"/>
      <c r="C55" s="97" t="s">
        <v>67</v>
      </c>
      <c r="D55" s="97">
        <v>39395</v>
      </c>
      <c r="E55" s="97" t="s">
        <v>67</v>
      </c>
      <c r="F55" s="97">
        <v>31070</v>
      </c>
      <c r="G55" s="97" t="s">
        <v>67</v>
      </c>
      <c r="H55" s="97">
        <v>25404</v>
      </c>
    </row>
    <row r="56" spans="1:8" x14ac:dyDescent="0.25">
      <c r="A56" s="188" t="s">
        <v>361</v>
      </c>
      <c r="B56" s="381" t="s">
        <v>199</v>
      </c>
      <c r="C56" s="97">
        <v>3</v>
      </c>
      <c r="D56" s="97">
        <v>2722</v>
      </c>
      <c r="E56" s="97" t="s">
        <v>204</v>
      </c>
      <c r="F56" s="97">
        <v>2870</v>
      </c>
      <c r="G56" s="97" t="s">
        <v>204</v>
      </c>
      <c r="H56" s="97">
        <v>273</v>
      </c>
    </row>
    <row r="57" spans="1:8" x14ac:dyDescent="0.25">
      <c r="A57" s="188" t="s">
        <v>362</v>
      </c>
      <c r="B57" s="381" t="s">
        <v>230</v>
      </c>
      <c r="C57" s="97">
        <v>1373</v>
      </c>
      <c r="D57" s="97">
        <v>36673</v>
      </c>
      <c r="E57" s="97">
        <v>1009</v>
      </c>
      <c r="F57" s="97">
        <v>28200</v>
      </c>
      <c r="G57" s="97">
        <v>1062</v>
      </c>
      <c r="H57" s="97">
        <v>25131</v>
      </c>
    </row>
    <row r="58" spans="1:8" x14ac:dyDescent="0.25">
      <c r="A58" s="186" t="s">
        <v>242</v>
      </c>
      <c r="B58" s="381" t="s">
        <v>199</v>
      </c>
      <c r="C58" s="97">
        <v>6802309</v>
      </c>
      <c r="D58" s="97">
        <v>98685772</v>
      </c>
      <c r="E58" s="97">
        <v>6563271</v>
      </c>
      <c r="F58" s="97">
        <v>98322398</v>
      </c>
      <c r="G58" s="97">
        <v>5674568</v>
      </c>
      <c r="H58" s="97">
        <v>92720985</v>
      </c>
    </row>
    <row r="59" spans="1:8" ht="30" hidden="1" x14ac:dyDescent="0.25">
      <c r="A59" s="187" t="s">
        <v>243</v>
      </c>
      <c r="B59" s="381" t="s">
        <v>199</v>
      </c>
      <c r="C59" s="97">
        <v>4622452</v>
      </c>
      <c r="D59" s="97">
        <v>34705710</v>
      </c>
      <c r="E59" s="97">
        <v>4508446</v>
      </c>
      <c r="F59" s="97">
        <v>33917164</v>
      </c>
      <c r="G59" s="97">
        <v>3398523</v>
      </c>
      <c r="H59" s="97">
        <v>26999331</v>
      </c>
    </row>
    <row r="60" spans="1:8" hidden="1" x14ac:dyDescent="0.25">
      <c r="A60" s="186" t="s">
        <v>244</v>
      </c>
      <c r="B60" s="381" t="s">
        <v>199</v>
      </c>
      <c r="C60" s="97">
        <v>587137</v>
      </c>
      <c r="D60" s="97">
        <v>4843967</v>
      </c>
      <c r="E60" s="97">
        <v>407990</v>
      </c>
      <c r="F60" s="97">
        <v>3659898</v>
      </c>
      <c r="G60" s="97">
        <v>659991</v>
      </c>
      <c r="H60" s="97">
        <v>5966548</v>
      </c>
    </row>
    <row r="61" spans="1:8" hidden="1" x14ac:dyDescent="0.25">
      <c r="A61" s="186" t="s">
        <v>245</v>
      </c>
      <c r="B61" s="381" t="s">
        <v>199</v>
      </c>
      <c r="C61" s="97">
        <v>223790</v>
      </c>
      <c r="D61" s="97">
        <v>6455623</v>
      </c>
      <c r="E61" s="97">
        <v>196656</v>
      </c>
      <c r="F61" s="97">
        <v>5226205</v>
      </c>
      <c r="G61" s="97">
        <v>153914</v>
      </c>
      <c r="H61" s="97">
        <v>4358160</v>
      </c>
    </row>
    <row r="62" spans="1:8" hidden="1" x14ac:dyDescent="0.25">
      <c r="A62" s="186" t="s">
        <v>246</v>
      </c>
      <c r="B62" s="381" t="s">
        <v>199</v>
      </c>
      <c r="C62" s="97">
        <v>1368930</v>
      </c>
      <c r="D62" s="97">
        <v>52680472</v>
      </c>
      <c r="E62" s="97">
        <v>1450179</v>
      </c>
      <c r="F62" s="97">
        <v>55519131</v>
      </c>
      <c r="G62" s="97">
        <v>1462140</v>
      </c>
      <c r="H62" s="97">
        <v>55396946</v>
      </c>
    </row>
    <row r="63" spans="1:8" x14ac:dyDescent="0.25">
      <c r="A63" s="186" t="s">
        <v>247</v>
      </c>
      <c r="B63" s="381" t="s">
        <v>199</v>
      </c>
      <c r="C63" s="97">
        <v>820</v>
      </c>
      <c r="D63" s="97">
        <v>112370</v>
      </c>
      <c r="E63" s="97">
        <v>2669</v>
      </c>
      <c r="F63" s="97">
        <v>86578</v>
      </c>
      <c r="G63" s="97">
        <v>286</v>
      </c>
      <c r="H63" s="97">
        <v>17071</v>
      </c>
    </row>
    <row r="64" spans="1:8" x14ac:dyDescent="0.25">
      <c r="A64" s="186" t="s">
        <v>111</v>
      </c>
      <c r="B64" s="381" t="s">
        <v>199</v>
      </c>
      <c r="C64" s="97">
        <v>48924</v>
      </c>
      <c r="D64" s="97">
        <v>109055</v>
      </c>
      <c r="E64" s="97">
        <v>65645</v>
      </c>
      <c r="F64" s="97">
        <v>158036</v>
      </c>
      <c r="G64" s="97">
        <v>110882</v>
      </c>
      <c r="H64" s="97">
        <v>291059</v>
      </c>
    </row>
    <row r="65" spans="1:8" s="440" customFormat="1" ht="22.5" customHeight="1" x14ac:dyDescent="0.25">
      <c r="A65" s="439" t="s">
        <v>248</v>
      </c>
      <c r="B65" s="435" t="s">
        <v>223</v>
      </c>
      <c r="C65" s="436">
        <v>16302</v>
      </c>
      <c r="D65" s="436">
        <v>94811058</v>
      </c>
      <c r="E65" s="436">
        <v>7297</v>
      </c>
      <c r="F65" s="436">
        <v>31436684</v>
      </c>
      <c r="G65" s="436">
        <v>5441</v>
      </c>
      <c r="H65" s="436">
        <v>12639631</v>
      </c>
    </row>
    <row r="66" spans="1:8" hidden="1" x14ac:dyDescent="0.25">
      <c r="A66" s="186" t="s">
        <v>249</v>
      </c>
      <c r="B66" s="381" t="s">
        <v>223</v>
      </c>
      <c r="C66" s="97">
        <v>163</v>
      </c>
      <c r="D66" s="97">
        <v>323083</v>
      </c>
      <c r="E66" s="97">
        <v>70</v>
      </c>
      <c r="F66" s="97">
        <v>312791</v>
      </c>
      <c r="G66" s="97" t="s">
        <v>204</v>
      </c>
      <c r="H66" s="97">
        <v>8031</v>
      </c>
    </row>
    <row r="67" spans="1:8" hidden="1" x14ac:dyDescent="0.25">
      <c r="A67" s="186" t="s">
        <v>250</v>
      </c>
      <c r="B67" s="381" t="s">
        <v>223</v>
      </c>
      <c r="C67" s="97">
        <v>13261</v>
      </c>
      <c r="D67" s="97">
        <v>71549670</v>
      </c>
      <c r="E67" s="97">
        <v>5807</v>
      </c>
      <c r="F67" s="97">
        <v>22120939</v>
      </c>
      <c r="G67" s="97">
        <v>4635</v>
      </c>
      <c r="H67" s="97">
        <v>8763002</v>
      </c>
    </row>
    <row r="68" spans="1:8" hidden="1" x14ac:dyDescent="0.25">
      <c r="A68" s="186" t="s">
        <v>251</v>
      </c>
      <c r="B68" s="381" t="s">
        <v>223</v>
      </c>
      <c r="C68" s="97">
        <v>1162</v>
      </c>
      <c r="D68" s="97">
        <v>7618830</v>
      </c>
      <c r="E68" s="97">
        <v>662</v>
      </c>
      <c r="F68" s="97">
        <v>2559524</v>
      </c>
      <c r="G68" s="97">
        <v>112</v>
      </c>
      <c r="H68" s="97">
        <v>185059</v>
      </c>
    </row>
    <row r="69" spans="1:8" hidden="1" x14ac:dyDescent="0.25">
      <c r="A69" s="186" t="s">
        <v>252</v>
      </c>
      <c r="B69" s="381" t="s">
        <v>223</v>
      </c>
      <c r="C69" s="97">
        <v>1713</v>
      </c>
      <c r="D69" s="97">
        <v>15316357</v>
      </c>
      <c r="E69" s="97">
        <v>758</v>
      </c>
      <c r="F69" s="97">
        <v>6434851</v>
      </c>
      <c r="G69" s="97">
        <v>694</v>
      </c>
      <c r="H69" s="97">
        <v>3675793</v>
      </c>
    </row>
    <row r="70" spans="1:8" x14ac:dyDescent="0.25">
      <c r="A70" s="186" t="s">
        <v>253</v>
      </c>
      <c r="B70" s="381" t="s">
        <v>223</v>
      </c>
      <c r="C70" s="97">
        <v>3</v>
      </c>
      <c r="D70" s="97">
        <v>3118</v>
      </c>
      <c r="E70" s="97" t="s">
        <v>204</v>
      </c>
      <c r="F70" s="97">
        <v>8579</v>
      </c>
      <c r="G70" s="97" t="s">
        <v>204</v>
      </c>
      <c r="H70" s="97">
        <v>7746</v>
      </c>
    </row>
    <row r="71" spans="1:8" x14ac:dyDescent="0.25">
      <c r="A71" s="186" t="s">
        <v>112</v>
      </c>
      <c r="B71" s="381" t="s">
        <v>199</v>
      </c>
      <c r="C71" s="381">
        <v>276165</v>
      </c>
      <c r="D71" s="97">
        <v>1053487</v>
      </c>
      <c r="E71" s="97">
        <v>258330</v>
      </c>
      <c r="F71" s="97">
        <v>941752</v>
      </c>
      <c r="G71" s="97">
        <v>304702</v>
      </c>
      <c r="H71" s="97">
        <v>1105589</v>
      </c>
    </row>
    <row r="72" spans="1:8" x14ac:dyDescent="0.25">
      <c r="A72" s="186" t="s">
        <v>254</v>
      </c>
      <c r="B72" s="381" t="s">
        <v>199</v>
      </c>
      <c r="C72" s="97">
        <v>196</v>
      </c>
      <c r="D72" s="97">
        <v>2984</v>
      </c>
      <c r="E72" s="97">
        <v>137</v>
      </c>
      <c r="F72" s="97">
        <v>2494</v>
      </c>
      <c r="G72" s="97">
        <v>90</v>
      </c>
      <c r="H72" s="97">
        <v>1901</v>
      </c>
    </row>
    <row r="73" spans="1:8" x14ac:dyDescent="0.25">
      <c r="A73" s="186" t="s">
        <v>113</v>
      </c>
      <c r="B73" s="381" t="s">
        <v>199</v>
      </c>
      <c r="C73" s="97">
        <v>52</v>
      </c>
      <c r="D73" s="97">
        <v>1174</v>
      </c>
      <c r="E73" s="97">
        <v>39</v>
      </c>
      <c r="F73" s="97">
        <v>505</v>
      </c>
      <c r="G73" s="97">
        <v>144</v>
      </c>
      <c r="H73" s="97">
        <v>2703</v>
      </c>
    </row>
    <row r="74" spans="1:8" x14ac:dyDescent="0.25">
      <c r="A74" s="186" t="s">
        <v>255</v>
      </c>
      <c r="B74" s="381" t="s">
        <v>199</v>
      </c>
      <c r="C74" s="97">
        <v>7</v>
      </c>
      <c r="D74" s="97">
        <v>201</v>
      </c>
      <c r="E74" s="97">
        <v>509</v>
      </c>
      <c r="F74" s="97">
        <v>22298</v>
      </c>
      <c r="G74" s="97" t="s">
        <v>204</v>
      </c>
      <c r="H74" s="97">
        <v>216</v>
      </c>
    </row>
    <row r="75" spans="1:8" x14ac:dyDescent="0.25">
      <c r="A75" s="186" t="s">
        <v>117</v>
      </c>
      <c r="B75" s="381" t="s">
        <v>199</v>
      </c>
      <c r="C75" s="97">
        <v>2779074</v>
      </c>
      <c r="D75" s="97">
        <v>3432311</v>
      </c>
      <c r="E75" s="97">
        <v>3812759</v>
      </c>
      <c r="F75" s="97">
        <v>4671971</v>
      </c>
      <c r="G75" s="97">
        <v>3236010</v>
      </c>
      <c r="H75" s="97">
        <v>4694273</v>
      </c>
    </row>
    <row r="76" spans="1:8" x14ac:dyDescent="0.25">
      <c r="A76" s="186" t="s">
        <v>256</v>
      </c>
      <c r="B76" s="381" t="s">
        <v>199</v>
      </c>
      <c r="C76" s="97">
        <v>6118</v>
      </c>
      <c r="D76" s="97">
        <v>127502</v>
      </c>
      <c r="E76" s="97">
        <v>6612</v>
      </c>
      <c r="F76" s="97">
        <v>120898</v>
      </c>
      <c r="G76" s="97">
        <v>6204</v>
      </c>
      <c r="H76" s="97">
        <v>124464</v>
      </c>
    </row>
    <row r="77" spans="1:8" hidden="1" x14ac:dyDescent="0.25">
      <c r="A77" s="186" t="s">
        <v>257</v>
      </c>
      <c r="B77" s="381" t="s">
        <v>199</v>
      </c>
      <c r="C77" s="97">
        <v>389</v>
      </c>
      <c r="D77" s="97">
        <v>15297</v>
      </c>
      <c r="E77" s="97">
        <v>565</v>
      </c>
      <c r="F77" s="97">
        <v>22180</v>
      </c>
      <c r="G77" s="97">
        <v>708</v>
      </c>
      <c r="H77" s="97">
        <v>28794</v>
      </c>
    </row>
    <row r="78" spans="1:8" hidden="1" x14ac:dyDescent="0.25">
      <c r="A78" s="186" t="s">
        <v>258</v>
      </c>
      <c r="B78" s="381" t="s">
        <v>199</v>
      </c>
      <c r="C78" s="97">
        <v>172</v>
      </c>
      <c r="D78" s="97">
        <v>6437</v>
      </c>
      <c r="E78" s="97">
        <v>123</v>
      </c>
      <c r="F78" s="97">
        <v>5340</v>
      </c>
      <c r="G78" s="97">
        <v>789</v>
      </c>
      <c r="H78" s="97">
        <v>14603</v>
      </c>
    </row>
    <row r="79" spans="1:8" hidden="1" x14ac:dyDescent="0.25">
      <c r="A79" s="186" t="s">
        <v>259</v>
      </c>
      <c r="B79" s="381" t="s">
        <v>199</v>
      </c>
      <c r="C79" s="97">
        <v>9</v>
      </c>
      <c r="D79" s="97">
        <v>455</v>
      </c>
      <c r="E79" s="97">
        <v>1</v>
      </c>
      <c r="F79" s="97">
        <v>48</v>
      </c>
      <c r="G79" s="97" t="s">
        <v>53</v>
      </c>
      <c r="H79" s="97" t="s">
        <v>53</v>
      </c>
    </row>
    <row r="80" spans="1:8" hidden="1" x14ac:dyDescent="0.25">
      <c r="A80" s="186" t="s">
        <v>260</v>
      </c>
      <c r="B80" s="381" t="s">
        <v>199</v>
      </c>
      <c r="C80" s="97">
        <v>8</v>
      </c>
      <c r="D80" s="97">
        <v>407</v>
      </c>
      <c r="E80" s="97">
        <v>114</v>
      </c>
      <c r="F80" s="97">
        <v>2923</v>
      </c>
      <c r="G80" s="97">
        <v>37</v>
      </c>
      <c r="H80" s="97">
        <v>1322</v>
      </c>
    </row>
    <row r="81" spans="1:8" hidden="1" x14ac:dyDescent="0.25">
      <c r="A81" s="186" t="s">
        <v>261</v>
      </c>
      <c r="B81" s="381" t="s">
        <v>199</v>
      </c>
      <c r="C81" s="97">
        <v>2083</v>
      </c>
      <c r="D81" s="97">
        <v>46279</v>
      </c>
      <c r="E81" s="97">
        <v>1251</v>
      </c>
      <c r="F81" s="97">
        <v>32690</v>
      </c>
      <c r="G81" s="97">
        <v>1268</v>
      </c>
      <c r="H81" s="97">
        <v>38214</v>
      </c>
    </row>
    <row r="82" spans="1:8" hidden="1" x14ac:dyDescent="0.25">
      <c r="A82" s="186" t="s">
        <v>262</v>
      </c>
      <c r="B82" s="381" t="s">
        <v>199</v>
      </c>
      <c r="C82" s="97">
        <v>3457</v>
      </c>
      <c r="D82" s="97">
        <v>58627</v>
      </c>
      <c r="E82" s="97">
        <v>4558</v>
      </c>
      <c r="F82" s="97">
        <v>57717</v>
      </c>
      <c r="G82" s="97">
        <v>3402</v>
      </c>
      <c r="H82" s="97">
        <v>41531</v>
      </c>
    </row>
    <row r="83" spans="1:8" x14ac:dyDescent="0.25">
      <c r="A83" s="186" t="s">
        <v>263</v>
      </c>
      <c r="B83" s="381" t="s">
        <v>199</v>
      </c>
      <c r="C83" s="97">
        <v>66030</v>
      </c>
      <c r="D83" s="97">
        <v>189342</v>
      </c>
      <c r="E83" s="97">
        <v>11026</v>
      </c>
      <c r="F83" s="97">
        <v>65399</v>
      </c>
      <c r="G83" s="97">
        <v>444</v>
      </c>
      <c r="H83" s="97">
        <v>18946</v>
      </c>
    </row>
    <row r="84" spans="1:8" ht="30" hidden="1" x14ac:dyDescent="0.25">
      <c r="A84" s="187" t="s">
        <v>264</v>
      </c>
      <c r="B84" s="381" t="s">
        <v>199</v>
      </c>
      <c r="C84" s="97">
        <v>20</v>
      </c>
      <c r="D84" s="97">
        <v>1102</v>
      </c>
      <c r="E84" s="97" t="s">
        <v>53</v>
      </c>
      <c r="F84" s="97" t="s">
        <v>53</v>
      </c>
      <c r="G84" s="97">
        <v>93</v>
      </c>
      <c r="H84" s="97">
        <v>317</v>
      </c>
    </row>
    <row r="85" spans="1:8" ht="30" hidden="1" x14ac:dyDescent="0.25">
      <c r="A85" s="187" t="s">
        <v>265</v>
      </c>
      <c r="B85" s="381" t="s">
        <v>199</v>
      </c>
      <c r="C85" s="97">
        <v>10</v>
      </c>
      <c r="D85" s="97">
        <v>31</v>
      </c>
      <c r="E85" s="97" t="s">
        <v>53</v>
      </c>
      <c r="F85" s="97" t="s">
        <v>53</v>
      </c>
      <c r="G85" s="97" t="s">
        <v>53</v>
      </c>
      <c r="H85" s="97" t="s">
        <v>53</v>
      </c>
    </row>
    <row r="86" spans="1:8" hidden="1" x14ac:dyDescent="0.25">
      <c r="A86" s="186" t="s">
        <v>266</v>
      </c>
      <c r="B86" s="381" t="s">
        <v>199</v>
      </c>
      <c r="C86" s="97">
        <v>66000</v>
      </c>
      <c r="D86" s="97">
        <v>188209</v>
      </c>
      <c r="E86" s="97">
        <v>11026</v>
      </c>
      <c r="F86" s="97">
        <v>65399</v>
      </c>
      <c r="G86" s="97">
        <v>351</v>
      </c>
      <c r="H86" s="97">
        <v>18629</v>
      </c>
    </row>
    <row r="87" spans="1:8" x14ac:dyDescent="0.25">
      <c r="A87" s="186" t="s">
        <v>267</v>
      </c>
      <c r="B87" s="381" t="s">
        <v>199</v>
      </c>
      <c r="C87" s="97">
        <v>337937</v>
      </c>
      <c r="D87" s="97">
        <v>5703435</v>
      </c>
      <c r="E87" s="97">
        <v>325707</v>
      </c>
      <c r="F87" s="97">
        <v>5990617</v>
      </c>
      <c r="G87" s="97">
        <v>289853</v>
      </c>
      <c r="H87" s="97">
        <v>5998401</v>
      </c>
    </row>
    <row r="88" spans="1:8" hidden="1" x14ac:dyDescent="0.25">
      <c r="A88" s="186" t="s">
        <v>268</v>
      </c>
      <c r="B88" s="381" t="s">
        <v>199</v>
      </c>
      <c r="C88" s="97">
        <v>231149</v>
      </c>
      <c r="D88" s="97">
        <v>2916976</v>
      </c>
      <c r="E88" s="97">
        <v>209956</v>
      </c>
      <c r="F88" s="97">
        <v>2809953</v>
      </c>
      <c r="G88" s="97">
        <v>181895</v>
      </c>
      <c r="H88" s="97">
        <v>2472917</v>
      </c>
    </row>
    <row r="89" spans="1:8" hidden="1" x14ac:dyDescent="0.25">
      <c r="A89" s="186" t="s">
        <v>269</v>
      </c>
      <c r="B89" s="381" t="s">
        <v>199</v>
      </c>
      <c r="C89" s="97">
        <v>106788</v>
      </c>
      <c r="D89" s="97">
        <v>2786459</v>
      </c>
      <c r="E89" s="97">
        <v>115751</v>
      </c>
      <c r="F89" s="97">
        <v>3180664</v>
      </c>
      <c r="G89" s="97">
        <v>107958</v>
      </c>
      <c r="H89" s="97">
        <v>3525484</v>
      </c>
    </row>
    <row r="90" spans="1:8" x14ac:dyDescent="0.25">
      <c r="A90" s="186" t="s">
        <v>270</v>
      </c>
      <c r="B90" s="381" t="s">
        <v>199</v>
      </c>
      <c r="C90" s="97">
        <v>127882</v>
      </c>
      <c r="D90" s="97">
        <v>3759755</v>
      </c>
      <c r="E90" s="97">
        <v>141100</v>
      </c>
      <c r="F90" s="97">
        <v>4263736</v>
      </c>
      <c r="G90" s="97">
        <v>135805</v>
      </c>
      <c r="H90" s="97">
        <v>4229711</v>
      </c>
    </row>
    <row r="91" spans="1:8" x14ac:dyDescent="0.25">
      <c r="A91" s="188" t="s">
        <v>365</v>
      </c>
      <c r="B91" s="381" t="s">
        <v>199</v>
      </c>
      <c r="C91" s="97">
        <v>127233</v>
      </c>
      <c r="D91" s="97">
        <v>3058559</v>
      </c>
      <c r="E91" s="97">
        <v>140450</v>
      </c>
      <c r="F91" s="97">
        <v>3421154</v>
      </c>
      <c r="G91" s="97">
        <v>135085</v>
      </c>
      <c r="H91" s="97">
        <v>3444185</v>
      </c>
    </row>
    <row r="92" spans="1:8" hidden="1" x14ac:dyDescent="0.25">
      <c r="A92" s="186" t="s">
        <v>271</v>
      </c>
      <c r="B92" s="381" t="s">
        <v>199</v>
      </c>
      <c r="C92" s="97">
        <v>2055</v>
      </c>
      <c r="D92" s="97">
        <v>181694</v>
      </c>
      <c r="E92" s="97">
        <v>2178</v>
      </c>
      <c r="F92" s="97">
        <v>200401</v>
      </c>
      <c r="G92" s="97">
        <v>1879</v>
      </c>
      <c r="H92" s="97">
        <v>199919</v>
      </c>
    </row>
    <row r="93" spans="1:8" hidden="1" x14ac:dyDescent="0.25">
      <c r="A93" s="186" t="s">
        <v>272</v>
      </c>
      <c r="B93" s="381" t="s">
        <v>199</v>
      </c>
      <c r="C93" s="97">
        <v>4269</v>
      </c>
      <c r="D93" s="97">
        <v>192636</v>
      </c>
      <c r="E93" s="97">
        <v>10730</v>
      </c>
      <c r="F93" s="97">
        <v>340648</v>
      </c>
      <c r="G93" s="97">
        <v>11611</v>
      </c>
      <c r="H93" s="97">
        <v>295740</v>
      </c>
    </row>
    <row r="94" spans="1:8" hidden="1" x14ac:dyDescent="0.25">
      <c r="A94" s="186" t="s">
        <v>273</v>
      </c>
      <c r="B94" s="381" t="s">
        <v>199</v>
      </c>
      <c r="C94" s="97">
        <v>80946</v>
      </c>
      <c r="D94" s="97">
        <v>1781538</v>
      </c>
      <c r="E94" s="97">
        <v>90312</v>
      </c>
      <c r="F94" s="97">
        <v>2023889</v>
      </c>
      <c r="G94" s="97">
        <v>89716</v>
      </c>
      <c r="H94" s="97">
        <v>2250836</v>
      </c>
    </row>
    <row r="95" spans="1:8" hidden="1" x14ac:dyDescent="0.25">
      <c r="A95" s="186" t="s">
        <v>274</v>
      </c>
      <c r="B95" s="381" t="s">
        <v>199</v>
      </c>
      <c r="C95" s="97">
        <v>97</v>
      </c>
      <c r="D95" s="97">
        <v>22446</v>
      </c>
      <c r="E95" s="97">
        <v>1</v>
      </c>
      <c r="F95" s="97">
        <v>3494</v>
      </c>
      <c r="G95" s="97" t="s">
        <v>53</v>
      </c>
      <c r="H95" s="97" t="s">
        <v>53</v>
      </c>
    </row>
    <row r="96" spans="1:8" hidden="1" x14ac:dyDescent="0.25">
      <c r="A96" s="186" t="s">
        <v>275</v>
      </c>
      <c r="B96" s="381" t="s">
        <v>199</v>
      </c>
      <c r="C96" s="97">
        <v>39866</v>
      </c>
      <c r="D96" s="97">
        <v>880245</v>
      </c>
      <c r="E96" s="97">
        <v>37229</v>
      </c>
      <c r="F96" s="97">
        <v>852722</v>
      </c>
      <c r="G96" s="97">
        <v>31879</v>
      </c>
      <c r="H96" s="97">
        <v>697690</v>
      </c>
    </row>
    <row r="97" spans="1:8" x14ac:dyDescent="0.25">
      <c r="A97" s="188" t="s">
        <v>366</v>
      </c>
      <c r="B97" s="417" t="s">
        <v>199</v>
      </c>
      <c r="C97" s="97">
        <v>649</v>
      </c>
      <c r="D97" s="97">
        <v>701196</v>
      </c>
      <c r="E97" s="97">
        <v>650</v>
      </c>
      <c r="F97" s="97">
        <v>842582</v>
      </c>
      <c r="G97" s="97">
        <v>720</v>
      </c>
      <c r="H97" s="97">
        <v>785526</v>
      </c>
    </row>
    <row r="98" spans="1:8" ht="30" hidden="1" x14ac:dyDescent="0.25">
      <c r="A98" s="187" t="s">
        <v>276</v>
      </c>
      <c r="B98" s="417" t="s">
        <v>199</v>
      </c>
      <c r="C98" s="97">
        <v>1</v>
      </c>
      <c r="D98" s="97">
        <v>9777</v>
      </c>
      <c r="E98" s="97">
        <v>1</v>
      </c>
      <c r="F98" s="97">
        <v>12193</v>
      </c>
      <c r="G98" s="97">
        <v>8</v>
      </c>
      <c r="H98" s="97">
        <v>26632</v>
      </c>
    </row>
    <row r="99" spans="1:8" hidden="1" x14ac:dyDescent="0.25">
      <c r="A99" s="186" t="s">
        <v>277</v>
      </c>
      <c r="B99" s="417" t="s">
        <v>199</v>
      </c>
      <c r="C99" s="97">
        <v>65</v>
      </c>
      <c r="D99" s="97">
        <v>118451</v>
      </c>
      <c r="E99" s="97">
        <v>81</v>
      </c>
      <c r="F99" s="97">
        <v>153514</v>
      </c>
      <c r="G99" s="97">
        <v>15</v>
      </c>
      <c r="H99" s="97">
        <v>45577</v>
      </c>
    </row>
    <row r="100" spans="1:8" hidden="1" x14ac:dyDescent="0.25">
      <c r="A100" s="186" t="s">
        <v>278</v>
      </c>
      <c r="B100" s="417" t="s">
        <v>199</v>
      </c>
      <c r="C100" s="97">
        <v>72</v>
      </c>
      <c r="D100" s="97">
        <v>84532</v>
      </c>
      <c r="E100" s="97">
        <v>58</v>
      </c>
      <c r="F100" s="97">
        <v>75599</v>
      </c>
      <c r="G100" s="97">
        <v>49</v>
      </c>
      <c r="H100" s="97">
        <v>85073</v>
      </c>
    </row>
    <row r="101" spans="1:8" hidden="1" x14ac:dyDescent="0.25">
      <c r="A101" s="186" t="s">
        <v>279</v>
      </c>
      <c r="B101" s="417" t="s">
        <v>199</v>
      </c>
      <c r="C101" s="97">
        <v>5</v>
      </c>
      <c r="D101" s="97">
        <v>6660</v>
      </c>
      <c r="E101" s="97">
        <v>15</v>
      </c>
      <c r="F101" s="97">
        <v>6072</v>
      </c>
      <c r="G101" s="97" t="s">
        <v>204</v>
      </c>
      <c r="H101" s="97">
        <v>1285</v>
      </c>
    </row>
    <row r="102" spans="1:8" hidden="1" x14ac:dyDescent="0.25">
      <c r="A102" s="186" t="s">
        <v>280</v>
      </c>
      <c r="B102" s="417" t="s">
        <v>199</v>
      </c>
      <c r="C102" s="97">
        <v>506</v>
      </c>
      <c r="D102" s="97">
        <v>481776</v>
      </c>
      <c r="E102" s="97">
        <v>495</v>
      </c>
      <c r="F102" s="97">
        <v>595204</v>
      </c>
      <c r="G102" s="97">
        <v>648</v>
      </c>
      <c r="H102" s="97">
        <v>626959</v>
      </c>
    </row>
    <row r="103" spans="1:8" x14ac:dyDescent="0.25">
      <c r="A103" s="186" t="s">
        <v>281</v>
      </c>
      <c r="B103" s="417" t="s">
        <v>199</v>
      </c>
      <c r="C103" s="97">
        <v>351</v>
      </c>
      <c r="D103" s="97">
        <v>324538</v>
      </c>
      <c r="E103" s="97">
        <v>24</v>
      </c>
      <c r="F103" s="97">
        <v>17801</v>
      </c>
      <c r="G103" s="97">
        <v>45</v>
      </c>
      <c r="H103" s="97">
        <v>2199</v>
      </c>
    </row>
    <row r="104" spans="1:8" x14ac:dyDescent="0.25">
      <c r="A104" s="187" t="s">
        <v>282</v>
      </c>
      <c r="B104" s="417" t="s">
        <v>199</v>
      </c>
      <c r="C104" s="97">
        <v>25</v>
      </c>
      <c r="D104" s="97">
        <v>31537</v>
      </c>
      <c r="E104" s="97">
        <v>24</v>
      </c>
      <c r="F104" s="97">
        <v>24238</v>
      </c>
      <c r="G104" s="97" t="s">
        <v>53</v>
      </c>
      <c r="H104" s="97" t="s">
        <v>53</v>
      </c>
    </row>
    <row r="105" spans="1:8" x14ac:dyDescent="0.25">
      <c r="A105" s="186" t="s">
        <v>283</v>
      </c>
      <c r="B105" s="417" t="s">
        <v>199</v>
      </c>
      <c r="C105" s="97">
        <v>4922</v>
      </c>
      <c r="D105" s="97">
        <v>282766</v>
      </c>
      <c r="E105" s="97">
        <v>138168</v>
      </c>
      <c r="F105" s="97">
        <v>4901801</v>
      </c>
      <c r="G105" s="97">
        <v>126951</v>
      </c>
      <c r="H105" s="97">
        <v>3798602</v>
      </c>
    </row>
    <row r="106" spans="1:8" x14ac:dyDescent="0.25">
      <c r="A106" s="186" t="s">
        <v>284</v>
      </c>
      <c r="B106" s="417" t="s">
        <v>199</v>
      </c>
      <c r="C106" s="97">
        <v>32</v>
      </c>
      <c r="D106" s="97">
        <v>541</v>
      </c>
      <c r="E106" s="97">
        <v>41</v>
      </c>
      <c r="F106" s="97">
        <v>1452</v>
      </c>
      <c r="G106" s="97">
        <v>125</v>
      </c>
      <c r="H106" s="97">
        <v>11511</v>
      </c>
    </row>
    <row r="107" spans="1:8" x14ac:dyDescent="0.25">
      <c r="A107" s="186" t="s">
        <v>285</v>
      </c>
      <c r="B107" s="417" t="s">
        <v>199</v>
      </c>
      <c r="C107" s="97">
        <v>3550</v>
      </c>
      <c r="D107" s="97">
        <v>72785</v>
      </c>
      <c r="E107" s="97">
        <v>4034</v>
      </c>
      <c r="F107" s="97">
        <v>92570</v>
      </c>
      <c r="G107" s="97">
        <v>3633</v>
      </c>
      <c r="H107" s="97">
        <v>75048</v>
      </c>
    </row>
    <row r="108" spans="1:8" hidden="1" x14ac:dyDescent="0.25">
      <c r="A108" s="186" t="s">
        <v>286</v>
      </c>
      <c r="B108" s="417" t="s">
        <v>199</v>
      </c>
      <c r="C108" s="97">
        <v>1618</v>
      </c>
      <c r="D108" s="97">
        <v>26594</v>
      </c>
      <c r="E108" s="97">
        <v>1761</v>
      </c>
      <c r="F108" s="97">
        <v>24363</v>
      </c>
      <c r="G108" s="97">
        <v>1760</v>
      </c>
      <c r="H108" s="97">
        <v>23550</v>
      </c>
    </row>
    <row r="109" spans="1:8" hidden="1" x14ac:dyDescent="0.25">
      <c r="A109" s="186" t="s">
        <v>287</v>
      </c>
      <c r="B109" s="417" t="s">
        <v>199</v>
      </c>
      <c r="C109" s="97" t="s">
        <v>204</v>
      </c>
      <c r="D109" s="97">
        <v>13</v>
      </c>
      <c r="E109" s="97" t="s">
        <v>204</v>
      </c>
      <c r="F109" s="97">
        <v>62</v>
      </c>
      <c r="G109" s="97" t="s">
        <v>53</v>
      </c>
      <c r="H109" s="97" t="s">
        <v>53</v>
      </c>
    </row>
    <row r="110" spans="1:8" hidden="1" x14ac:dyDescent="0.25">
      <c r="A110" s="186" t="s">
        <v>288</v>
      </c>
      <c r="B110" s="417" t="s">
        <v>199</v>
      </c>
      <c r="C110" s="97">
        <v>1401</v>
      </c>
      <c r="D110" s="97">
        <v>34079</v>
      </c>
      <c r="E110" s="97">
        <v>1901</v>
      </c>
      <c r="F110" s="97">
        <v>56730</v>
      </c>
      <c r="G110" s="97">
        <v>1385</v>
      </c>
      <c r="H110" s="97">
        <v>37452</v>
      </c>
    </row>
    <row r="111" spans="1:8" hidden="1" x14ac:dyDescent="0.25">
      <c r="A111" s="186" t="s">
        <v>289</v>
      </c>
      <c r="B111" s="417" t="s">
        <v>199</v>
      </c>
      <c r="C111" s="97">
        <v>531</v>
      </c>
      <c r="D111" s="97">
        <v>12099</v>
      </c>
      <c r="E111" s="97">
        <v>372</v>
      </c>
      <c r="F111" s="97">
        <v>11415</v>
      </c>
      <c r="G111" s="97">
        <v>488</v>
      </c>
      <c r="H111" s="97">
        <v>14046</v>
      </c>
    </row>
    <row r="112" spans="1:8" ht="30" x14ac:dyDescent="0.25">
      <c r="A112" s="187" t="s">
        <v>290</v>
      </c>
      <c r="B112" s="417"/>
      <c r="C112" s="97" t="s">
        <v>67</v>
      </c>
      <c r="D112" s="97">
        <v>16965361</v>
      </c>
      <c r="E112" s="97" t="s">
        <v>67</v>
      </c>
      <c r="F112" s="97">
        <v>12993424</v>
      </c>
      <c r="G112" s="97" t="s">
        <v>67</v>
      </c>
      <c r="H112" s="97">
        <v>12590265</v>
      </c>
    </row>
    <row r="113" spans="1:8" ht="30" x14ac:dyDescent="0.25">
      <c r="A113" s="419" t="s">
        <v>645</v>
      </c>
      <c r="B113" s="381" t="s">
        <v>199</v>
      </c>
      <c r="C113" s="420">
        <v>2335</v>
      </c>
      <c r="D113" s="420">
        <v>2873111</v>
      </c>
      <c r="E113" s="420">
        <v>1278</v>
      </c>
      <c r="F113" s="420">
        <v>1772426</v>
      </c>
      <c r="G113" s="420">
        <v>1318</v>
      </c>
      <c r="H113" s="420">
        <v>1169575</v>
      </c>
    </row>
    <row r="114" spans="1:8" ht="30.75" customHeight="1" x14ac:dyDescent="0.25">
      <c r="A114" s="419" t="s">
        <v>644</v>
      </c>
      <c r="B114" s="381" t="s">
        <v>230</v>
      </c>
      <c r="C114" s="420">
        <v>377994</v>
      </c>
      <c r="D114" s="420">
        <v>14092250</v>
      </c>
      <c r="E114" s="420">
        <v>1869867</v>
      </c>
      <c r="F114" s="420">
        <v>11220998</v>
      </c>
      <c r="G114" s="420">
        <v>3672035</v>
      </c>
      <c r="H114" s="420">
        <v>11420690</v>
      </c>
    </row>
    <row r="115" spans="1:8" ht="33" customHeight="1" x14ac:dyDescent="0.25">
      <c r="A115" s="419" t="s">
        <v>291</v>
      </c>
      <c r="B115" s="381" t="s">
        <v>292</v>
      </c>
      <c r="C115" s="420">
        <v>36361</v>
      </c>
      <c r="D115" s="420">
        <v>181906</v>
      </c>
      <c r="E115" s="420">
        <v>10000</v>
      </c>
      <c r="F115" s="420">
        <v>24</v>
      </c>
      <c r="G115" s="420">
        <v>144051</v>
      </c>
      <c r="H115" s="420">
        <v>3167</v>
      </c>
    </row>
    <row r="116" spans="1:8" x14ac:dyDescent="0.25">
      <c r="A116" s="186" t="s">
        <v>293</v>
      </c>
      <c r="B116" s="417" t="s">
        <v>199</v>
      </c>
      <c r="C116" s="97">
        <v>308409</v>
      </c>
      <c r="D116" s="97">
        <v>2233315</v>
      </c>
      <c r="E116" s="97">
        <v>410497</v>
      </c>
      <c r="F116" s="97">
        <v>2938736</v>
      </c>
      <c r="G116" s="97">
        <v>388192</v>
      </c>
      <c r="H116" s="97">
        <v>3025916</v>
      </c>
    </row>
    <row r="117" spans="1:8" hidden="1" x14ac:dyDescent="0.25">
      <c r="A117" s="186" t="s">
        <v>294</v>
      </c>
      <c r="B117" s="417" t="s">
        <v>199</v>
      </c>
      <c r="C117" s="97">
        <v>238930</v>
      </c>
      <c r="D117" s="97">
        <v>1394538</v>
      </c>
      <c r="E117" s="97">
        <v>337231</v>
      </c>
      <c r="F117" s="97">
        <v>2090204</v>
      </c>
      <c r="G117" s="97">
        <v>301226</v>
      </c>
      <c r="H117" s="97">
        <v>2023649</v>
      </c>
    </row>
    <row r="118" spans="1:8" hidden="1" x14ac:dyDescent="0.25">
      <c r="A118" s="186" t="s">
        <v>295</v>
      </c>
      <c r="B118" s="417" t="s">
        <v>199</v>
      </c>
      <c r="C118" s="97">
        <v>69479</v>
      </c>
      <c r="D118" s="97">
        <v>838777</v>
      </c>
      <c r="E118" s="97">
        <v>73266</v>
      </c>
      <c r="F118" s="97">
        <v>848532</v>
      </c>
      <c r="G118" s="97">
        <v>86966</v>
      </c>
      <c r="H118" s="97">
        <v>1002267</v>
      </c>
    </row>
    <row r="119" spans="1:8" x14ac:dyDescent="0.25">
      <c r="A119" s="186" t="s">
        <v>296</v>
      </c>
      <c r="B119" s="417" t="s">
        <v>199</v>
      </c>
      <c r="C119" s="97">
        <v>948</v>
      </c>
      <c r="D119" s="97">
        <v>7005</v>
      </c>
      <c r="E119" s="97">
        <v>437</v>
      </c>
      <c r="F119" s="97">
        <v>2916</v>
      </c>
      <c r="G119" s="97">
        <v>14242</v>
      </c>
      <c r="H119" s="97">
        <v>69096</v>
      </c>
    </row>
    <row r="120" spans="1:8" x14ac:dyDescent="0.25">
      <c r="A120" s="186" t="s">
        <v>297</v>
      </c>
      <c r="B120" s="417" t="s">
        <v>199</v>
      </c>
      <c r="C120" s="97">
        <v>4956931</v>
      </c>
      <c r="D120" s="97">
        <v>6562929</v>
      </c>
      <c r="E120" s="97">
        <v>4776491</v>
      </c>
      <c r="F120" s="97">
        <v>6390687</v>
      </c>
      <c r="G120" s="97">
        <v>5926639</v>
      </c>
      <c r="H120" s="97">
        <v>6701178</v>
      </c>
    </row>
    <row r="121" spans="1:8" x14ac:dyDescent="0.25">
      <c r="A121" s="186" t="s">
        <v>298</v>
      </c>
      <c r="B121" s="417" t="s">
        <v>199</v>
      </c>
      <c r="C121" s="97">
        <v>5444</v>
      </c>
      <c r="D121" s="97">
        <v>369627</v>
      </c>
      <c r="E121" s="97">
        <v>10751</v>
      </c>
      <c r="F121" s="97">
        <v>342836</v>
      </c>
      <c r="G121" s="97">
        <v>14476</v>
      </c>
      <c r="H121" s="97">
        <v>491908</v>
      </c>
    </row>
    <row r="122" spans="1:8" x14ac:dyDescent="0.25">
      <c r="A122" s="186" t="s">
        <v>299</v>
      </c>
      <c r="B122" s="417" t="s">
        <v>199</v>
      </c>
      <c r="C122" s="97">
        <v>540874</v>
      </c>
      <c r="D122" s="97">
        <v>7579286</v>
      </c>
      <c r="E122" s="97">
        <v>627008</v>
      </c>
      <c r="F122" s="97">
        <v>8523123</v>
      </c>
      <c r="G122" s="97">
        <v>744657</v>
      </c>
      <c r="H122" s="97">
        <v>10161784</v>
      </c>
    </row>
    <row r="123" spans="1:8" x14ac:dyDescent="0.25">
      <c r="A123" s="186" t="s">
        <v>300</v>
      </c>
      <c r="B123" s="417" t="s">
        <v>199</v>
      </c>
      <c r="C123" s="97">
        <v>4497</v>
      </c>
      <c r="D123" s="97">
        <v>33142</v>
      </c>
      <c r="E123" s="97">
        <v>1216</v>
      </c>
      <c r="F123" s="97">
        <v>9802</v>
      </c>
      <c r="G123" s="97">
        <v>709</v>
      </c>
      <c r="H123" s="97">
        <v>6727</v>
      </c>
    </row>
    <row r="124" spans="1:8" x14ac:dyDescent="0.25">
      <c r="A124" s="186" t="s">
        <v>130</v>
      </c>
      <c r="B124" s="417" t="s">
        <v>199</v>
      </c>
      <c r="C124" s="97">
        <v>28152</v>
      </c>
      <c r="D124" s="97">
        <v>148779</v>
      </c>
      <c r="E124" s="97">
        <v>17304</v>
      </c>
      <c r="F124" s="97">
        <v>141262</v>
      </c>
      <c r="G124" s="97">
        <v>15078</v>
      </c>
      <c r="H124" s="97">
        <v>110846</v>
      </c>
    </row>
    <row r="125" spans="1:8" x14ac:dyDescent="0.25">
      <c r="A125" s="186" t="s">
        <v>301</v>
      </c>
      <c r="B125" s="417" t="s">
        <v>199</v>
      </c>
      <c r="C125" s="97">
        <v>86090</v>
      </c>
      <c r="D125" s="97">
        <v>1688206</v>
      </c>
      <c r="E125" s="97">
        <v>100447</v>
      </c>
      <c r="F125" s="97">
        <v>1867164</v>
      </c>
      <c r="G125" s="97">
        <v>97591</v>
      </c>
      <c r="H125" s="97">
        <v>1927308</v>
      </c>
    </row>
    <row r="126" spans="1:8" hidden="1" x14ac:dyDescent="0.25">
      <c r="A126" s="186" t="s">
        <v>302</v>
      </c>
      <c r="B126" s="417" t="s">
        <v>199</v>
      </c>
      <c r="C126" s="97">
        <v>16106</v>
      </c>
      <c r="D126" s="97">
        <v>541699</v>
      </c>
      <c r="E126" s="97">
        <v>23922</v>
      </c>
      <c r="F126" s="97">
        <v>659827</v>
      </c>
      <c r="G126" s="97">
        <v>20461</v>
      </c>
      <c r="H126" s="97">
        <v>703194</v>
      </c>
    </row>
    <row r="127" spans="1:8" hidden="1" x14ac:dyDescent="0.25">
      <c r="A127" s="186" t="s">
        <v>303</v>
      </c>
      <c r="B127" s="417" t="s">
        <v>199</v>
      </c>
      <c r="C127" s="97">
        <v>69984</v>
      </c>
      <c r="D127" s="97">
        <v>1146507</v>
      </c>
      <c r="E127" s="97">
        <v>76525</v>
      </c>
      <c r="F127" s="97">
        <v>1207337</v>
      </c>
      <c r="G127" s="97">
        <v>77130</v>
      </c>
      <c r="H127" s="97">
        <v>1224114</v>
      </c>
    </row>
    <row r="128" spans="1:8" x14ac:dyDescent="0.25">
      <c r="A128" s="186" t="s">
        <v>304</v>
      </c>
      <c r="B128" s="417" t="s">
        <v>199</v>
      </c>
      <c r="C128" s="97">
        <v>149343</v>
      </c>
      <c r="D128" s="97">
        <v>2028614</v>
      </c>
      <c r="E128" s="97">
        <v>158405</v>
      </c>
      <c r="F128" s="97">
        <v>2156562</v>
      </c>
      <c r="G128" s="97">
        <v>187287</v>
      </c>
      <c r="H128" s="97">
        <v>2709697</v>
      </c>
    </row>
    <row r="129" spans="1:8" x14ac:dyDescent="0.25">
      <c r="A129" s="186" t="s">
        <v>305</v>
      </c>
      <c r="B129" s="417" t="s">
        <v>199</v>
      </c>
      <c r="C129" s="97">
        <v>2585</v>
      </c>
      <c r="D129" s="97">
        <v>22406</v>
      </c>
      <c r="E129" s="97">
        <v>1056</v>
      </c>
      <c r="F129" s="97">
        <v>19327</v>
      </c>
      <c r="G129" s="97">
        <v>2621</v>
      </c>
      <c r="H129" s="97">
        <v>33769</v>
      </c>
    </row>
    <row r="130" spans="1:8" x14ac:dyDescent="0.25">
      <c r="A130" s="186" t="s">
        <v>306</v>
      </c>
      <c r="B130" s="417" t="s">
        <v>199</v>
      </c>
      <c r="C130" s="97">
        <v>9351</v>
      </c>
      <c r="D130" s="97">
        <v>104043</v>
      </c>
      <c r="E130" s="97">
        <v>7926</v>
      </c>
      <c r="F130" s="97">
        <v>96594</v>
      </c>
      <c r="G130" s="97">
        <v>12736</v>
      </c>
      <c r="H130" s="97">
        <v>222370</v>
      </c>
    </row>
    <row r="131" spans="1:8" x14ac:dyDescent="0.25">
      <c r="A131" s="186" t="s">
        <v>307</v>
      </c>
      <c r="B131" s="417" t="s">
        <v>199</v>
      </c>
      <c r="C131" s="97">
        <v>137407</v>
      </c>
      <c r="D131" s="97">
        <v>1902165</v>
      </c>
      <c r="E131" s="97">
        <v>149423</v>
      </c>
      <c r="F131" s="97">
        <v>2040641</v>
      </c>
      <c r="G131" s="97">
        <v>171930</v>
      </c>
      <c r="H131" s="97">
        <v>2453558</v>
      </c>
    </row>
    <row r="132" spans="1:8" ht="30" x14ac:dyDescent="0.25">
      <c r="A132" s="187" t="s">
        <v>308</v>
      </c>
      <c r="B132" s="417" t="s">
        <v>199</v>
      </c>
      <c r="C132" s="97">
        <v>577695</v>
      </c>
      <c r="D132" s="97">
        <v>3949918</v>
      </c>
      <c r="E132" s="97">
        <v>397399</v>
      </c>
      <c r="F132" s="97">
        <v>3714082</v>
      </c>
      <c r="G132" s="97">
        <v>628164</v>
      </c>
      <c r="H132" s="97">
        <v>5157083</v>
      </c>
    </row>
    <row r="133" spans="1:8" x14ac:dyDescent="0.25">
      <c r="A133" s="186" t="s">
        <v>309</v>
      </c>
      <c r="B133" s="417" t="s">
        <v>199</v>
      </c>
      <c r="C133" s="97">
        <v>8</v>
      </c>
      <c r="D133" s="97">
        <v>1125</v>
      </c>
      <c r="E133" s="97" t="s">
        <v>53</v>
      </c>
      <c r="F133" s="97" t="s">
        <v>53</v>
      </c>
      <c r="G133" s="97" t="s">
        <v>204</v>
      </c>
      <c r="H133" s="97">
        <v>14</v>
      </c>
    </row>
    <row r="134" spans="1:8" x14ac:dyDescent="0.25">
      <c r="A134" s="186" t="s">
        <v>310</v>
      </c>
      <c r="B134" s="417" t="s">
        <v>199</v>
      </c>
      <c r="C134" s="97">
        <v>687923</v>
      </c>
      <c r="D134" s="97">
        <v>10412481</v>
      </c>
      <c r="E134" s="97">
        <v>779598</v>
      </c>
      <c r="F134" s="97">
        <v>7179648</v>
      </c>
      <c r="G134" s="97">
        <v>790489</v>
      </c>
      <c r="H134" s="97">
        <v>6644934</v>
      </c>
    </row>
    <row r="135" spans="1:8" hidden="1" x14ac:dyDescent="0.25">
      <c r="A135" s="186" t="s">
        <v>311</v>
      </c>
      <c r="B135" s="417" t="s">
        <v>199</v>
      </c>
      <c r="C135" s="97">
        <v>686264</v>
      </c>
      <c r="D135" s="97">
        <v>8731824</v>
      </c>
      <c r="E135" s="97">
        <v>775192</v>
      </c>
      <c r="F135" s="97">
        <v>6956324</v>
      </c>
      <c r="G135" s="97">
        <v>783656</v>
      </c>
      <c r="H135" s="97">
        <v>6302006</v>
      </c>
    </row>
    <row r="136" spans="1:8" hidden="1" x14ac:dyDescent="0.25">
      <c r="A136" s="186" t="s">
        <v>312</v>
      </c>
      <c r="B136" s="417" t="s">
        <v>199</v>
      </c>
      <c r="C136" s="97">
        <v>1619</v>
      </c>
      <c r="D136" s="97">
        <v>1678038</v>
      </c>
      <c r="E136" s="97">
        <v>4332</v>
      </c>
      <c r="F136" s="97">
        <v>217945</v>
      </c>
      <c r="G136" s="97">
        <v>6722</v>
      </c>
      <c r="H136" s="97">
        <v>336088</v>
      </c>
    </row>
    <row r="137" spans="1:8" hidden="1" x14ac:dyDescent="0.25">
      <c r="A137" s="186" t="s">
        <v>313</v>
      </c>
      <c r="B137" s="417" t="s">
        <v>199</v>
      </c>
      <c r="C137" s="97">
        <v>40</v>
      </c>
      <c r="D137" s="97">
        <v>2619</v>
      </c>
      <c r="E137" s="97">
        <v>74</v>
      </c>
      <c r="F137" s="97">
        <v>5379</v>
      </c>
      <c r="G137" s="97">
        <v>111</v>
      </c>
      <c r="H137" s="97">
        <v>6840</v>
      </c>
    </row>
    <row r="138" spans="1:8" x14ac:dyDescent="0.25">
      <c r="A138" s="186" t="s">
        <v>314</v>
      </c>
      <c r="B138" s="417" t="s">
        <v>199</v>
      </c>
      <c r="C138" s="97">
        <v>323</v>
      </c>
      <c r="D138" s="97">
        <v>64205</v>
      </c>
      <c r="E138" s="97">
        <v>175</v>
      </c>
      <c r="F138" s="97">
        <v>29666</v>
      </c>
      <c r="G138" s="97">
        <v>1</v>
      </c>
      <c r="H138" s="97">
        <v>391</v>
      </c>
    </row>
    <row r="139" spans="1:8" x14ac:dyDescent="0.25">
      <c r="A139" s="186" t="s">
        <v>315</v>
      </c>
      <c r="B139" s="417" t="s">
        <v>199</v>
      </c>
      <c r="C139" s="97">
        <v>2</v>
      </c>
      <c r="D139" s="97">
        <v>7386</v>
      </c>
      <c r="E139" s="97" t="s">
        <v>53</v>
      </c>
      <c r="F139" s="97" t="s">
        <v>53</v>
      </c>
      <c r="G139" s="97" t="s">
        <v>53</v>
      </c>
      <c r="H139" s="97" t="s">
        <v>53</v>
      </c>
    </row>
    <row r="140" spans="1:8" x14ac:dyDescent="0.25">
      <c r="A140" s="186" t="s">
        <v>135</v>
      </c>
      <c r="B140" s="417" t="s">
        <v>199</v>
      </c>
      <c r="C140" s="97">
        <v>737</v>
      </c>
      <c r="D140" s="97">
        <v>8706</v>
      </c>
      <c r="E140" s="97">
        <v>1044</v>
      </c>
      <c r="F140" s="97">
        <v>9906</v>
      </c>
      <c r="G140" s="97">
        <v>528</v>
      </c>
      <c r="H140" s="97">
        <v>6402</v>
      </c>
    </row>
    <row r="141" spans="1:8" x14ac:dyDescent="0.25">
      <c r="A141" s="186" t="s">
        <v>316</v>
      </c>
      <c r="B141" s="417" t="s">
        <v>199</v>
      </c>
      <c r="C141" s="97">
        <v>6</v>
      </c>
      <c r="D141" s="97">
        <v>79</v>
      </c>
      <c r="E141" s="97">
        <v>10</v>
      </c>
      <c r="F141" s="97">
        <v>526</v>
      </c>
      <c r="G141" s="97" t="s">
        <v>204</v>
      </c>
      <c r="H141" s="97">
        <v>241</v>
      </c>
    </row>
    <row r="142" spans="1:8" x14ac:dyDescent="0.25">
      <c r="A142" s="186" t="s">
        <v>136</v>
      </c>
      <c r="B142" s="417" t="s">
        <v>199</v>
      </c>
      <c r="C142" s="97">
        <v>19033</v>
      </c>
      <c r="D142" s="97">
        <v>310240</v>
      </c>
      <c r="E142" s="97">
        <v>17864</v>
      </c>
      <c r="F142" s="97">
        <v>288087</v>
      </c>
      <c r="G142" s="97">
        <v>16616</v>
      </c>
      <c r="H142" s="97">
        <v>279263</v>
      </c>
    </row>
    <row r="143" spans="1:8" x14ac:dyDescent="0.25">
      <c r="A143" s="186" t="s">
        <v>317</v>
      </c>
      <c r="B143" s="417" t="s">
        <v>199</v>
      </c>
      <c r="C143" s="97">
        <v>45660</v>
      </c>
      <c r="D143" s="97">
        <v>1620063</v>
      </c>
      <c r="E143" s="97">
        <v>41</v>
      </c>
      <c r="F143" s="97">
        <v>744</v>
      </c>
      <c r="G143" s="97">
        <v>558</v>
      </c>
      <c r="H143" s="97">
        <v>11345</v>
      </c>
    </row>
    <row r="144" spans="1:8" x14ac:dyDescent="0.25">
      <c r="A144" s="186" t="s">
        <v>318</v>
      </c>
      <c r="B144" s="417" t="s">
        <v>199</v>
      </c>
      <c r="C144" s="97">
        <v>18036</v>
      </c>
      <c r="D144" s="97">
        <v>648740</v>
      </c>
      <c r="E144" s="97">
        <v>12230</v>
      </c>
      <c r="F144" s="97">
        <v>488129</v>
      </c>
      <c r="G144" s="97">
        <v>4859</v>
      </c>
      <c r="H144" s="97">
        <v>241901</v>
      </c>
    </row>
    <row r="145" spans="1:8" x14ac:dyDescent="0.25">
      <c r="A145" s="186" t="s">
        <v>319</v>
      </c>
      <c r="B145" s="418" t="s">
        <v>199</v>
      </c>
      <c r="C145" s="100">
        <v>855864</v>
      </c>
      <c r="D145" s="100">
        <v>1180653</v>
      </c>
      <c r="E145" s="100">
        <v>1768058</v>
      </c>
      <c r="F145" s="100">
        <v>1773765</v>
      </c>
      <c r="G145" s="100">
        <v>1362345</v>
      </c>
      <c r="H145" s="100">
        <v>1200058</v>
      </c>
    </row>
    <row r="146" spans="1:8" x14ac:dyDescent="0.25">
      <c r="A146" s="192" t="s">
        <v>371</v>
      </c>
      <c r="B146" s="22"/>
      <c r="C146" s="22"/>
      <c r="D146" s="22"/>
      <c r="E146" s="22"/>
      <c r="F146" s="22"/>
      <c r="G146" s="22"/>
      <c r="H146" s="23"/>
    </row>
    <row r="147" spans="1:8" x14ac:dyDescent="0.25">
      <c r="A147" s="193" t="s">
        <v>239</v>
      </c>
      <c r="B147" s="21"/>
      <c r="C147" s="21"/>
      <c r="D147" s="21"/>
      <c r="E147" s="21"/>
      <c r="F147" s="21"/>
      <c r="G147" s="21"/>
      <c r="H147" s="21"/>
    </row>
    <row r="148" spans="1:8" x14ac:dyDescent="0.25">
      <c r="A148" s="192" t="s">
        <v>436</v>
      </c>
      <c r="B148" s="21"/>
      <c r="C148" s="21"/>
      <c r="D148" s="21"/>
      <c r="E148" s="21"/>
      <c r="F148" s="21"/>
      <c r="G148" s="21"/>
      <c r="H148" s="21"/>
    </row>
    <row r="149" spans="1:8" x14ac:dyDescent="0.25">
      <c r="A149" s="192" t="s">
        <v>437</v>
      </c>
      <c r="B149" s="21"/>
      <c r="C149" s="21"/>
      <c r="D149" s="21"/>
      <c r="E149" s="21"/>
      <c r="F149" s="21"/>
      <c r="G149" s="21"/>
      <c r="H149" s="21"/>
    </row>
    <row r="150" spans="1:8" x14ac:dyDescent="0.25">
      <c r="B150" s="21"/>
      <c r="C150" s="21"/>
      <c r="D150" s="21"/>
      <c r="E150" s="21"/>
      <c r="F150" s="21"/>
      <c r="G150" s="21"/>
      <c r="H150" s="21"/>
    </row>
  </sheetData>
  <mergeCells count="6">
    <mergeCell ref="A1:H1"/>
    <mergeCell ref="A3:A4"/>
    <mergeCell ref="B3:B4"/>
    <mergeCell ref="C3:D3"/>
    <mergeCell ref="E3:F3"/>
    <mergeCell ref="G3:H3"/>
  </mergeCells>
  <pageMargins left="0.54" right="0.82" top="0.56000000000000005" bottom="0.35" header="0.31496062992125984" footer="0.33"/>
  <pageSetup paperSize="9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L106"/>
  <sheetViews>
    <sheetView view="pageBreakPreview" topLeftCell="A10" zoomScaleNormal="80" zoomScaleSheetLayoutView="100" workbookViewId="0">
      <selection activeCell="A27" sqref="A27"/>
    </sheetView>
  </sheetViews>
  <sheetFormatPr defaultRowHeight="12.75" x14ac:dyDescent="0.2"/>
  <cols>
    <col min="1" max="1" width="25.42578125" style="183" customWidth="1"/>
    <col min="2" max="2" width="23.85546875" style="1" customWidth="1"/>
    <col min="3" max="3" width="12.7109375" style="1" customWidth="1"/>
    <col min="4" max="4" width="11.5703125" style="1" customWidth="1"/>
    <col min="5" max="5" width="11.85546875" style="1" customWidth="1"/>
    <col min="6" max="9" width="11.7109375" style="1" customWidth="1"/>
    <col min="10" max="10" width="10" style="210" customWidth="1"/>
    <col min="11" max="11" width="12.140625" style="206" customWidth="1"/>
    <col min="12" max="16384" width="9.140625" style="1"/>
  </cols>
  <sheetData>
    <row r="1" spans="1:12" ht="23.25" customHeight="1" x14ac:dyDescent="0.2">
      <c r="A1" s="548" t="s">
        <v>452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</row>
    <row r="2" spans="1:12" ht="12" customHeight="1" x14ac:dyDescent="0.2">
      <c r="A2" s="210"/>
      <c r="B2" s="206"/>
      <c r="J2" s="1"/>
      <c r="K2" s="1"/>
    </row>
    <row r="3" spans="1:12" x14ac:dyDescent="0.2">
      <c r="A3" s="211"/>
      <c r="B3" s="212"/>
      <c r="C3" s="213"/>
      <c r="D3" s="213"/>
      <c r="E3" s="213"/>
      <c r="F3" s="213"/>
      <c r="G3" s="213"/>
      <c r="H3" s="213"/>
      <c r="I3" s="213"/>
      <c r="J3" s="213"/>
      <c r="K3" s="1" t="s">
        <v>24</v>
      </c>
      <c r="L3" s="213"/>
    </row>
    <row r="4" spans="1:12" s="226" customFormat="1" ht="21.75" customHeight="1" x14ac:dyDescent="0.25">
      <c r="A4" s="546" t="s">
        <v>438</v>
      </c>
      <c r="B4" s="547"/>
      <c r="C4" s="223">
        <v>2008</v>
      </c>
      <c r="D4" s="223">
        <v>2009</v>
      </c>
      <c r="E4" s="223">
        <v>2010</v>
      </c>
      <c r="F4" s="223">
        <v>2011</v>
      </c>
      <c r="G4" s="223">
        <v>2012</v>
      </c>
      <c r="H4" s="223">
        <v>2013</v>
      </c>
      <c r="I4" s="223">
        <v>2014</v>
      </c>
      <c r="J4" s="223">
        <v>2015</v>
      </c>
      <c r="K4" s="224">
        <v>2016</v>
      </c>
      <c r="L4" s="225" t="s">
        <v>439</v>
      </c>
    </row>
    <row r="5" spans="1:12" s="221" customFormat="1" ht="23.25" customHeight="1" x14ac:dyDescent="0.25">
      <c r="A5" s="17" t="s">
        <v>503</v>
      </c>
      <c r="B5" s="368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s="221" customFormat="1" ht="23.25" customHeight="1" x14ac:dyDescent="0.25">
      <c r="A6" s="553" t="s">
        <v>506</v>
      </c>
      <c r="B6" s="377" t="s">
        <v>56</v>
      </c>
      <c r="C6" s="46">
        <v>4614</v>
      </c>
      <c r="D6" s="46">
        <v>4614</v>
      </c>
      <c r="E6" s="46">
        <v>4614</v>
      </c>
      <c r="F6" s="46">
        <v>4614</v>
      </c>
      <c r="G6" s="46">
        <v>4614</v>
      </c>
      <c r="H6" s="46">
        <v>4614</v>
      </c>
      <c r="I6" s="46">
        <v>4614</v>
      </c>
      <c r="J6" s="46">
        <v>4614</v>
      </c>
      <c r="K6" s="46">
        <v>4614</v>
      </c>
      <c r="L6" s="46">
        <v>4614</v>
      </c>
    </row>
    <row r="7" spans="1:12" s="221" customFormat="1" ht="23.25" customHeight="1" x14ac:dyDescent="0.25">
      <c r="A7" s="554"/>
      <c r="B7" s="377" t="s">
        <v>57</v>
      </c>
      <c r="C7" s="46">
        <v>699</v>
      </c>
      <c r="D7" s="46">
        <v>699</v>
      </c>
      <c r="E7" s="46">
        <v>699</v>
      </c>
      <c r="F7" s="46">
        <v>699</v>
      </c>
      <c r="G7" s="46">
        <v>699</v>
      </c>
      <c r="H7" s="46">
        <v>699</v>
      </c>
      <c r="I7" s="46">
        <v>699</v>
      </c>
      <c r="J7" s="46">
        <v>699</v>
      </c>
      <c r="K7" s="46">
        <v>699</v>
      </c>
      <c r="L7" s="46">
        <v>699</v>
      </c>
    </row>
    <row r="8" spans="1:12" s="221" customFormat="1" ht="23.25" customHeight="1" x14ac:dyDescent="0.25">
      <c r="A8" s="554"/>
      <c r="B8" s="377" t="s">
        <v>58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</row>
    <row r="9" spans="1:12" s="221" customFormat="1" ht="23.25" customHeight="1" x14ac:dyDescent="0.25">
      <c r="A9" s="555"/>
      <c r="B9" s="377" t="s">
        <v>59</v>
      </c>
      <c r="C9" s="46">
        <v>5313</v>
      </c>
      <c r="D9" s="46">
        <v>5313</v>
      </c>
      <c r="E9" s="46">
        <v>5313</v>
      </c>
      <c r="F9" s="46">
        <v>5313</v>
      </c>
      <c r="G9" s="46">
        <v>5313</v>
      </c>
      <c r="H9" s="46">
        <v>5313</v>
      </c>
      <c r="I9" s="46">
        <v>5313</v>
      </c>
      <c r="J9" s="46">
        <v>5313</v>
      </c>
      <c r="K9" s="46">
        <v>5313</v>
      </c>
      <c r="L9" s="46">
        <v>5313</v>
      </c>
    </row>
    <row r="10" spans="1:12" s="221" customFormat="1" ht="23.25" customHeight="1" x14ac:dyDescent="0.25">
      <c r="A10" s="553" t="s">
        <v>507</v>
      </c>
      <c r="B10" s="377" t="s">
        <v>56</v>
      </c>
      <c r="C10" s="46">
        <v>12308</v>
      </c>
      <c r="D10" s="46">
        <v>12448</v>
      </c>
      <c r="E10" s="46">
        <v>12573</v>
      </c>
      <c r="F10" s="46">
        <v>12573</v>
      </c>
      <c r="G10" s="46">
        <v>12837</v>
      </c>
      <c r="H10" s="46">
        <v>13269</v>
      </c>
      <c r="I10" s="46">
        <v>13303</v>
      </c>
      <c r="J10" s="46">
        <v>13389</v>
      </c>
      <c r="K10" s="46">
        <v>13389</v>
      </c>
      <c r="L10" s="46">
        <v>13501</v>
      </c>
    </row>
    <row r="11" spans="1:12" s="221" customFormat="1" ht="23.25" customHeight="1" x14ac:dyDescent="0.25">
      <c r="A11" s="554"/>
      <c r="B11" s="377" t="s">
        <v>57</v>
      </c>
      <c r="C11" s="46">
        <v>12136</v>
      </c>
      <c r="D11" s="46">
        <v>12064</v>
      </c>
      <c r="E11" s="46">
        <v>11940</v>
      </c>
      <c r="F11" s="46">
        <v>12001</v>
      </c>
      <c r="G11" s="46">
        <v>11951</v>
      </c>
      <c r="H11" s="46">
        <v>11893</v>
      </c>
      <c r="I11" s="46">
        <v>11867</v>
      </c>
      <c r="J11" s="46">
        <v>12114</v>
      </c>
      <c r="K11" s="46">
        <v>12114</v>
      </c>
      <c r="L11" s="46">
        <v>12133</v>
      </c>
    </row>
    <row r="12" spans="1:12" s="221" customFormat="1" ht="23.25" customHeight="1" x14ac:dyDescent="0.25">
      <c r="A12" s="554"/>
      <c r="B12" s="377" t="s">
        <v>58</v>
      </c>
      <c r="C12" s="46">
        <v>1880</v>
      </c>
      <c r="D12" s="46">
        <v>1880</v>
      </c>
      <c r="E12" s="46">
        <v>1880</v>
      </c>
      <c r="F12" s="46">
        <v>1880</v>
      </c>
      <c r="G12" s="46">
        <v>1800</v>
      </c>
      <c r="H12" s="46">
        <v>1879</v>
      </c>
      <c r="I12" s="46">
        <v>1879</v>
      </c>
      <c r="J12" s="46">
        <v>1879</v>
      </c>
      <c r="K12" s="46">
        <v>1879</v>
      </c>
      <c r="L12" s="46">
        <v>1879</v>
      </c>
    </row>
    <row r="13" spans="1:12" s="221" customFormat="1" ht="23.25" customHeight="1" x14ac:dyDescent="0.25">
      <c r="A13" s="555"/>
      <c r="B13" s="377" t="s">
        <v>59</v>
      </c>
      <c r="C13" s="46">
        <v>26324</v>
      </c>
      <c r="D13" s="46">
        <v>26393</v>
      </c>
      <c r="E13" s="46">
        <v>26393</v>
      </c>
      <c r="F13" s="46">
        <v>26454</v>
      </c>
      <c r="G13" s="46">
        <v>26669</v>
      </c>
      <c r="H13" s="46">
        <v>27041</v>
      </c>
      <c r="I13" s="46">
        <v>27049</v>
      </c>
      <c r="J13" s="46">
        <v>27382</v>
      </c>
      <c r="K13" s="46">
        <v>27382</v>
      </c>
      <c r="L13" s="46">
        <f>SUM(L10:L12)</f>
        <v>27513</v>
      </c>
    </row>
    <row r="14" spans="1:12" s="221" customFormat="1" ht="23.25" customHeight="1" x14ac:dyDescent="0.25">
      <c r="A14" s="553" t="s">
        <v>508</v>
      </c>
      <c r="B14" s="377" t="s">
        <v>56</v>
      </c>
      <c r="C14" s="46">
        <v>482</v>
      </c>
      <c r="D14" s="46">
        <v>482</v>
      </c>
      <c r="E14" s="46">
        <v>482</v>
      </c>
      <c r="F14" s="46">
        <v>482</v>
      </c>
      <c r="G14" s="46">
        <v>482</v>
      </c>
      <c r="H14" s="46">
        <v>482</v>
      </c>
      <c r="I14" s="46">
        <v>482</v>
      </c>
      <c r="J14" s="46">
        <v>482</v>
      </c>
      <c r="K14" s="46">
        <v>482</v>
      </c>
      <c r="L14" s="46">
        <v>519</v>
      </c>
    </row>
    <row r="15" spans="1:12" s="221" customFormat="1" ht="23.25" customHeight="1" x14ac:dyDescent="0.25">
      <c r="A15" s="554"/>
      <c r="B15" s="377" t="s">
        <v>57</v>
      </c>
      <c r="C15" s="46">
        <v>1003</v>
      </c>
      <c r="D15" s="46">
        <v>1003</v>
      </c>
      <c r="E15" s="46">
        <v>1003</v>
      </c>
      <c r="F15" s="46">
        <v>1003</v>
      </c>
      <c r="G15" s="46">
        <v>1003</v>
      </c>
      <c r="H15" s="46">
        <v>1003</v>
      </c>
      <c r="I15" s="46">
        <v>1004</v>
      </c>
      <c r="J15" s="46">
        <v>1004</v>
      </c>
      <c r="K15" s="46">
        <v>1004</v>
      </c>
      <c r="L15" s="46">
        <v>995</v>
      </c>
    </row>
    <row r="16" spans="1:12" s="221" customFormat="1" ht="23.25" customHeight="1" x14ac:dyDescent="0.25">
      <c r="A16" s="554"/>
      <c r="B16" s="377" t="s">
        <v>58</v>
      </c>
      <c r="C16" s="46">
        <v>222</v>
      </c>
      <c r="D16" s="46">
        <v>222</v>
      </c>
      <c r="E16" s="46">
        <v>222</v>
      </c>
      <c r="F16" s="46">
        <v>222</v>
      </c>
      <c r="G16" s="46">
        <v>222</v>
      </c>
      <c r="H16" s="46">
        <v>222</v>
      </c>
      <c r="I16" s="46">
        <v>222</v>
      </c>
      <c r="J16" s="46">
        <v>222</v>
      </c>
      <c r="K16" s="46">
        <v>222</v>
      </c>
      <c r="L16" s="46">
        <v>193</v>
      </c>
    </row>
    <row r="17" spans="1:12" s="221" customFormat="1" ht="23.25" customHeight="1" x14ac:dyDescent="0.25">
      <c r="A17" s="555"/>
      <c r="B17" s="377" t="s">
        <v>59</v>
      </c>
      <c r="C17" s="46">
        <v>1707</v>
      </c>
      <c r="D17" s="46">
        <v>1707</v>
      </c>
      <c r="E17" s="46">
        <v>1707</v>
      </c>
      <c r="F17" s="46">
        <v>1707</v>
      </c>
      <c r="G17" s="46">
        <v>1707</v>
      </c>
      <c r="H17" s="46">
        <v>1707</v>
      </c>
      <c r="I17" s="46">
        <v>1708</v>
      </c>
      <c r="J17" s="46">
        <v>1708</v>
      </c>
      <c r="K17" s="46">
        <v>1708</v>
      </c>
      <c r="L17" s="46">
        <f>SUM(L14:L16)</f>
        <v>1707</v>
      </c>
    </row>
    <row r="18" spans="1:12" s="221" customFormat="1" ht="23.25" customHeight="1" x14ac:dyDescent="0.25">
      <c r="A18" s="550" t="s">
        <v>367</v>
      </c>
      <c r="B18" s="377" t="s">
        <v>56</v>
      </c>
      <c r="C18" s="46">
        <v>84425</v>
      </c>
      <c r="D18" s="46">
        <v>88175</v>
      </c>
      <c r="E18" s="46">
        <v>92129</v>
      </c>
      <c r="F18" s="46">
        <v>96333</v>
      </c>
      <c r="G18" s="46">
        <v>100211</v>
      </c>
      <c r="H18" s="46">
        <v>104816</v>
      </c>
      <c r="I18" s="46">
        <v>107509</v>
      </c>
      <c r="J18" s="46">
        <v>113129</v>
      </c>
      <c r="K18" s="46">
        <v>119602</v>
      </c>
      <c r="L18" s="46">
        <v>124423</v>
      </c>
    </row>
    <row r="19" spans="1:12" s="221" customFormat="1" ht="23.25" customHeight="1" x14ac:dyDescent="0.25">
      <c r="A19" s="551"/>
      <c r="B19" s="377" t="s">
        <v>57</v>
      </c>
      <c r="C19" s="46">
        <v>110378</v>
      </c>
      <c r="D19" s="46">
        <v>109804</v>
      </c>
      <c r="E19" s="46">
        <v>117012</v>
      </c>
      <c r="F19" s="46">
        <v>123768</v>
      </c>
      <c r="G19" s="46">
        <v>128515</v>
      </c>
      <c r="H19" s="46">
        <v>129037</v>
      </c>
      <c r="I19" s="46">
        <v>128937</v>
      </c>
      <c r="J19" s="46">
        <v>129425</v>
      </c>
      <c r="K19" s="46">
        <v>125335</v>
      </c>
      <c r="L19" s="46">
        <v>125485</v>
      </c>
    </row>
    <row r="20" spans="1:12" s="221" customFormat="1" ht="23.25" customHeight="1" x14ac:dyDescent="0.25">
      <c r="A20" s="551"/>
      <c r="B20" s="377" t="s">
        <v>58</v>
      </c>
      <c r="C20" s="46">
        <v>36388</v>
      </c>
      <c r="D20" s="46">
        <v>35819</v>
      </c>
      <c r="E20" s="46">
        <v>34257</v>
      </c>
      <c r="F20" s="46">
        <v>32287</v>
      </c>
      <c r="G20" s="46">
        <v>31082</v>
      </c>
      <c r="H20" s="46">
        <v>30999</v>
      </c>
      <c r="I20" s="46">
        <v>31047</v>
      </c>
      <c r="J20" s="46">
        <v>29638</v>
      </c>
      <c r="K20" s="46">
        <v>29462</v>
      </c>
      <c r="L20" s="46">
        <v>30706</v>
      </c>
    </row>
    <row r="21" spans="1:12" s="221" customFormat="1" ht="23.25" customHeight="1" x14ac:dyDescent="0.25">
      <c r="A21" s="552"/>
      <c r="B21" s="377" t="s">
        <v>59</v>
      </c>
      <c r="C21" s="46">
        <v>231191</v>
      </c>
      <c r="D21" s="46">
        <v>233798</v>
      </c>
      <c r="E21" s="46">
        <v>243398</v>
      </c>
      <c r="F21" s="46">
        <v>252388</v>
      </c>
      <c r="G21" s="46">
        <v>259808</v>
      </c>
      <c r="H21" s="46">
        <v>264852</v>
      </c>
      <c r="I21" s="46">
        <v>267494</v>
      </c>
      <c r="J21" s="46">
        <v>272192</v>
      </c>
      <c r="K21" s="46">
        <v>274398</v>
      </c>
      <c r="L21" s="46">
        <v>280615</v>
      </c>
    </row>
    <row r="22" spans="1:12" s="221" customFormat="1" ht="23.25" customHeight="1" x14ac:dyDescent="0.25">
      <c r="A22" s="550" t="s">
        <v>59</v>
      </c>
      <c r="B22" s="377" t="s">
        <v>56</v>
      </c>
      <c r="C22" s="46">
        <v>101829</v>
      </c>
      <c r="D22" s="46">
        <v>105720</v>
      </c>
      <c r="E22" s="46">
        <v>109798</v>
      </c>
      <c r="F22" s="46">
        <v>114002</v>
      </c>
      <c r="G22" s="46">
        <v>118145</v>
      </c>
      <c r="H22" s="46">
        <v>123182</v>
      </c>
      <c r="I22" s="46">
        <v>125909</v>
      </c>
      <c r="J22" s="46">
        <v>131614</v>
      </c>
      <c r="K22" s="46">
        <v>138087</v>
      </c>
      <c r="L22" s="46">
        <v>143058</v>
      </c>
    </row>
    <row r="23" spans="1:12" s="221" customFormat="1" ht="23.25" customHeight="1" x14ac:dyDescent="0.25">
      <c r="A23" s="551"/>
      <c r="B23" s="377" t="s">
        <v>57</v>
      </c>
      <c r="C23" s="46">
        <v>124216</v>
      </c>
      <c r="D23" s="46">
        <v>123570</v>
      </c>
      <c r="E23" s="46">
        <v>130654</v>
      </c>
      <c r="F23" s="46">
        <v>137471</v>
      </c>
      <c r="G23" s="46">
        <v>142169</v>
      </c>
      <c r="H23" s="46">
        <v>142632</v>
      </c>
      <c r="I23" s="46">
        <v>142506</v>
      </c>
      <c r="J23" s="46">
        <v>143241</v>
      </c>
      <c r="K23" s="46">
        <v>139151</v>
      </c>
      <c r="L23" s="46">
        <v>139311</v>
      </c>
    </row>
    <row r="24" spans="1:12" s="221" customFormat="1" ht="23.25" customHeight="1" x14ac:dyDescent="0.25">
      <c r="A24" s="551"/>
      <c r="B24" s="377" t="s">
        <v>58</v>
      </c>
      <c r="C24" s="46">
        <v>38490</v>
      </c>
      <c r="D24" s="46">
        <v>37921</v>
      </c>
      <c r="E24" s="46">
        <v>36359</v>
      </c>
      <c r="F24" s="46">
        <v>34389</v>
      </c>
      <c r="G24" s="46">
        <v>33183</v>
      </c>
      <c r="H24" s="46">
        <v>33100</v>
      </c>
      <c r="I24" s="46">
        <v>33148</v>
      </c>
      <c r="J24" s="46">
        <v>31739</v>
      </c>
      <c r="K24" s="46">
        <v>31563</v>
      </c>
      <c r="L24" s="46">
        <v>32779</v>
      </c>
    </row>
    <row r="25" spans="1:12" s="221" customFormat="1" ht="23.25" customHeight="1" x14ac:dyDescent="0.25">
      <c r="A25" s="552"/>
      <c r="B25" s="377" t="s">
        <v>59</v>
      </c>
      <c r="C25" s="46">
        <v>264535</v>
      </c>
      <c r="D25" s="46">
        <v>267211</v>
      </c>
      <c r="E25" s="46">
        <v>276811</v>
      </c>
      <c r="F25" s="46">
        <v>285862</v>
      </c>
      <c r="G25" s="46">
        <v>293497</v>
      </c>
      <c r="H25" s="46">
        <v>298914</v>
      </c>
      <c r="I25" s="46">
        <v>301564</v>
      </c>
      <c r="J25" s="46">
        <v>306596</v>
      </c>
      <c r="K25" s="46">
        <v>308802</v>
      </c>
      <c r="L25" s="46">
        <v>315149</v>
      </c>
    </row>
    <row r="26" spans="1:12" ht="24" customHeight="1" x14ac:dyDescent="0.25">
      <c r="A26" s="207" t="s">
        <v>669</v>
      </c>
      <c r="B26" s="378"/>
      <c r="C26" s="207"/>
      <c r="D26" s="207"/>
      <c r="E26" s="207"/>
      <c r="F26" s="207"/>
      <c r="G26" s="207"/>
      <c r="H26" s="37"/>
      <c r="I26" s="37"/>
      <c r="J26" s="37"/>
      <c r="K26" s="37"/>
      <c r="L26" s="37"/>
    </row>
    <row r="27" spans="1:12" ht="15" x14ac:dyDescent="0.25">
      <c r="A27" s="67"/>
      <c r="B27" s="378"/>
      <c r="C27" s="207"/>
      <c r="D27" s="207"/>
      <c r="E27" s="207"/>
      <c r="F27" s="207"/>
      <c r="G27" s="207"/>
      <c r="H27" s="37"/>
      <c r="I27" s="37"/>
      <c r="J27" s="37"/>
      <c r="K27" s="37"/>
      <c r="L27" s="37"/>
    </row>
    <row r="28" spans="1:12" ht="69.75" customHeight="1" x14ac:dyDescent="0.2">
      <c r="A28" s="549" t="s">
        <v>509</v>
      </c>
      <c r="B28" s="549"/>
      <c r="C28" s="549"/>
      <c r="D28" s="549"/>
      <c r="E28" s="549"/>
      <c r="F28" s="549"/>
      <c r="G28" s="549"/>
      <c r="H28" s="549"/>
      <c r="I28" s="549"/>
      <c r="J28" s="549"/>
      <c r="K28" s="549"/>
      <c r="L28" s="549"/>
    </row>
    <row r="29" spans="1:12" x14ac:dyDescent="0.2">
      <c r="A29" s="214"/>
      <c r="B29" s="379"/>
      <c r="J29" s="1"/>
      <c r="K29" s="1"/>
    </row>
    <row r="30" spans="1:12" x14ac:dyDescent="0.2">
      <c r="A30" s="214"/>
      <c r="B30" s="379"/>
      <c r="J30" s="1"/>
      <c r="K30" s="1"/>
    </row>
    <row r="31" spans="1:12" x14ac:dyDescent="0.2">
      <c r="A31" s="214"/>
      <c r="B31" s="379"/>
      <c r="J31" s="1"/>
      <c r="K31" s="1"/>
    </row>
    <row r="32" spans="1:12" x14ac:dyDescent="0.2">
      <c r="A32" s="214"/>
      <c r="B32" s="379"/>
      <c r="J32" s="1"/>
      <c r="K32" s="1"/>
    </row>
    <row r="33" spans="1:11" x14ac:dyDescent="0.2">
      <c r="A33" s="214"/>
      <c r="B33" s="379"/>
      <c r="J33" s="1"/>
      <c r="K33" s="1"/>
    </row>
    <row r="34" spans="1:11" x14ac:dyDescent="0.2">
      <c r="A34" s="214"/>
      <c r="B34" s="379"/>
      <c r="J34" s="1"/>
      <c r="K34" s="1"/>
    </row>
    <row r="35" spans="1:11" ht="16.5" customHeight="1" x14ac:dyDescent="0.2">
      <c r="A35" s="214"/>
      <c r="B35" s="379"/>
      <c r="J35" s="1"/>
      <c r="K35" s="1"/>
    </row>
    <row r="36" spans="1:11" ht="12.75" customHeight="1" x14ac:dyDescent="0.2">
      <c r="A36" s="214"/>
      <c r="B36" s="379"/>
      <c r="J36" s="1"/>
      <c r="K36" s="1"/>
    </row>
    <row r="37" spans="1:11" x14ac:dyDescent="0.2">
      <c r="A37" s="214"/>
      <c r="B37" s="401"/>
      <c r="J37" s="1"/>
      <c r="K37" s="1"/>
    </row>
    <row r="38" spans="1:11" x14ac:dyDescent="0.2">
      <c r="A38" s="214"/>
      <c r="B38" s="401"/>
      <c r="J38" s="1"/>
      <c r="K38" s="1"/>
    </row>
    <row r="39" spans="1:11" x14ac:dyDescent="0.2">
      <c r="A39" s="214"/>
      <c r="B39" s="401"/>
      <c r="J39" s="1"/>
      <c r="K39" s="1"/>
    </row>
    <row r="40" spans="1:11" x14ac:dyDescent="0.2">
      <c r="A40" s="214"/>
      <c r="B40" s="401"/>
      <c r="J40" s="1"/>
      <c r="K40" s="1"/>
    </row>
    <row r="41" spans="1:11" x14ac:dyDescent="0.2">
      <c r="A41" s="214"/>
      <c r="B41" s="407"/>
      <c r="J41" s="1"/>
      <c r="K41" s="1"/>
    </row>
    <row r="42" spans="1:11" x14ac:dyDescent="0.2">
      <c r="A42" s="214"/>
      <c r="B42" s="379"/>
      <c r="J42" s="1"/>
      <c r="K42" s="1"/>
    </row>
    <row r="43" spans="1:11" x14ac:dyDescent="0.2">
      <c r="A43" s="214"/>
      <c r="B43" s="379"/>
      <c r="J43" s="1"/>
      <c r="K43" s="1"/>
    </row>
    <row r="44" spans="1:11" x14ac:dyDescent="0.2">
      <c r="A44" s="214"/>
      <c r="B44" s="379"/>
      <c r="J44" s="1"/>
      <c r="K44" s="1"/>
    </row>
    <row r="45" spans="1:11" x14ac:dyDescent="0.2">
      <c r="A45" s="214"/>
      <c r="B45" s="379"/>
      <c r="J45" s="1"/>
      <c r="K45" s="1"/>
    </row>
    <row r="46" spans="1:11" x14ac:dyDescent="0.2">
      <c r="A46" s="214"/>
      <c r="B46" s="379"/>
      <c r="J46" s="1"/>
      <c r="K46" s="1"/>
    </row>
    <row r="47" spans="1:11" x14ac:dyDescent="0.2">
      <c r="A47" s="214"/>
      <c r="B47" s="379"/>
      <c r="J47" s="1"/>
      <c r="K47" s="1"/>
    </row>
    <row r="48" spans="1:11" x14ac:dyDescent="0.2">
      <c r="A48" s="214"/>
      <c r="B48" s="379"/>
      <c r="J48" s="1"/>
      <c r="K48" s="1"/>
    </row>
    <row r="49" spans="1:11" x14ac:dyDescent="0.2">
      <c r="A49" s="214"/>
      <c r="B49" s="401"/>
      <c r="J49" s="1"/>
      <c r="K49" s="1"/>
    </row>
    <row r="50" spans="1:11" x14ac:dyDescent="0.2">
      <c r="A50" s="214"/>
      <c r="B50" s="401"/>
      <c r="J50" s="1"/>
      <c r="K50" s="1"/>
    </row>
    <row r="51" spans="1:11" x14ac:dyDescent="0.2">
      <c r="A51" s="214"/>
      <c r="B51" s="401"/>
      <c r="J51" s="1"/>
      <c r="K51" s="1"/>
    </row>
    <row r="52" spans="1:11" x14ac:dyDescent="0.2">
      <c r="A52" s="214"/>
      <c r="B52" s="401"/>
      <c r="J52" s="1"/>
      <c r="K52" s="1"/>
    </row>
    <row r="53" spans="1:11" x14ac:dyDescent="0.2">
      <c r="A53" s="214"/>
      <c r="B53" s="379"/>
      <c r="J53" s="1"/>
      <c r="K53" s="1"/>
    </row>
    <row r="54" spans="1:11" x14ac:dyDescent="0.2">
      <c r="A54" s="214"/>
      <c r="B54" s="379"/>
      <c r="J54" s="1"/>
      <c r="K54" s="1"/>
    </row>
    <row r="55" spans="1:11" x14ac:dyDescent="0.2">
      <c r="A55" s="214"/>
      <c r="B55" s="379"/>
      <c r="J55" s="1"/>
      <c r="K55" s="1"/>
    </row>
    <row r="56" spans="1:11" x14ac:dyDescent="0.2">
      <c r="A56" s="210"/>
      <c r="B56" s="379"/>
      <c r="J56" s="1"/>
      <c r="K56" s="1"/>
    </row>
    <row r="57" spans="1:11" x14ac:dyDescent="0.2">
      <c r="A57" s="210"/>
      <c r="B57" s="379"/>
      <c r="J57" s="1"/>
      <c r="K57" s="1"/>
    </row>
    <row r="58" spans="1:11" ht="64.5" customHeight="1" x14ac:dyDescent="0.2">
      <c r="A58" s="215"/>
      <c r="B58" s="380"/>
      <c r="J58" s="1"/>
      <c r="K58" s="1"/>
    </row>
    <row r="59" spans="1:11" x14ac:dyDescent="0.2">
      <c r="A59" s="210"/>
      <c r="B59" s="379"/>
      <c r="J59" s="1"/>
      <c r="K59" s="1"/>
    </row>
    <row r="60" spans="1:11" x14ac:dyDescent="0.2">
      <c r="A60" s="210"/>
      <c r="B60" s="401"/>
      <c r="J60" s="1"/>
      <c r="K60" s="1"/>
    </row>
    <row r="61" spans="1:11" x14ac:dyDescent="0.2">
      <c r="A61" s="210"/>
      <c r="B61" s="401"/>
      <c r="J61" s="1"/>
      <c r="K61" s="1"/>
    </row>
    <row r="62" spans="1:11" x14ac:dyDescent="0.2">
      <c r="A62" s="210"/>
      <c r="B62" s="379"/>
      <c r="J62" s="1"/>
      <c r="K62" s="1"/>
    </row>
    <row r="63" spans="1:11" x14ac:dyDescent="0.2">
      <c r="A63" s="210"/>
      <c r="B63" s="379"/>
      <c r="J63" s="1"/>
      <c r="K63" s="1"/>
    </row>
    <row r="64" spans="1:11" x14ac:dyDescent="0.2">
      <c r="A64" s="210"/>
      <c r="B64" s="379"/>
      <c r="J64" s="1"/>
      <c r="K64" s="1"/>
    </row>
    <row r="65" spans="1:11" ht="32.25" customHeight="1" x14ac:dyDescent="0.2">
      <c r="A65" s="210"/>
      <c r="B65" s="379"/>
      <c r="J65" s="1"/>
      <c r="K65" s="1"/>
    </row>
    <row r="66" spans="1:11" x14ac:dyDescent="0.2">
      <c r="A66" s="210"/>
      <c r="B66" s="379"/>
      <c r="J66" s="1"/>
      <c r="K66" s="1"/>
    </row>
    <row r="67" spans="1:11" x14ac:dyDescent="0.2">
      <c r="A67" s="210"/>
      <c r="B67" s="379"/>
      <c r="J67" s="1"/>
      <c r="K67" s="1"/>
    </row>
    <row r="68" spans="1:11" x14ac:dyDescent="0.2">
      <c r="A68" s="210"/>
      <c r="B68" s="379"/>
      <c r="J68" s="1"/>
      <c r="K68" s="1"/>
    </row>
    <row r="69" spans="1:11" x14ac:dyDescent="0.2">
      <c r="A69" s="210"/>
      <c r="B69" s="379"/>
      <c r="J69" s="1"/>
      <c r="K69" s="1"/>
    </row>
    <row r="70" spans="1:11" x14ac:dyDescent="0.2">
      <c r="A70" s="210"/>
      <c r="B70" s="379"/>
      <c r="J70" s="1"/>
      <c r="K70" s="1"/>
    </row>
    <row r="71" spans="1:11" x14ac:dyDescent="0.2">
      <c r="A71" s="210"/>
      <c r="B71" s="379"/>
      <c r="C71" s="410"/>
      <c r="J71" s="1"/>
      <c r="K71" s="1"/>
    </row>
    <row r="72" spans="1:11" x14ac:dyDescent="0.2">
      <c r="A72" s="210"/>
      <c r="B72" s="379"/>
      <c r="J72" s="1"/>
      <c r="K72" s="1"/>
    </row>
    <row r="73" spans="1:11" x14ac:dyDescent="0.2">
      <c r="A73" s="210"/>
      <c r="B73" s="379"/>
      <c r="J73" s="1"/>
      <c r="K73" s="1"/>
    </row>
    <row r="74" spans="1:11" x14ac:dyDescent="0.2">
      <c r="A74" s="210"/>
      <c r="B74" s="379"/>
      <c r="J74" s="1"/>
      <c r="K74" s="1"/>
    </row>
    <row r="75" spans="1:11" x14ac:dyDescent="0.2">
      <c r="A75" s="210"/>
      <c r="B75" s="379"/>
      <c r="J75" s="1"/>
      <c r="K75" s="1"/>
    </row>
    <row r="76" spans="1:11" x14ac:dyDescent="0.2">
      <c r="A76" s="210"/>
      <c r="B76" s="379"/>
      <c r="J76" s="1"/>
      <c r="K76" s="1"/>
    </row>
    <row r="77" spans="1:11" x14ac:dyDescent="0.2">
      <c r="A77" s="210"/>
      <c r="B77" s="379"/>
      <c r="J77" s="1"/>
      <c r="K77" s="1"/>
    </row>
    <row r="78" spans="1:11" x14ac:dyDescent="0.2">
      <c r="A78" s="210"/>
      <c r="B78" s="379"/>
      <c r="J78" s="1"/>
      <c r="K78" s="1"/>
    </row>
    <row r="79" spans="1:11" x14ac:dyDescent="0.2">
      <c r="A79" s="210"/>
      <c r="B79" s="401"/>
      <c r="J79" s="1"/>
      <c r="K79" s="1"/>
    </row>
    <row r="80" spans="1:11" x14ac:dyDescent="0.2">
      <c r="A80" s="210"/>
      <c r="B80" s="401"/>
      <c r="J80" s="1"/>
      <c r="K80" s="1"/>
    </row>
    <row r="81" spans="1:11" x14ac:dyDescent="0.2">
      <c r="A81" s="210"/>
      <c r="B81" s="379"/>
      <c r="J81" s="1"/>
      <c r="K81" s="1"/>
    </row>
    <row r="82" spans="1:11" x14ac:dyDescent="0.2">
      <c r="A82" s="210"/>
      <c r="B82" s="379"/>
      <c r="J82" s="1"/>
      <c r="K82" s="1"/>
    </row>
    <row r="83" spans="1:11" x14ac:dyDescent="0.2">
      <c r="A83" s="210"/>
      <c r="B83" s="379"/>
      <c r="J83" s="1"/>
      <c r="K83" s="1"/>
    </row>
    <row r="84" spans="1:11" x14ac:dyDescent="0.2">
      <c r="A84" s="210"/>
      <c r="B84" s="379"/>
      <c r="J84" s="1"/>
      <c r="K84" s="1"/>
    </row>
    <row r="85" spans="1:11" x14ac:dyDescent="0.2">
      <c r="A85" s="210"/>
      <c r="B85" s="401"/>
      <c r="J85" s="1"/>
      <c r="K85" s="1"/>
    </row>
    <row r="86" spans="1:11" x14ac:dyDescent="0.2">
      <c r="A86" s="210"/>
      <c r="B86" s="401"/>
      <c r="J86" s="1"/>
      <c r="K86" s="1"/>
    </row>
    <row r="87" spans="1:11" x14ac:dyDescent="0.2">
      <c r="A87" s="210"/>
      <c r="B87" s="379"/>
      <c r="J87" s="1"/>
      <c r="K87" s="1"/>
    </row>
    <row r="88" spans="1:11" x14ac:dyDescent="0.2">
      <c r="A88" s="218"/>
      <c r="B88" s="379"/>
      <c r="J88" s="1"/>
      <c r="K88" s="1"/>
    </row>
    <row r="89" spans="1:11" x14ac:dyDescent="0.2">
      <c r="A89" s="218"/>
      <c r="B89" s="401"/>
      <c r="J89" s="1"/>
      <c r="K89" s="1"/>
    </row>
    <row r="90" spans="1:11" x14ac:dyDescent="0.2">
      <c r="A90" s="218"/>
      <c r="B90" s="401"/>
      <c r="J90" s="1"/>
      <c r="K90" s="1"/>
    </row>
    <row r="91" spans="1:11" x14ac:dyDescent="0.2">
      <c r="A91" s="218"/>
      <c r="B91" s="379"/>
      <c r="J91" s="1"/>
      <c r="K91" s="1"/>
    </row>
    <row r="92" spans="1:11" x14ac:dyDescent="0.2">
      <c r="A92" s="218"/>
      <c r="B92" s="401"/>
      <c r="J92" s="1"/>
      <c r="K92" s="1"/>
    </row>
    <row r="93" spans="1:11" x14ac:dyDescent="0.2">
      <c r="A93" s="218"/>
      <c r="B93" s="401"/>
      <c r="J93" s="1"/>
      <c r="K93" s="1"/>
    </row>
    <row r="94" spans="1:11" x14ac:dyDescent="0.2">
      <c r="A94" s="218"/>
      <c r="B94" s="379"/>
      <c r="J94" s="1"/>
      <c r="K94" s="1"/>
    </row>
    <row r="95" spans="1:11" x14ac:dyDescent="0.2">
      <c r="A95" s="218"/>
      <c r="B95" s="379"/>
      <c r="J95" s="1"/>
      <c r="K95" s="1"/>
    </row>
    <row r="96" spans="1:11" x14ac:dyDescent="0.2">
      <c r="A96" s="218"/>
      <c r="B96" s="379"/>
      <c r="J96" s="1"/>
      <c r="K96" s="1"/>
    </row>
    <row r="97" spans="1:11" x14ac:dyDescent="0.2">
      <c r="A97" s="218"/>
      <c r="B97" s="206"/>
      <c r="J97" s="1"/>
      <c r="K97" s="1"/>
    </row>
    <row r="98" spans="1:11" x14ac:dyDescent="0.2">
      <c r="A98" s="218"/>
      <c r="B98" s="206"/>
      <c r="J98" s="1"/>
      <c r="K98" s="1"/>
    </row>
    <row r="99" spans="1:11" x14ac:dyDescent="0.2">
      <c r="A99" s="218"/>
      <c r="B99" s="206"/>
      <c r="J99" s="1"/>
      <c r="K99" s="1"/>
    </row>
    <row r="100" spans="1:11" x14ac:dyDescent="0.2">
      <c r="A100" s="218"/>
      <c r="B100" s="206"/>
      <c r="J100" s="1"/>
      <c r="K100" s="1"/>
    </row>
    <row r="101" spans="1:11" x14ac:dyDescent="0.2">
      <c r="A101" s="218"/>
      <c r="B101" s="206"/>
      <c r="J101" s="1"/>
      <c r="K101" s="1"/>
    </row>
    <row r="102" spans="1:11" x14ac:dyDescent="0.2">
      <c r="A102" s="218"/>
      <c r="B102" s="206"/>
      <c r="J102" s="1"/>
      <c r="K102" s="1"/>
    </row>
    <row r="103" spans="1:11" x14ac:dyDescent="0.2">
      <c r="A103" s="216"/>
      <c r="B103" s="217"/>
      <c r="C103" s="217"/>
      <c r="D103" s="217"/>
      <c r="E103" s="217"/>
      <c r="F103" s="217"/>
      <c r="G103" s="217"/>
      <c r="H103" s="217"/>
      <c r="I103" s="217"/>
      <c r="J103" s="218"/>
    </row>
    <row r="104" spans="1:11" x14ac:dyDescent="0.2">
      <c r="A104" s="216"/>
      <c r="B104" s="217"/>
      <c r="C104" s="217"/>
      <c r="D104" s="217"/>
      <c r="E104" s="217"/>
      <c r="F104" s="217"/>
      <c r="G104" s="217"/>
      <c r="H104" s="217"/>
      <c r="I104" s="217"/>
      <c r="J104" s="218"/>
    </row>
    <row r="105" spans="1:11" x14ac:dyDescent="0.2">
      <c r="A105" s="216"/>
      <c r="B105" s="217"/>
      <c r="C105" s="217"/>
      <c r="D105" s="217"/>
      <c r="E105" s="217"/>
      <c r="F105" s="217"/>
      <c r="G105" s="217"/>
      <c r="H105" s="217"/>
      <c r="I105" s="217"/>
      <c r="J105" s="218"/>
    </row>
    <row r="106" spans="1:11" x14ac:dyDescent="0.2">
      <c r="A106" s="216"/>
      <c r="B106" s="217"/>
      <c r="C106" s="217"/>
      <c r="D106" s="217"/>
      <c r="E106" s="217"/>
      <c r="F106" s="217"/>
      <c r="G106" s="217"/>
      <c r="H106" s="217"/>
      <c r="I106" s="217"/>
      <c r="J106" s="218"/>
    </row>
  </sheetData>
  <mergeCells count="8">
    <mergeCell ref="A4:B4"/>
    <mergeCell ref="A1:L1"/>
    <mergeCell ref="A28:L28"/>
    <mergeCell ref="A22:A25"/>
    <mergeCell ref="A18:A21"/>
    <mergeCell ref="A14:A17"/>
    <mergeCell ref="A10:A13"/>
    <mergeCell ref="A6:A9"/>
  </mergeCells>
  <printOptions horizontalCentered="1"/>
  <pageMargins left="0.56999999999999995" right="0.70866141732283505" top="0.37" bottom="0.41" header="0.31496062992126" footer="0.31496062992126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L192"/>
  <sheetViews>
    <sheetView view="pageBreakPreview" zoomScaleNormal="100" zoomScaleSheetLayoutView="100" workbookViewId="0">
      <selection activeCell="A2" sqref="A2"/>
    </sheetView>
  </sheetViews>
  <sheetFormatPr defaultRowHeight="12.75" x14ac:dyDescent="0.2"/>
  <cols>
    <col min="1" max="1" width="5.85546875" style="101" bestFit="1" customWidth="1"/>
    <col min="2" max="2" width="20.85546875" style="53" customWidth="1"/>
    <col min="3" max="3" width="15.85546875" style="53" customWidth="1"/>
    <col min="4" max="11" width="12" style="53" customWidth="1"/>
    <col min="12" max="246" width="9.140625" style="53"/>
    <col min="247" max="247" width="7.140625" style="53" customWidth="1"/>
    <col min="248" max="248" width="26.5703125" style="53" customWidth="1"/>
    <col min="249" max="249" width="13.42578125" style="53" customWidth="1"/>
    <col min="250" max="250" width="12.5703125" style="53" customWidth="1"/>
    <col min="251" max="251" width="14.5703125" style="53" customWidth="1"/>
    <col min="252" max="252" width="13.42578125" style="53" customWidth="1"/>
    <col min="253" max="253" width="16.5703125" style="53" customWidth="1"/>
    <col min="254" max="502" width="9.140625" style="53"/>
    <col min="503" max="503" width="7.140625" style="53" customWidth="1"/>
    <col min="504" max="504" width="26.5703125" style="53" customWidth="1"/>
    <col min="505" max="505" width="13.42578125" style="53" customWidth="1"/>
    <col min="506" max="506" width="12.5703125" style="53" customWidth="1"/>
    <col min="507" max="507" width="14.5703125" style="53" customWidth="1"/>
    <col min="508" max="508" width="13.42578125" style="53" customWidth="1"/>
    <col min="509" max="509" width="16.5703125" style="53" customWidth="1"/>
    <col min="510" max="758" width="9.140625" style="53"/>
    <col min="759" max="759" width="7.140625" style="53" customWidth="1"/>
    <col min="760" max="760" width="26.5703125" style="53" customWidth="1"/>
    <col min="761" max="761" width="13.42578125" style="53" customWidth="1"/>
    <col min="762" max="762" width="12.5703125" style="53" customWidth="1"/>
    <col min="763" max="763" width="14.5703125" style="53" customWidth="1"/>
    <col min="764" max="764" width="13.42578125" style="53" customWidth="1"/>
    <col min="765" max="765" width="16.5703125" style="53" customWidth="1"/>
    <col min="766" max="1014" width="9.140625" style="53"/>
    <col min="1015" max="1015" width="7.140625" style="53" customWidth="1"/>
    <col min="1016" max="1016" width="26.5703125" style="53" customWidth="1"/>
    <col min="1017" max="1017" width="13.42578125" style="53" customWidth="1"/>
    <col min="1018" max="1018" width="12.5703125" style="53" customWidth="1"/>
    <col min="1019" max="1019" width="14.5703125" style="53" customWidth="1"/>
    <col min="1020" max="1020" width="13.42578125" style="53" customWidth="1"/>
    <col min="1021" max="1021" width="16.5703125" style="53" customWidth="1"/>
    <col min="1022" max="1270" width="9.140625" style="53"/>
    <col min="1271" max="1271" width="7.140625" style="53" customWidth="1"/>
    <col min="1272" max="1272" width="26.5703125" style="53" customWidth="1"/>
    <col min="1273" max="1273" width="13.42578125" style="53" customWidth="1"/>
    <col min="1274" max="1274" width="12.5703125" style="53" customWidth="1"/>
    <col min="1275" max="1275" width="14.5703125" style="53" customWidth="1"/>
    <col min="1276" max="1276" width="13.42578125" style="53" customWidth="1"/>
    <col min="1277" max="1277" width="16.5703125" style="53" customWidth="1"/>
    <col min="1278" max="1526" width="9.140625" style="53"/>
    <col min="1527" max="1527" width="7.140625" style="53" customWidth="1"/>
    <col min="1528" max="1528" width="26.5703125" style="53" customWidth="1"/>
    <col min="1529" max="1529" width="13.42578125" style="53" customWidth="1"/>
    <col min="1530" max="1530" width="12.5703125" style="53" customWidth="1"/>
    <col min="1531" max="1531" width="14.5703125" style="53" customWidth="1"/>
    <col min="1532" max="1532" width="13.42578125" style="53" customWidth="1"/>
    <col min="1533" max="1533" width="16.5703125" style="53" customWidth="1"/>
    <col min="1534" max="1782" width="9.140625" style="53"/>
    <col min="1783" max="1783" width="7.140625" style="53" customWidth="1"/>
    <col min="1784" max="1784" width="26.5703125" style="53" customWidth="1"/>
    <col min="1785" max="1785" width="13.42578125" style="53" customWidth="1"/>
    <col min="1786" max="1786" width="12.5703125" style="53" customWidth="1"/>
    <col min="1787" max="1787" width="14.5703125" style="53" customWidth="1"/>
    <col min="1788" max="1788" width="13.42578125" style="53" customWidth="1"/>
    <col min="1789" max="1789" width="16.5703125" style="53" customWidth="1"/>
    <col min="1790" max="2038" width="9.140625" style="53"/>
    <col min="2039" max="2039" width="7.140625" style="53" customWidth="1"/>
    <col min="2040" max="2040" width="26.5703125" style="53" customWidth="1"/>
    <col min="2041" max="2041" width="13.42578125" style="53" customWidth="1"/>
    <col min="2042" max="2042" width="12.5703125" style="53" customWidth="1"/>
    <col min="2043" max="2043" width="14.5703125" style="53" customWidth="1"/>
    <col min="2044" max="2044" width="13.42578125" style="53" customWidth="1"/>
    <col min="2045" max="2045" width="16.5703125" style="53" customWidth="1"/>
    <col min="2046" max="2294" width="9.140625" style="53"/>
    <col min="2295" max="2295" width="7.140625" style="53" customWidth="1"/>
    <col min="2296" max="2296" width="26.5703125" style="53" customWidth="1"/>
    <col min="2297" max="2297" width="13.42578125" style="53" customWidth="1"/>
    <col min="2298" max="2298" width="12.5703125" style="53" customWidth="1"/>
    <col min="2299" max="2299" width="14.5703125" style="53" customWidth="1"/>
    <col min="2300" max="2300" width="13.42578125" style="53" customWidth="1"/>
    <col min="2301" max="2301" width="16.5703125" style="53" customWidth="1"/>
    <col min="2302" max="2550" width="9.140625" style="53"/>
    <col min="2551" max="2551" width="7.140625" style="53" customWidth="1"/>
    <col min="2552" max="2552" width="26.5703125" style="53" customWidth="1"/>
    <col min="2553" max="2553" width="13.42578125" style="53" customWidth="1"/>
    <col min="2554" max="2554" width="12.5703125" style="53" customWidth="1"/>
    <col min="2555" max="2555" width="14.5703125" style="53" customWidth="1"/>
    <col min="2556" max="2556" width="13.42578125" style="53" customWidth="1"/>
    <col min="2557" max="2557" width="16.5703125" style="53" customWidth="1"/>
    <col min="2558" max="2806" width="9.140625" style="53"/>
    <col min="2807" max="2807" width="7.140625" style="53" customWidth="1"/>
    <col min="2808" max="2808" width="26.5703125" style="53" customWidth="1"/>
    <col min="2809" max="2809" width="13.42578125" style="53" customWidth="1"/>
    <col min="2810" max="2810" width="12.5703125" style="53" customWidth="1"/>
    <col min="2811" max="2811" width="14.5703125" style="53" customWidth="1"/>
    <col min="2812" max="2812" width="13.42578125" style="53" customWidth="1"/>
    <col min="2813" max="2813" width="16.5703125" style="53" customWidth="1"/>
    <col min="2814" max="3062" width="9.140625" style="53"/>
    <col min="3063" max="3063" width="7.140625" style="53" customWidth="1"/>
    <col min="3064" max="3064" width="26.5703125" style="53" customWidth="1"/>
    <col min="3065" max="3065" width="13.42578125" style="53" customWidth="1"/>
    <col min="3066" max="3066" width="12.5703125" style="53" customWidth="1"/>
    <col min="3067" max="3067" width="14.5703125" style="53" customWidth="1"/>
    <col min="3068" max="3068" width="13.42578125" style="53" customWidth="1"/>
    <col min="3069" max="3069" width="16.5703125" style="53" customWidth="1"/>
    <col min="3070" max="3318" width="9.140625" style="53"/>
    <col min="3319" max="3319" width="7.140625" style="53" customWidth="1"/>
    <col min="3320" max="3320" width="26.5703125" style="53" customWidth="1"/>
    <col min="3321" max="3321" width="13.42578125" style="53" customWidth="1"/>
    <col min="3322" max="3322" width="12.5703125" style="53" customWidth="1"/>
    <col min="3323" max="3323" width="14.5703125" style="53" customWidth="1"/>
    <col min="3324" max="3324" width="13.42578125" style="53" customWidth="1"/>
    <col min="3325" max="3325" width="16.5703125" style="53" customWidth="1"/>
    <col min="3326" max="3574" width="9.140625" style="53"/>
    <col min="3575" max="3575" width="7.140625" style="53" customWidth="1"/>
    <col min="3576" max="3576" width="26.5703125" style="53" customWidth="1"/>
    <col min="3577" max="3577" width="13.42578125" style="53" customWidth="1"/>
    <col min="3578" max="3578" width="12.5703125" style="53" customWidth="1"/>
    <col min="3579" max="3579" width="14.5703125" style="53" customWidth="1"/>
    <col min="3580" max="3580" width="13.42578125" style="53" customWidth="1"/>
    <col min="3581" max="3581" width="16.5703125" style="53" customWidth="1"/>
    <col min="3582" max="3830" width="9.140625" style="53"/>
    <col min="3831" max="3831" width="7.140625" style="53" customWidth="1"/>
    <col min="3832" max="3832" width="26.5703125" style="53" customWidth="1"/>
    <col min="3833" max="3833" width="13.42578125" style="53" customWidth="1"/>
    <col min="3834" max="3834" width="12.5703125" style="53" customWidth="1"/>
    <col min="3835" max="3835" width="14.5703125" style="53" customWidth="1"/>
    <col min="3836" max="3836" width="13.42578125" style="53" customWidth="1"/>
    <col min="3837" max="3837" width="16.5703125" style="53" customWidth="1"/>
    <col min="3838" max="4086" width="9.140625" style="53"/>
    <col min="4087" max="4087" width="7.140625" style="53" customWidth="1"/>
    <col min="4088" max="4088" width="26.5703125" style="53" customWidth="1"/>
    <col min="4089" max="4089" width="13.42578125" style="53" customWidth="1"/>
    <col min="4090" max="4090" width="12.5703125" style="53" customWidth="1"/>
    <col min="4091" max="4091" width="14.5703125" style="53" customWidth="1"/>
    <col min="4092" max="4092" width="13.42578125" style="53" customWidth="1"/>
    <col min="4093" max="4093" width="16.5703125" style="53" customWidth="1"/>
    <col min="4094" max="4342" width="9.140625" style="53"/>
    <col min="4343" max="4343" width="7.140625" style="53" customWidth="1"/>
    <col min="4344" max="4344" width="26.5703125" style="53" customWidth="1"/>
    <col min="4345" max="4345" width="13.42578125" style="53" customWidth="1"/>
    <col min="4346" max="4346" width="12.5703125" style="53" customWidth="1"/>
    <col min="4347" max="4347" width="14.5703125" style="53" customWidth="1"/>
    <col min="4348" max="4348" width="13.42578125" style="53" customWidth="1"/>
    <col min="4349" max="4349" width="16.5703125" style="53" customWidth="1"/>
    <col min="4350" max="4598" width="9.140625" style="53"/>
    <col min="4599" max="4599" width="7.140625" style="53" customWidth="1"/>
    <col min="4600" max="4600" width="26.5703125" style="53" customWidth="1"/>
    <col min="4601" max="4601" width="13.42578125" style="53" customWidth="1"/>
    <col min="4602" max="4602" width="12.5703125" style="53" customWidth="1"/>
    <col min="4603" max="4603" width="14.5703125" style="53" customWidth="1"/>
    <col min="4604" max="4604" width="13.42578125" style="53" customWidth="1"/>
    <col min="4605" max="4605" width="16.5703125" style="53" customWidth="1"/>
    <col min="4606" max="4854" width="9.140625" style="53"/>
    <col min="4855" max="4855" width="7.140625" style="53" customWidth="1"/>
    <col min="4856" max="4856" width="26.5703125" style="53" customWidth="1"/>
    <col min="4857" max="4857" width="13.42578125" style="53" customWidth="1"/>
    <col min="4858" max="4858" width="12.5703125" style="53" customWidth="1"/>
    <col min="4859" max="4859" width="14.5703125" style="53" customWidth="1"/>
    <col min="4860" max="4860" width="13.42578125" style="53" customWidth="1"/>
    <col min="4861" max="4861" width="16.5703125" style="53" customWidth="1"/>
    <col min="4862" max="5110" width="9.140625" style="53"/>
    <col min="5111" max="5111" width="7.140625" style="53" customWidth="1"/>
    <col min="5112" max="5112" width="26.5703125" style="53" customWidth="1"/>
    <col min="5113" max="5113" width="13.42578125" style="53" customWidth="1"/>
    <col min="5114" max="5114" width="12.5703125" style="53" customWidth="1"/>
    <col min="5115" max="5115" width="14.5703125" style="53" customWidth="1"/>
    <col min="5116" max="5116" width="13.42578125" style="53" customWidth="1"/>
    <col min="5117" max="5117" width="16.5703125" style="53" customWidth="1"/>
    <col min="5118" max="5366" width="9.140625" style="53"/>
    <col min="5367" max="5367" width="7.140625" style="53" customWidth="1"/>
    <col min="5368" max="5368" width="26.5703125" style="53" customWidth="1"/>
    <col min="5369" max="5369" width="13.42578125" style="53" customWidth="1"/>
    <col min="5370" max="5370" width="12.5703125" style="53" customWidth="1"/>
    <col min="5371" max="5371" width="14.5703125" style="53" customWidth="1"/>
    <col min="5372" max="5372" width="13.42578125" style="53" customWidth="1"/>
    <col min="5373" max="5373" width="16.5703125" style="53" customWidth="1"/>
    <col min="5374" max="5622" width="9.140625" style="53"/>
    <col min="5623" max="5623" width="7.140625" style="53" customWidth="1"/>
    <col min="5624" max="5624" width="26.5703125" style="53" customWidth="1"/>
    <col min="5625" max="5625" width="13.42578125" style="53" customWidth="1"/>
    <col min="5626" max="5626" width="12.5703125" style="53" customWidth="1"/>
    <col min="5627" max="5627" width="14.5703125" style="53" customWidth="1"/>
    <col min="5628" max="5628" width="13.42578125" style="53" customWidth="1"/>
    <col min="5629" max="5629" width="16.5703125" style="53" customWidth="1"/>
    <col min="5630" max="5878" width="9.140625" style="53"/>
    <col min="5879" max="5879" width="7.140625" style="53" customWidth="1"/>
    <col min="5880" max="5880" width="26.5703125" style="53" customWidth="1"/>
    <col min="5881" max="5881" width="13.42578125" style="53" customWidth="1"/>
    <col min="5882" max="5882" width="12.5703125" style="53" customWidth="1"/>
    <col min="5883" max="5883" width="14.5703125" style="53" customWidth="1"/>
    <col min="5884" max="5884" width="13.42578125" style="53" customWidth="1"/>
    <col min="5885" max="5885" width="16.5703125" style="53" customWidth="1"/>
    <col min="5886" max="6134" width="9.140625" style="53"/>
    <col min="6135" max="6135" width="7.140625" style="53" customWidth="1"/>
    <col min="6136" max="6136" width="26.5703125" style="53" customWidth="1"/>
    <col min="6137" max="6137" width="13.42578125" style="53" customWidth="1"/>
    <col min="6138" max="6138" width="12.5703125" style="53" customWidth="1"/>
    <col min="6139" max="6139" width="14.5703125" style="53" customWidth="1"/>
    <col min="6140" max="6140" width="13.42578125" style="53" customWidth="1"/>
    <col min="6141" max="6141" width="16.5703125" style="53" customWidth="1"/>
    <col min="6142" max="6390" width="9.140625" style="53"/>
    <col min="6391" max="6391" width="7.140625" style="53" customWidth="1"/>
    <col min="6392" max="6392" width="26.5703125" style="53" customWidth="1"/>
    <col min="6393" max="6393" width="13.42578125" style="53" customWidth="1"/>
    <col min="6394" max="6394" width="12.5703125" style="53" customWidth="1"/>
    <col min="6395" max="6395" width="14.5703125" style="53" customWidth="1"/>
    <col min="6396" max="6396" width="13.42578125" style="53" customWidth="1"/>
    <col min="6397" max="6397" width="16.5703125" style="53" customWidth="1"/>
    <col min="6398" max="6646" width="9.140625" style="53"/>
    <col min="6647" max="6647" width="7.140625" style="53" customWidth="1"/>
    <col min="6648" max="6648" width="26.5703125" style="53" customWidth="1"/>
    <col min="6649" max="6649" width="13.42578125" style="53" customWidth="1"/>
    <col min="6650" max="6650" width="12.5703125" style="53" customWidth="1"/>
    <col min="6651" max="6651" width="14.5703125" style="53" customWidth="1"/>
    <col min="6652" max="6652" width="13.42578125" style="53" customWidth="1"/>
    <col min="6653" max="6653" width="16.5703125" style="53" customWidth="1"/>
    <col min="6654" max="6902" width="9.140625" style="53"/>
    <col min="6903" max="6903" width="7.140625" style="53" customWidth="1"/>
    <col min="6904" max="6904" width="26.5703125" style="53" customWidth="1"/>
    <col min="6905" max="6905" width="13.42578125" style="53" customWidth="1"/>
    <col min="6906" max="6906" width="12.5703125" style="53" customWidth="1"/>
    <col min="6907" max="6907" width="14.5703125" style="53" customWidth="1"/>
    <col min="6908" max="6908" width="13.42578125" style="53" customWidth="1"/>
    <col min="6909" max="6909" width="16.5703125" style="53" customWidth="1"/>
    <col min="6910" max="7158" width="9.140625" style="53"/>
    <col min="7159" max="7159" width="7.140625" style="53" customWidth="1"/>
    <col min="7160" max="7160" width="26.5703125" style="53" customWidth="1"/>
    <col min="7161" max="7161" width="13.42578125" style="53" customWidth="1"/>
    <col min="7162" max="7162" width="12.5703125" style="53" customWidth="1"/>
    <col min="7163" max="7163" width="14.5703125" style="53" customWidth="1"/>
    <col min="7164" max="7164" width="13.42578125" style="53" customWidth="1"/>
    <col min="7165" max="7165" width="16.5703125" style="53" customWidth="1"/>
    <col min="7166" max="7414" width="9.140625" style="53"/>
    <col min="7415" max="7415" width="7.140625" style="53" customWidth="1"/>
    <col min="7416" max="7416" width="26.5703125" style="53" customWidth="1"/>
    <col min="7417" max="7417" width="13.42578125" style="53" customWidth="1"/>
    <col min="7418" max="7418" width="12.5703125" style="53" customWidth="1"/>
    <col min="7419" max="7419" width="14.5703125" style="53" customWidth="1"/>
    <col min="7420" max="7420" width="13.42578125" style="53" customWidth="1"/>
    <col min="7421" max="7421" width="16.5703125" style="53" customWidth="1"/>
    <col min="7422" max="7670" width="9.140625" style="53"/>
    <col min="7671" max="7671" width="7.140625" style="53" customWidth="1"/>
    <col min="7672" max="7672" width="26.5703125" style="53" customWidth="1"/>
    <col min="7673" max="7673" width="13.42578125" style="53" customWidth="1"/>
    <col min="7674" max="7674" width="12.5703125" style="53" customWidth="1"/>
    <col min="7675" max="7675" width="14.5703125" style="53" customWidth="1"/>
    <col min="7676" max="7676" width="13.42578125" style="53" customWidth="1"/>
    <col min="7677" max="7677" width="16.5703125" style="53" customWidth="1"/>
    <col min="7678" max="7926" width="9.140625" style="53"/>
    <col min="7927" max="7927" width="7.140625" style="53" customWidth="1"/>
    <col min="7928" max="7928" width="26.5703125" style="53" customWidth="1"/>
    <col min="7929" max="7929" width="13.42578125" style="53" customWidth="1"/>
    <col min="7930" max="7930" width="12.5703125" style="53" customWidth="1"/>
    <col min="7931" max="7931" width="14.5703125" style="53" customWidth="1"/>
    <col min="7932" max="7932" width="13.42578125" style="53" customWidth="1"/>
    <col min="7933" max="7933" width="16.5703125" style="53" customWidth="1"/>
    <col min="7934" max="8182" width="9.140625" style="53"/>
    <col min="8183" max="8183" width="7.140625" style="53" customWidth="1"/>
    <col min="8184" max="8184" width="26.5703125" style="53" customWidth="1"/>
    <col min="8185" max="8185" width="13.42578125" style="53" customWidth="1"/>
    <col min="8186" max="8186" width="12.5703125" style="53" customWidth="1"/>
    <col min="8187" max="8187" width="14.5703125" style="53" customWidth="1"/>
    <col min="8188" max="8188" width="13.42578125" style="53" customWidth="1"/>
    <col min="8189" max="8189" width="16.5703125" style="53" customWidth="1"/>
    <col min="8190" max="8438" width="9.140625" style="53"/>
    <col min="8439" max="8439" width="7.140625" style="53" customWidth="1"/>
    <col min="8440" max="8440" width="26.5703125" style="53" customWidth="1"/>
    <col min="8441" max="8441" width="13.42578125" style="53" customWidth="1"/>
    <col min="8442" max="8442" width="12.5703125" style="53" customWidth="1"/>
    <col min="8443" max="8443" width="14.5703125" style="53" customWidth="1"/>
    <col min="8444" max="8444" width="13.42578125" style="53" customWidth="1"/>
    <col min="8445" max="8445" width="16.5703125" style="53" customWidth="1"/>
    <col min="8446" max="8694" width="9.140625" style="53"/>
    <col min="8695" max="8695" width="7.140625" style="53" customWidth="1"/>
    <col min="8696" max="8696" width="26.5703125" style="53" customWidth="1"/>
    <col min="8697" max="8697" width="13.42578125" style="53" customWidth="1"/>
    <col min="8698" max="8698" width="12.5703125" style="53" customWidth="1"/>
    <col min="8699" max="8699" width="14.5703125" style="53" customWidth="1"/>
    <col min="8700" max="8700" width="13.42578125" style="53" customWidth="1"/>
    <col min="8701" max="8701" width="16.5703125" style="53" customWidth="1"/>
    <col min="8702" max="8950" width="9.140625" style="53"/>
    <col min="8951" max="8951" width="7.140625" style="53" customWidth="1"/>
    <col min="8952" max="8952" width="26.5703125" style="53" customWidth="1"/>
    <col min="8953" max="8953" width="13.42578125" style="53" customWidth="1"/>
    <col min="8954" max="8954" width="12.5703125" style="53" customWidth="1"/>
    <col min="8955" max="8955" width="14.5703125" style="53" customWidth="1"/>
    <col min="8956" max="8956" width="13.42578125" style="53" customWidth="1"/>
    <col min="8957" max="8957" width="16.5703125" style="53" customWidth="1"/>
    <col min="8958" max="9206" width="9.140625" style="53"/>
    <col min="9207" max="9207" width="7.140625" style="53" customWidth="1"/>
    <col min="9208" max="9208" width="26.5703125" style="53" customWidth="1"/>
    <col min="9209" max="9209" width="13.42578125" style="53" customWidth="1"/>
    <col min="9210" max="9210" width="12.5703125" style="53" customWidth="1"/>
    <col min="9211" max="9211" width="14.5703125" style="53" customWidth="1"/>
    <col min="9212" max="9212" width="13.42578125" style="53" customWidth="1"/>
    <col min="9213" max="9213" width="16.5703125" style="53" customWidth="1"/>
    <col min="9214" max="9462" width="9.140625" style="53"/>
    <col min="9463" max="9463" width="7.140625" style="53" customWidth="1"/>
    <col min="9464" max="9464" width="26.5703125" style="53" customWidth="1"/>
    <col min="9465" max="9465" width="13.42578125" style="53" customWidth="1"/>
    <col min="9466" max="9466" width="12.5703125" style="53" customWidth="1"/>
    <col min="9467" max="9467" width="14.5703125" style="53" customWidth="1"/>
    <col min="9468" max="9468" width="13.42578125" style="53" customWidth="1"/>
    <col min="9469" max="9469" width="16.5703125" style="53" customWidth="1"/>
    <col min="9470" max="9718" width="9.140625" style="53"/>
    <col min="9719" max="9719" width="7.140625" style="53" customWidth="1"/>
    <col min="9720" max="9720" width="26.5703125" style="53" customWidth="1"/>
    <col min="9721" max="9721" width="13.42578125" style="53" customWidth="1"/>
    <col min="9722" max="9722" width="12.5703125" style="53" customWidth="1"/>
    <col min="9723" max="9723" width="14.5703125" style="53" customWidth="1"/>
    <col min="9724" max="9724" width="13.42578125" style="53" customWidth="1"/>
    <col min="9725" max="9725" width="16.5703125" style="53" customWidth="1"/>
    <col min="9726" max="9974" width="9.140625" style="53"/>
    <col min="9975" max="9975" width="7.140625" style="53" customWidth="1"/>
    <col min="9976" max="9976" width="26.5703125" style="53" customWidth="1"/>
    <col min="9977" max="9977" width="13.42578125" style="53" customWidth="1"/>
    <col min="9978" max="9978" width="12.5703125" style="53" customWidth="1"/>
    <col min="9979" max="9979" width="14.5703125" style="53" customWidth="1"/>
    <col min="9980" max="9980" width="13.42578125" style="53" customWidth="1"/>
    <col min="9981" max="9981" width="16.5703125" style="53" customWidth="1"/>
    <col min="9982" max="10230" width="9.140625" style="53"/>
    <col min="10231" max="10231" width="7.140625" style="53" customWidth="1"/>
    <col min="10232" max="10232" width="26.5703125" style="53" customWidth="1"/>
    <col min="10233" max="10233" width="13.42578125" style="53" customWidth="1"/>
    <col min="10234" max="10234" width="12.5703125" style="53" customWidth="1"/>
    <col min="10235" max="10235" width="14.5703125" style="53" customWidth="1"/>
    <col min="10236" max="10236" width="13.42578125" style="53" customWidth="1"/>
    <col min="10237" max="10237" width="16.5703125" style="53" customWidth="1"/>
    <col min="10238" max="10486" width="9.140625" style="53"/>
    <col min="10487" max="10487" width="7.140625" style="53" customWidth="1"/>
    <col min="10488" max="10488" width="26.5703125" style="53" customWidth="1"/>
    <col min="10489" max="10489" width="13.42578125" style="53" customWidth="1"/>
    <col min="10490" max="10490" width="12.5703125" style="53" customWidth="1"/>
    <col min="10491" max="10491" width="14.5703125" style="53" customWidth="1"/>
    <col min="10492" max="10492" width="13.42578125" style="53" customWidth="1"/>
    <col min="10493" max="10493" width="16.5703125" style="53" customWidth="1"/>
    <col min="10494" max="10742" width="9.140625" style="53"/>
    <col min="10743" max="10743" width="7.140625" style="53" customWidth="1"/>
    <col min="10744" max="10744" width="26.5703125" style="53" customWidth="1"/>
    <col min="10745" max="10745" width="13.42578125" style="53" customWidth="1"/>
    <col min="10746" max="10746" width="12.5703125" style="53" customWidth="1"/>
    <col min="10747" max="10747" width="14.5703125" style="53" customWidth="1"/>
    <col min="10748" max="10748" width="13.42578125" style="53" customWidth="1"/>
    <col min="10749" max="10749" width="16.5703125" style="53" customWidth="1"/>
    <col min="10750" max="10998" width="9.140625" style="53"/>
    <col min="10999" max="10999" width="7.140625" style="53" customWidth="1"/>
    <col min="11000" max="11000" width="26.5703125" style="53" customWidth="1"/>
    <col min="11001" max="11001" width="13.42578125" style="53" customWidth="1"/>
    <col min="11002" max="11002" width="12.5703125" style="53" customWidth="1"/>
    <col min="11003" max="11003" width="14.5703125" style="53" customWidth="1"/>
    <col min="11004" max="11004" width="13.42578125" style="53" customWidth="1"/>
    <col min="11005" max="11005" width="16.5703125" style="53" customWidth="1"/>
    <col min="11006" max="11254" width="9.140625" style="53"/>
    <col min="11255" max="11255" width="7.140625" style="53" customWidth="1"/>
    <col min="11256" max="11256" width="26.5703125" style="53" customWidth="1"/>
    <col min="11257" max="11257" width="13.42578125" style="53" customWidth="1"/>
    <col min="11258" max="11258" width="12.5703125" style="53" customWidth="1"/>
    <col min="11259" max="11259" width="14.5703125" style="53" customWidth="1"/>
    <col min="11260" max="11260" width="13.42578125" style="53" customWidth="1"/>
    <col min="11261" max="11261" width="16.5703125" style="53" customWidth="1"/>
    <col min="11262" max="11510" width="9.140625" style="53"/>
    <col min="11511" max="11511" width="7.140625" style="53" customWidth="1"/>
    <col min="11512" max="11512" width="26.5703125" style="53" customWidth="1"/>
    <col min="11513" max="11513" width="13.42578125" style="53" customWidth="1"/>
    <col min="11514" max="11514" width="12.5703125" style="53" customWidth="1"/>
    <col min="11515" max="11515" width="14.5703125" style="53" customWidth="1"/>
    <col min="11516" max="11516" width="13.42578125" style="53" customWidth="1"/>
    <col min="11517" max="11517" width="16.5703125" style="53" customWidth="1"/>
    <col min="11518" max="11766" width="9.140625" style="53"/>
    <col min="11767" max="11767" width="7.140625" style="53" customWidth="1"/>
    <col min="11768" max="11768" width="26.5703125" style="53" customWidth="1"/>
    <col min="11769" max="11769" width="13.42578125" style="53" customWidth="1"/>
    <col min="11770" max="11770" width="12.5703125" style="53" customWidth="1"/>
    <col min="11771" max="11771" width="14.5703125" style="53" customWidth="1"/>
    <col min="11772" max="11772" width="13.42578125" style="53" customWidth="1"/>
    <col min="11773" max="11773" width="16.5703125" style="53" customWidth="1"/>
    <col min="11774" max="12022" width="9.140625" style="53"/>
    <col min="12023" max="12023" width="7.140625" style="53" customWidth="1"/>
    <col min="12024" max="12024" width="26.5703125" style="53" customWidth="1"/>
    <col min="12025" max="12025" width="13.42578125" style="53" customWidth="1"/>
    <col min="12026" max="12026" width="12.5703125" style="53" customWidth="1"/>
    <col min="12027" max="12027" width="14.5703125" style="53" customWidth="1"/>
    <col min="12028" max="12028" width="13.42578125" style="53" customWidth="1"/>
    <col min="12029" max="12029" width="16.5703125" style="53" customWidth="1"/>
    <col min="12030" max="12278" width="9.140625" style="53"/>
    <col min="12279" max="12279" width="7.140625" style="53" customWidth="1"/>
    <col min="12280" max="12280" width="26.5703125" style="53" customWidth="1"/>
    <col min="12281" max="12281" width="13.42578125" style="53" customWidth="1"/>
    <col min="12282" max="12282" width="12.5703125" style="53" customWidth="1"/>
    <col min="12283" max="12283" width="14.5703125" style="53" customWidth="1"/>
    <col min="12284" max="12284" width="13.42578125" style="53" customWidth="1"/>
    <col min="12285" max="12285" width="16.5703125" style="53" customWidth="1"/>
    <col min="12286" max="12534" width="9.140625" style="53"/>
    <col min="12535" max="12535" width="7.140625" style="53" customWidth="1"/>
    <col min="12536" max="12536" width="26.5703125" style="53" customWidth="1"/>
    <col min="12537" max="12537" width="13.42578125" style="53" customWidth="1"/>
    <col min="12538" max="12538" width="12.5703125" style="53" customWidth="1"/>
    <col min="12539" max="12539" width="14.5703125" style="53" customWidth="1"/>
    <col min="12540" max="12540" width="13.42578125" style="53" customWidth="1"/>
    <col min="12541" max="12541" width="16.5703125" style="53" customWidth="1"/>
    <col min="12542" max="12790" width="9.140625" style="53"/>
    <col min="12791" max="12791" width="7.140625" style="53" customWidth="1"/>
    <col min="12792" max="12792" width="26.5703125" style="53" customWidth="1"/>
    <col min="12793" max="12793" width="13.42578125" style="53" customWidth="1"/>
    <col min="12794" max="12794" width="12.5703125" style="53" customWidth="1"/>
    <col min="12795" max="12795" width="14.5703125" style="53" customWidth="1"/>
    <col min="12796" max="12796" width="13.42578125" style="53" customWidth="1"/>
    <col min="12797" max="12797" width="16.5703125" style="53" customWidth="1"/>
    <col min="12798" max="13046" width="9.140625" style="53"/>
    <col min="13047" max="13047" width="7.140625" style="53" customWidth="1"/>
    <col min="13048" max="13048" width="26.5703125" style="53" customWidth="1"/>
    <col min="13049" max="13049" width="13.42578125" style="53" customWidth="1"/>
    <col min="13050" max="13050" width="12.5703125" style="53" customWidth="1"/>
    <col min="13051" max="13051" width="14.5703125" style="53" customWidth="1"/>
    <col min="13052" max="13052" width="13.42578125" style="53" customWidth="1"/>
    <col min="13053" max="13053" width="16.5703125" style="53" customWidth="1"/>
    <col min="13054" max="13302" width="9.140625" style="53"/>
    <col min="13303" max="13303" width="7.140625" style="53" customWidth="1"/>
    <col min="13304" max="13304" width="26.5703125" style="53" customWidth="1"/>
    <col min="13305" max="13305" width="13.42578125" style="53" customWidth="1"/>
    <col min="13306" max="13306" width="12.5703125" style="53" customWidth="1"/>
    <col min="13307" max="13307" width="14.5703125" style="53" customWidth="1"/>
    <col min="13308" max="13308" width="13.42578125" style="53" customWidth="1"/>
    <col min="13309" max="13309" width="16.5703125" style="53" customWidth="1"/>
    <col min="13310" max="13558" width="9.140625" style="53"/>
    <col min="13559" max="13559" width="7.140625" style="53" customWidth="1"/>
    <col min="13560" max="13560" width="26.5703125" style="53" customWidth="1"/>
    <col min="13561" max="13561" width="13.42578125" style="53" customWidth="1"/>
    <col min="13562" max="13562" width="12.5703125" style="53" customWidth="1"/>
    <col min="13563" max="13563" width="14.5703125" style="53" customWidth="1"/>
    <col min="13564" max="13564" width="13.42578125" style="53" customWidth="1"/>
    <col min="13565" max="13565" width="16.5703125" style="53" customWidth="1"/>
    <col min="13566" max="13814" width="9.140625" style="53"/>
    <col min="13815" max="13815" width="7.140625" style="53" customWidth="1"/>
    <col min="13816" max="13816" width="26.5703125" style="53" customWidth="1"/>
    <col min="13817" max="13817" width="13.42578125" style="53" customWidth="1"/>
    <col min="13818" max="13818" width="12.5703125" style="53" customWidth="1"/>
    <col min="13819" max="13819" width="14.5703125" style="53" customWidth="1"/>
    <col min="13820" max="13820" width="13.42578125" style="53" customWidth="1"/>
    <col min="13821" max="13821" width="16.5703125" style="53" customWidth="1"/>
    <col min="13822" max="14070" width="9.140625" style="53"/>
    <col min="14071" max="14071" width="7.140625" style="53" customWidth="1"/>
    <col min="14072" max="14072" width="26.5703125" style="53" customWidth="1"/>
    <col min="14073" max="14073" width="13.42578125" style="53" customWidth="1"/>
    <col min="14074" max="14074" width="12.5703125" style="53" customWidth="1"/>
    <col min="14075" max="14075" width="14.5703125" style="53" customWidth="1"/>
    <col min="14076" max="14076" width="13.42578125" style="53" customWidth="1"/>
    <col min="14077" max="14077" width="16.5703125" style="53" customWidth="1"/>
    <col min="14078" max="14326" width="9.140625" style="53"/>
    <col min="14327" max="14327" width="7.140625" style="53" customWidth="1"/>
    <col min="14328" max="14328" width="26.5703125" style="53" customWidth="1"/>
    <col min="14329" max="14329" width="13.42578125" style="53" customWidth="1"/>
    <col min="14330" max="14330" width="12.5703125" style="53" customWidth="1"/>
    <col min="14331" max="14331" width="14.5703125" style="53" customWidth="1"/>
    <col min="14332" max="14332" width="13.42578125" style="53" customWidth="1"/>
    <col min="14333" max="14333" width="16.5703125" style="53" customWidth="1"/>
    <col min="14334" max="14582" width="9.140625" style="53"/>
    <col min="14583" max="14583" width="7.140625" style="53" customWidth="1"/>
    <col min="14584" max="14584" width="26.5703125" style="53" customWidth="1"/>
    <col min="14585" max="14585" width="13.42578125" style="53" customWidth="1"/>
    <col min="14586" max="14586" width="12.5703125" style="53" customWidth="1"/>
    <col min="14587" max="14587" width="14.5703125" style="53" customWidth="1"/>
    <col min="14588" max="14588" width="13.42578125" style="53" customWidth="1"/>
    <col min="14589" max="14589" width="16.5703125" style="53" customWidth="1"/>
    <col min="14590" max="14838" width="9.140625" style="53"/>
    <col min="14839" max="14839" width="7.140625" style="53" customWidth="1"/>
    <col min="14840" max="14840" width="26.5703125" style="53" customWidth="1"/>
    <col min="14841" max="14841" width="13.42578125" style="53" customWidth="1"/>
    <col min="14842" max="14842" width="12.5703125" style="53" customWidth="1"/>
    <col min="14843" max="14843" width="14.5703125" style="53" customWidth="1"/>
    <col min="14844" max="14844" width="13.42578125" style="53" customWidth="1"/>
    <col min="14845" max="14845" width="16.5703125" style="53" customWidth="1"/>
    <col min="14846" max="15094" width="9.140625" style="53"/>
    <col min="15095" max="15095" width="7.140625" style="53" customWidth="1"/>
    <col min="15096" max="15096" width="26.5703125" style="53" customWidth="1"/>
    <col min="15097" max="15097" width="13.42578125" style="53" customWidth="1"/>
    <col min="15098" max="15098" width="12.5703125" style="53" customWidth="1"/>
    <col min="15099" max="15099" width="14.5703125" style="53" customWidth="1"/>
    <col min="15100" max="15100" width="13.42578125" style="53" customWidth="1"/>
    <col min="15101" max="15101" width="16.5703125" style="53" customWidth="1"/>
    <col min="15102" max="15350" width="9.140625" style="53"/>
    <col min="15351" max="15351" width="7.140625" style="53" customWidth="1"/>
    <col min="15352" max="15352" width="26.5703125" style="53" customWidth="1"/>
    <col min="15353" max="15353" width="13.42578125" style="53" customWidth="1"/>
    <col min="15354" max="15354" width="12.5703125" style="53" customWidth="1"/>
    <col min="15355" max="15355" width="14.5703125" style="53" customWidth="1"/>
    <col min="15356" max="15356" width="13.42578125" style="53" customWidth="1"/>
    <col min="15357" max="15357" width="16.5703125" style="53" customWidth="1"/>
    <col min="15358" max="15606" width="9.140625" style="53"/>
    <col min="15607" max="15607" width="7.140625" style="53" customWidth="1"/>
    <col min="15608" max="15608" width="26.5703125" style="53" customWidth="1"/>
    <col min="15609" max="15609" width="13.42578125" style="53" customWidth="1"/>
    <col min="15610" max="15610" width="12.5703125" style="53" customWidth="1"/>
    <col min="15611" max="15611" width="14.5703125" style="53" customWidth="1"/>
    <col min="15612" max="15612" width="13.42578125" style="53" customWidth="1"/>
    <col min="15613" max="15613" width="16.5703125" style="53" customWidth="1"/>
    <col min="15614" max="15862" width="9.140625" style="53"/>
    <col min="15863" max="15863" width="7.140625" style="53" customWidth="1"/>
    <col min="15864" max="15864" width="26.5703125" style="53" customWidth="1"/>
    <col min="15865" max="15865" width="13.42578125" style="53" customWidth="1"/>
    <col min="15866" max="15866" width="12.5703125" style="53" customWidth="1"/>
    <col min="15867" max="15867" width="14.5703125" style="53" customWidth="1"/>
    <col min="15868" max="15868" width="13.42578125" style="53" customWidth="1"/>
    <col min="15869" max="15869" width="16.5703125" style="53" customWidth="1"/>
    <col min="15870" max="16118" width="9.140625" style="53"/>
    <col min="16119" max="16119" width="7.140625" style="53" customWidth="1"/>
    <col min="16120" max="16120" width="26.5703125" style="53" customWidth="1"/>
    <col min="16121" max="16121" width="13.42578125" style="53" customWidth="1"/>
    <col min="16122" max="16122" width="12.5703125" style="53" customWidth="1"/>
    <col min="16123" max="16123" width="14.5703125" style="53" customWidth="1"/>
    <col min="16124" max="16124" width="13.42578125" style="53" customWidth="1"/>
    <col min="16125" max="16125" width="16.5703125" style="53" customWidth="1"/>
    <col min="16126" max="16384" width="9.140625" style="53"/>
  </cols>
  <sheetData>
    <row r="1" spans="1:11" ht="21" customHeight="1" x14ac:dyDescent="0.3">
      <c r="A1" s="558" t="s">
        <v>673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</row>
    <row r="2" spans="1:11" x14ac:dyDescent="0.2">
      <c r="A2" s="102"/>
      <c r="B2" s="102"/>
      <c r="C2" s="102"/>
      <c r="D2" s="102"/>
      <c r="E2" s="102"/>
      <c r="F2" s="102"/>
      <c r="G2" s="102"/>
      <c r="H2" s="102"/>
      <c r="I2" s="102"/>
      <c r="J2" s="556" t="s">
        <v>24</v>
      </c>
      <c r="K2" s="556"/>
    </row>
    <row r="3" spans="1:11" s="104" customFormat="1" ht="15.75" x14ac:dyDescent="0.25">
      <c r="A3" s="167" t="s">
        <v>368</v>
      </c>
      <c r="B3" s="168" t="s">
        <v>0</v>
      </c>
      <c r="C3" s="168" t="s">
        <v>373</v>
      </c>
      <c r="D3" s="169" t="s">
        <v>60</v>
      </c>
      <c r="E3" s="169" t="s">
        <v>61</v>
      </c>
      <c r="F3" s="169" t="s">
        <v>62</v>
      </c>
      <c r="G3" s="169" t="s">
        <v>63</v>
      </c>
      <c r="H3" s="169" t="s">
        <v>64</v>
      </c>
      <c r="I3" s="169" t="s">
        <v>65</v>
      </c>
      <c r="J3" s="169" t="s">
        <v>66</v>
      </c>
      <c r="K3" s="169" t="s">
        <v>69</v>
      </c>
    </row>
    <row r="4" spans="1:11" s="109" customFormat="1" ht="15" x14ac:dyDescent="0.25">
      <c r="A4" s="105" t="s">
        <v>376</v>
      </c>
      <c r="B4" s="106"/>
      <c r="C4" s="107"/>
      <c r="D4" s="159"/>
      <c r="E4" s="159"/>
      <c r="F4" s="163"/>
      <c r="G4" s="159"/>
      <c r="H4" s="108"/>
      <c r="I4" s="166"/>
      <c r="J4" s="159"/>
      <c r="K4" s="159"/>
    </row>
    <row r="5" spans="1:11" s="109" customFormat="1" ht="15.75" x14ac:dyDescent="0.25">
      <c r="A5" s="110">
        <v>1</v>
      </c>
      <c r="B5" s="111" t="s">
        <v>12</v>
      </c>
      <c r="C5" s="112" t="s">
        <v>56</v>
      </c>
      <c r="D5" s="130">
        <v>9257</v>
      </c>
      <c r="E5" s="130">
        <v>9297</v>
      </c>
      <c r="F5" s="164">
        <v>9567</v>
      </c>
      <c r="G5" s="130">
        <v>9604</v>
      </c>
      <c r="H5" s="128">
        <v>9729</v>
      </c>
      <c r="I5" s="128">
        <v>0</v>
      </c>
      <c r="J5" s="130">
        <v>0</v>
      </c>
      <c r="K5" s="130">
        <v>0</v>
      </c>
    </row>
    <row r="6" spans="1:11" s="109" customFormat="1" ht="12.75" customHeight="1" x14ac:dyDescent="0.25">
      <c r="A6" s="110"/>
      <c r="C6" s="112" t="s">
        <v>57</v>
      </c>
      <c r="D6" s="130">
        <v>9730</v>
      </c>
      <c r="E6" s="130">
        <v>9728</v>
      </c>
      <c r="F6" s="164">
        <v>9554</v>
      </c>
      <c r="G6" s="130">
        <v>9554</v>
      </c>
      <c r="H6" s="128">
        <v>9670</v>
      </c>
      <c r="I6" s="128">
        <v>1149</v>
      </c>
      <c r="J6" s="130">
        <v>1149</v>
      </c>
      <c r="K6" s="130">
        <v>1149</v>
      </c>
    </row>
    <row r="7" spans="1:11" s="109" customFormat="1" ht="12.75" customHeight="1" x14ac:dyDescent="0.25">
      <c r="A7" s="114"/>
      <c r="B7" s="114"/>
      <c r="C7" s="112" t="s">
        <v>58</v>
      </c>
      <c r="D7" s="130">
        <v>3029</v>
      </c>
      <c r="E7" s="130">
        <v>3029</v>
      </c>
      <c r="F7" s="164">
        <v>3034</v>
      </c>
      <c r="G7" s="130">
        <v>3049</v>
      </c>
      <c r="H7" s="128">
        <v>3068</v>
      </c>
      <c r="I7" s="128">
        <v>432</v>
      </c>
      <c r="J7" s="130">
        <v>432</v>
      </c>
      <c r="K7" s="130">
        <v>432</v>
      </c>
    </row>
    <row r="8" spans="1:11" s="109" customFormat="1" ht="12.75" customHeight="1" x14ac:dyDescent="0.25">
      <c r="A8" s="114"/>
      <c r="B8" s="114"/>
      <c r="C8" s="112" t="s">
        <v>59</v>
      </c>
      <c r="D8" s="133">
        <v>22016</v>
      </c>
      <c r="E8" s="133">
        <v>22054</v>
      </c>
      <c r="F8" s="165">
        <v>22155</v>
      </c>
      <c r="G8" s="133">
        <f>SUM(G5:G7)</f>
        <v>22207</v>
      </c>
      <c r="H8" s="133">
        <v>22468</v>
      </c>
      <c r="I8" s="133">
        <f t="shared" ref="I8:K8" si="0">SUM(I5:I7)</f>
        <v>1581</v>
      </c>
      <c r="J8" s="133">
        <f t="shared" si="0"/>
        <v>1581</v>
      </c>
      <c r="K8" s="133">
        <f t="shared" si="0"/>
        <v>1581</v>
      </c>
    </row>
    <row r="9" spans="1:11" s="109" customFormat="1" ht="12.75" customHeight="1" x14ac:dyDescent="0.25">
      <c r="A9" s="116">
        <v>2</v>
      </c>
      <c r="B9" s="117" t="s">
        <v>14</v>
      </c>
      <c r="C9" s="118" t="s">
        <v>56</v>
      </c>
      <c r="D9" s="136">
        <v>0</v>
      </c>
      <c r="E9" s="136">
        <v>0</v>
      </c>
      <c r="F9" s="136">
        <v>0</v>
      </c>
      <c r="G9" s="136">
        <v>0</v>
      </c>
      <c r="H9" s="134">
        <v>0</v>
      </c>
      <c r="I9" s="134">
        <v>0</v>
      </c>
      <c r="J9" s="136">
        <v>0</v>
      </c>
      <c r="K9" s="136">
        <v>0</v>
      </c>
    </row>
    <row r="10" spans="1:11" s="109" customFormat="1" ht="12.75" customHeight="1" x14ac:dyDescent="0.25">
      <c r="A10" s="114"/>
      <c r="B10" s="114"/>
      <c r="C10" s="112" t="s">
        <v>57</v>
      </c>
      <c r="D10" s="130">
        <v>3</v>
      </c>
      <c r="E10" s="130">
        <v>3</v>
      </c>
      <c r="F10" s="130">
        <v>3</v>
      </c>
      <c r="G10" s="130">
        <v>3</v>
      </c>
      <c r="H10" s="128">
        <v>4</v>
      </c>
      <c r="I10" s="128">
        <v>4</v>
      </c>
      <c r="J10" s="130">
        <v>14</v>
      </c>
      <c r="K10" s="130">
        <v>14</v>
      </c>
    </row>
    <row r="11" spans="1:11" s="109" customFormat="1" ht="12.75" customHeight="1" x14ac:dyDescent="0.25">
      <c r="A11" s="114"/>
      <c r="B11" s="114"/>
      <c r="C11" s="112" t="s">
        <v>58</v>
      </c>
      <c r="D11" s="130">
        <v>0</v>
      </c>
      <c r="E11" s="130">
        <v>0</v>
      </c>
      <c r="F11" s="130">
        <v>0</v>
      </c>
      <c r="G11" s="130">
        <v>0</v>
      </c>
      <c r="H11" s="128">
        <v>0</v>
      </c>
      <c r="I11" s="128">
        <v>0</v>
      </c>
      <c r="J11" s="130">
        <v>0</v>
      </c>
      <c r="K11" s="130">
        <v>0</v>
      </c>
    </row>
    <row r="12" spans="1:11" s="109" customFormat="1" ht="12.75" customHeight="1" x14ac:dyDescent="0.25">
      <c r="A12" s="119"/>
      <c r="B12" s="119"/>
      <c r="C12" s="120" t="s">
        <v>59</v>
      </c>
      <c r="D12" s="137">
        <v>3</v>
      </c>
      <c r="E12" s="137">
        <v>3</v>
      </c>
      <c r="F12" s="137">
        <v>3</v>
      </c>
      <c r="G12" s="143">
        <f t="shared" ref="G12:K12" si="1">SUM(G9:G11)</f>
        <v>3</v>
      </c>
      <c r="H12" s="143">
        <f t="shared" si="1"/>
        <v>4</v>
      </c>
      <c r="I12" s="143">
        <f t="shared" si="1"/>
        <v>4</v>
      </c>
      <c r="J12" s="143">
        <f t="shared" si="1"/>
        <v>14</v>
      </c>
      <c r="K12" s="143">
        <f t="shared" si="1"/>
        <v>14</v>
      </c>
    </row>
    <row r="13" spans="1:11" s="109" customFormat="1" ht="12.75" customHeight="1" x14ac:dyDescent="0.25">
      <c r="A13" s="114">
        <v>3</v>
      </c>
      <c r="B13" s="105" t="s">
        <v>7</v>
      </c>
      <c r="C13" s="112" t="s">
        <v>56</v>
      </c>
      <c r="D13" s="130">
        <v>39633</v>
      </c>
      <c r="E13" s="130">
        <v>39761</v>
      </c>
      <c r="F13" s="130">
        <v>40163</v>
      </c>
      <c r="G13" s="130">
        <v>41155</v>
      </c>
      <c r="H13" s="128">
        <v>41377</v>
      </c>
      <c r="I13" s="128">
        <v>41463</v>
      </c>
      <c r="J13" s="130">
        <v>42323</v>
      </c>
      <c r="K13" s="138">
        <v>44341</v>
      </c>
    </row>
    <row r="14" spans="1:11" s="109" customFormat="1" ht="12.75" customHeight="1" x14ac:dyDescent="0.25">
      <c r="A14" s="114"/>
      <c r="B14" s="114"/>
      <c r="C14" s="112" t="s">
        <v>57</v>
      </c>
      <c r="D14" s="130">
        <v>30992</v>
      </c>
      <c r="E14" s="130">
        <v>32592</v>
      </c>
      <c r="F14" s="130">
        <v>33609</v>
      </c>
      <c r="G14" s="130">
        <v>32986</v>
      </c>
      <c r="H14" s="128">
        <v>32780</v>
      </c>
      <c r="I14" s="128">
        <v>33026</v>
      </c>
      <c r="J14" s="130">
        <v>32301</v>
      </c>
      <c r="K14" s="138">
        <v>31876</v>
      </c>
    </row>
    <row r="15" spans="1:11" s="109" customFormat="1" ht="12.75" customHeight="1" x14ac:dyDescent="0.25">
      <c r="A15" s="114"/>
      <c r="B15" s="114"/>
      <c r="C15" s="112" t="s">
        <v>58</v>
      </c>
      <c r="D15" s="130">
        <v>6338</v>
      </c>
      <c r="E15" s="130">
        <v>6584</v>
      </c>
      <c r="F15" s="130">
        <v>6584</v>
      </c>
      <c r="G15" s="130">
        <v>6559</v>
      </c>
      <c r="H15" s="128">
        <v>6559</v>
      </c>
      <c r="I15" s="128">
        <v>6559</v>
      </c>
      <c r="J15" s="130">
        <v>6548</v>
      </c>
      <c r="K15" s="138">
        <v>6223</v>
      </c>
    </row>
    <row r="16" spans="1:11" s="109" customFormat="1" ht="12.75" customHeight="1" x14ac:dyDescent="0.25">
      <c r="A16" s="114"/>
      <c r="B16" s="114"/>
      <c r="C16" s="112" t="s">
        <v>59</v>
      </c>
      <c r="D16" s="130">
        <v>76964</v>
      </c>
      <c r="E16" s="130">
        <v>78937</v>
      </c>
      <c r="F16" s="130">
        <v>80356</v>
      </c>
      <c r="G16" s="133">
        <v>80701</v>
      </c>
      <c r="H16" s="133">
        <f t="shared" ref="H16:K16" si="2">SUM(H13:H15)</f>
        <v>80716</v>
      </c>
      <c r="I16" s="133">
        <v>81049</v>
      </c>
      <c r="J16" s="133">
        <f t="shared" si="2"/>
        <v>81172</v>
      </c>
      <c r="K16" s="133">
        <f t="shared" si="2"/>
        <v>82440</v>
      </c>
    </row>
    <row r="17" spans="1:11" s="109" customFormat="1" ht="12.75" customHeight="1" x14ac:dyDescent="0.25">
      <c r="A17" s="116">
        <v>4</v>
      </c>
      <c r="B17" s="117" t="s">
        <v>374</v>
      </c>
      <c r="C17" s="118" t="s">
        <v>56</v>
      </c>
      <c r="D17" s="136">
        <v>0</v>
      </c>
      <c r="E17" s="136">
        <v>0</v>
      </c>
      <c r="F17" s="136">
        <v>0</v>
      </c>
      <c r="G17" s="136">
        <v>0</v>
      </c>
      <c r="H17" s="136">
        <v>0</v>
      </c>
      <c r="I17" s="134">
        <v>0</v>
      </c>
      <c r="J17" s="136">
        <v>0</v>
      </c>
      <c r="K17" s="139">
        <v>0</v>
      </c>
    </row>
    <row r="18" spans="1:11" s="109" customFormat="1" ht="12.75" customHeight="1" x14ac:dyDescent="0.25">
      <c r="A18" s="114"/>
      <c r="B18" s="114"/>
      <c r="C18" s="112" t="s">
        <v>57</v>
      </c>
      <c r="D18" s="130">
        <v>0</v>
      </c>
      <c r="E18" s="130">
        <v>0</v>
      </c>
      <c r="F18" s="130">
        <v>0</v>
      </c>
      <c r="G18" s="130">
        <v>0</v>
      </c>
      <c r="H18" s="128">
        <v>0</v>
      </c>
      <c r="I18" s="130">
        <v>0</v>
      </c>
      <c r="J18" s="130">
        <v>0</v>
      </c>
      <c r="K18" s="138">
        <v>0</v>
      </c>
    </row>
    <row r="19" spans="1:11" s="109" customFormat="1" ht="12.75" customHeight="1" x14ac:dyDescent="0.25">
      <c r="A19" s="114"/>
      <c r="B19" s="114"/>
      <c r="C19" s="112" t="s">
        <v>58</v>
      </c>
      <c r="D19" s="130">
        <v>160</v>
      </c>
      <c r="E19" s="130">
        <v>160</v>
      </c>
      <c r="F19" s="130">
        <v>160</v>
      </c>
      <c r="G19" s="130">
        <v>160</v>
      </c>
      <c r="H19" s="130">
        <v>160</v>
      </c>
      <c r="I19" s="128">
        <v>160</v>
      </c>
      <c r="J19" s="130">
        <v>160</v>
      </c>
      <c r="K19" s="138">
        <v>1354</v>
      </c>
    </row>
    <row r="20" spans="1:11" s="109" customFormat="1" ht="12.75" customHeight="1" x14ac:dyDescent="0.25">
      <c r="A20" s="119"/>
      <c r="B20" s="119"/>
      <c r="C20" s="120" t="s">
        <v>59</v>
      </c>
      <c r="D20" s="137">
        <v>160</v>
      </c>
      <c r="E20" s="137">
        <v>160</v>
      </c>
      <c r="F20" s="137">
        <v>160</v>
      </c>
      <c r="G20" s="143">
        <f t="shared" ref="G20" si="3">SUM(G17:G19)</f>
        <v>160</v>
      </c>
      <c r="H20" s="143">
        <f t="shared" ref="H20" si="4">SUM(H17:H19)</f>
        <v>160</v>
      </c>
      <c r="I20" s="143">
        <f t="shared" ref="I20" si="5">SUM(I17:I19)</f>
        <v>160</v>
      </c>
      <c r="J20" s="143">
        <f t="shared" ref="J20" si="6">SUM(J17:J19)</f>
        <v>160</v>
      </c>
      <c r="K20" s="143">
        <f t="shared" ref="K20" si="7">SUM(K17:K19)</f>
        <v>1354</v>
      </c>
    </row>
    <row r="21" spans="1:11" s="109" customFormat="1" ht="12.75" customHeight="1" x14ac:dyDescent="0.25">
      <c r="A21" s="114">
        <v>5</v>
      </c>
      <c r="B21" s="105" t="s">
        <v>38</v>
      </c>
      <c r="C21" s="112" t="s">
        <v>56</v>
      </c>
      <c r="D21" s="130">
        <v>8505</v>
      </c>
      <c r="E21" s="130">
        <v>8871</v>
      </c>
      <c r="F21" s="130">
        <v>9309</v>
      </c>
      <c r="G21" s="130">
        <v>9818</v>
      </c>
      <c r="H21" s="128">
        <v>10411</v>
      </c>
      <c r="I21" s="128">
        <v>10411</v>
      </c>
      <c r="J21" s="130">
        <v>10918</v>
      </c>
      <c r="K21" s="138">
        <v>11269</v>
      </c>
    </row>
    <row r="22" spans="1:11" s="109" customFormat="1" ht="12.75" customHeight="1" x14ac:dyDescent="0.25">
      <c r="A22" s="114"/>
      <c r="B22" s="114"/>
      <c r="C22" s="112" t="s">
        <v>57</v>
      </c>
      <c r="D22" s="130">
        <v>11267</v>
      </c>
      <c r="E22" s="130">
        <v>12192</v>
      </c>
      <c r="F22" s="130">
        <v>12291</v>
      </c>
      <c r="G22" s="130">
        <v>12355</v>
      </c>
      <c r="H22" s="128">
        <v>12382</v>
      </c>
      <c r="I22" s="128">
        <v>12784</v>
      </c>
      <c r="J22" s="130">
        <v>12696</v>
      </c>
      <c r="K22" s="138">
        <v>12760</v>
      </c>
    </row>
    <row r="23" spans="1:11" s="109" customFormat="1" ht="12.75" customHeight="1" x14ac:dyDescent="0.25">
      <c r="A23" s="114"/>
      <c r="B23" s="114"/>
      <c r="C23" s="112" t="s">
        <v>58</v>
      </c>
      <c r="D23" s="130">
        <v>2216</v>
      </c>
      <c r="E23" s="130">
        <v>2063</v>
      </c>
      <c r="F23" s="130">
        <v>2777</v>
      </c>
      <c r="G23" s="130">
        <v>2889</v>
      </c>
      <c r="H23" s="128">
        <v>2879</v>
      </c>
      <c r="I23" s="128">
        <v>3341</v>
      </c>
      <c r="J23" s="130">
        <v>3293</v>
      </c>
      <c r="K23" s="138">
        <v>3645</v>
      </c>
    </row>
    <row r="24" spans="1:11" s="109" customFormat="1" ht="12.75" customHeight="1" x14ac:dyDescent="0.25">
      <c r="A24" s="114"/>
      <c r="B24" s="114"/>
      <c r="C24" s="112" t="s">
        <v>59</v>
      </c>
      <c r="D24" s="130">
        <v>21988</v>
      </c>
      <c r="E24" s="130">
        <v>23126</v>
      </c>
      <c r="F24" s="130">
        <v>24377</v>
      </c>
      <c r="G24" s="133">
        <v>25061</v>
      </c>
      <c r="H24" s="133">
        <v>25673</v>
      </c>
      <c r="I24" s="133">
        <f t="shared" ref="I24" si="8">SUM(I21:I23)</f>
        <v>26536</v>
      </c>
      <c r="J24" s="133">
        <f t="shared" ref="J24" si="9">SUM(J21:J23)</f>
        <v>26907</v>
      </c>
      <c r="K24" s="133">
        <v>27673</v>
      </c>
    </row>
    <row r="25" spans="1:11" s="109" customFormat="1" ht="12.75" customHeight="1" x14ac:dyDescent="0.25">
      <c r="A25" s="116">
        <v>6</v>
      </c>
      <c r="B25" s="117" t="s">
        <v>652</v>
      </c>
      <c r="C25" s="118" t="s">
        <v>56</v>
      </c>
      <c r="D25" s="136">
        <v>12441</v>
      </c>
      <c r="E25" s="136">
        <v>12879</v>
      </c>
      <c r="F25" s="136">
        <v>13988</v>
      </c>
      <c r="G25" s="136">
        <v>14779</v>
      </c>
      <c r="H25" s="134">
        <v>16052</v>
      </c>
      <c r="I25" s="134">
        <v>18237</v>
      </c>
      <c r="J25" s="136">
        <v>19136</v>
      </c>
      <c r="K25" s="141">
        <v>19997</v>
      </c>
    </row>
    <row r="26" spans="1:11" s="109" customFormat="1" ht="12.75" customHeight="1" x14ac:dyDescent="0.25">
      <c r="A26" s="114"/>
      <c r="B26" s="114"/>
      <c r="C26" s="112" t="s">
        <v>57</v>
      </c>
      <c r="D26" s="130">
        <v>30230</v>
      </c>
      <c r="E26" s="130">
        <v>32390</v>
      </c>
      <c r="F26" s="130">
        <v>33448</v>
      </c>
      <c r="G26" s="130">
        <v>34107</v>
      </c>
      <c r="H26" s="128">
        <v>33253</v>
      </c>
      <c r="I26" s="128">
        <v>34390</v>
      </c>
      <c r="J26" s="130">
        <v>34614</v>
      </c>
      <c r="K26" s="138">
        <v>34462</v>
      </c>
    </row>
    <row r="27" spans="1:11" s="109" customFormat="1" ht="12.75" customHeight="1" x14ac:dyDescent="0.25">
      <c r="A27" s="114"/>
      <c r="B27" s="114"/>
      <c r="C27" s="112" t="s">
        <v>58</v>
      </c>
      <c r="D27" s="130">
        <v>4011</v>
      </c>
      <c r="E27" s="130">
        <v>4011</v>
      </c>
      <c r="F27" s="130">
        <v>3410</v>
      </c>
      <c r="G27" s="130">
        <v>3283</v>
      </c>
      <c r="H27" s="128">
        <v>3228</v>
      </c>
      <c r="I27" s="128">
        <v>2285</v>
      </c>
      <c r="J27" s="130">
        <v>2287</v>
      </c>
      <c r="K27" s="138">
        <v>2202</v>
      </c>
    </row>
    <row r="28" spans="1:11" s="109" customFormat="1" ht="12.75" customHeight="1" x14ac:dyDescent="0.25">
      <c r="A28" s="119"/>
      <c r="B28" s="119"/>
      <c r="C28" s="120" t="s">
        <v>59</v>
      </c>
      <c r="D28" s="143">
        <v>46682</v>
      </c>
      <c r="E28" s="143">
        <v>49280</v>
      </c>
      <c r="F28" s="143">
        <v>50846</v>
      </c>
      <c r="G28" s="143">
        <f t="shared" ref="G28" si="10">SUM(G25:G27)</f>
        <v>52169</v>
      </c>
      <c r="H28" s="143">
        <f t="shared" ref="H28" si="11">SUM(H25:H27)</f>
        <v>52533</v>
      </c>
      <c r="I28" s="143">
        <f t="shared" ref="I28" si="12">SUM(I25:I27)</f>
        <v>54912</v>
      </c>
      <c r="J28" s="143">
        <v>56036</v>
      </c>
      <c r="K28" s="143">
        <f t="shared" ref="K28" si="13">SUM(K25:K27)</f>
        <v>56661</v>
      </c>
    </row>
    <row r="29" spans="1:11" s="109" customFormat="1" ht="12.75" customHeight="1" x14ac:dyDescent="0.25">
      <c r="A29" s="114">
        <v>7</v>
      </c>
      <c r="B29" s="105" t="s">
        <v>17</v>
      </c>
      <c r="C29" s="112" t="s">
        <v>56</v>
      </c>
      <c r="D29" s="130">
        <v>5360</v>
      </c>
      <c r="E29" s="130">
        <v>5490</v>
      </c>
      <c r="F29" s="130">
        <v>5667</v>
      </c>
      <c r="G29" s="130">
        <v>5667</v>
      </c>
      <c r="H29" s="128">
        <v>5667</v>
      </c>
      <c r="I29" s="128">
        <v>5953</v>
      </c>
      <c r="J29" s="130">
        <v>6208</v>
      </c>
      <c r="K29" s="138">
        <v>7038</v>
      </c>
    </row>
    <row r="30" spans="1:11" s="109" customFormat="1" ht="12.75" customHeight="1" x14ac:dyDescent="0.25">
      <c r="A30" s="114"/>
      <c r="B30" s="114"/>
      <c r="C30" s="112" t="s">
        <v>57</v>
      </c>
      <c r="D30" s="130">
        <v>2984</v>
      </c>
      <c r="E30" s="130">
        <v>3094</v>
      </c>
      <c r="F30" s="130">
        <v>3104</v>
      </c>
      <c r="G30" s="130">
        <v>3186</v>
      </c>
      <c r="H30" s="128">
        <v>3186</v>
      </c>
      <c r="I30" s="128">
        <v>3190</v>
      </c>
      <c r="J30" s="130">
        <v>3151</v>
      </c>
      <c r="K30" s="138">
        <v>3158</v>
      </c>
    </row>
    <row r="31" spans="1:11" s="109" customFormat="1" ht="12.75" customHeight="1" x14ac:dyDescent="0.25">
      <c r="A31" s="114"/>
      <c r="B31" s="114"/>
      <c r="C31" s="112" t="s">
        <v>58</v>
      </c>
      <c r="D31" s="130">
        <v>1965</v>
      </c>
      <c r="E31" s="130">
        <v>1950</v>
      </c>
      <c r="F31" s="130">
        <v>2110</v>
      </c>
      <c r="G31" s="130">
        <v>2110</v>
      </c>
      <c r="H31" s="128">
        <v>2110</v>
      </c>
      <c r="I31" s="128">
        <v>2110</v>
      </c>
      <c r="J31" s="130">
        <v>2077</v>
      </c>
      <c r="K31" s="138">
        <v>2063</v>
      </c>
    </row>
    <row r="32" spans="1:11" s="109" customFormat="1" ht="12.75" customHeight="1" x14ac:dyDescent="0.25">
      <c r="A32" s="114"/>
      <c r="B32" s="114"/>
      <c r="C32" s="112" t="s">
        <v>59</v>
      </c>
      <c r="D32" s="133">
        <v>10308</v>
      </c>
      <c r="E32" s="133">
        <v>10534</v>
      </c>
      <c r="F32" s="133">
        <v>10882</v>
      </c>
      <c r="G32" s="133">
        <v>10964</v>
      </c>
      <c r="H32" s="133">
        <v>10964</v>
      </c>
      <c r="I32" s="133">
        <f t="shared" ref="I32" si="14">SUM(I29:I31)</f>
        <v>11253</v>
      </c>
      <c r="J32" s="133">
        <f t="shared" ref="J32" si="15">SUM(J29:J31)</f>
        <v>11436</v>
      </c>
      <c r="K32" s="133">
        <f t="shared" ref="K32" si="16">SUM(K29:K31)</f>
        <v>12259</v>
      </c>
    </row>
    <row r="33" spans="1:11" s="109" customFormat="1" ht="12.75" customHeight="1" x14ac:dyDescent="0.25">
      <c r="A33" s="116">
        <v>8</v>
      </c>
      <c r="B33" s="117" t="s">
        <v>19</v>
      </c>
      <c r="C33" s="118" t="s">
        <v>56</v>
      </c>
      <c r="D33" s="136">
        <v>21507</v>
      </c>
      <c r="E33" s="136">
        <v>24492</v>
      </c>
      <c r="F33" s="136">
        <v>25548</v>
      </c>
      <c r="G33" s="136">
        <v>27284</v>
      </c>
      <c r="H33" s="135">
        <v>27791</v>
      </c>
      <c r="I33" s="134">
        <v>30747</v>
      </c>
      <c r="J33" s="136">
        <v>34295</v>
      </c>
      <c r="K33" s="139">
        <v>34810</v>
      </c>
    </row>
    <row r="34" spans="1:11" s="109" customFormat="1" ht="12.75" customHeight="1" x14ac:dyDescent="0.25">
      <c r="A34" s="114"/>
      <c r="B34" s="105"/>
      <c r="C34" s="112" t="s">
        <v>57</v>
      </c>
      <c r="D34" s="133">
        <v>32074</v>
      </c>
      <c r="E34" s="133">
        <v>33987</v>
      </c>
      <c r="F34" s="133">
        <v>36466</v>
      </c>
      <c r="G34" s="133">
        <v>37110</v>
      </c>
      <c r="H34" s="131">
        <v>37873</v>
      </c>
      <c r="I34" s="133">
        <v>36545</v>
      </c>
      <c r="J34" s="133">
        <v>33284</v>
      </c>
      <c r="K34" s="133">
        <v>34060</v>
      </c>
    </row>
    <row r="35" spans="1:11" s="109" customFormat="1" ht="12.75" customHeight="1" x14ac:dyDescent="0.25">
      <c r="A35" s="114"/>
      <c r="B35" s="114"/>
      <c r="C35" s="112" t="s">
        <v>58</v>
      </c>
      <c r="D35" s="130">
        <v>12726</v>
      </c>
      <c r="E35" s="130">
        <v>10680</v>
      </c>
      <c r="F35" s="130">
        <v>9434</v>
      </c>
      <c r="G35" s="130">
        <v>9316</v>
      </c>
      <c r="H35" s="129">
        <v>9408</v>
      </c>
      <c r="I35" s="128">
        <v>8507</v>
      </c>
      <c r="J35" s="130">
        <v>8318</v>
      </c>
      <c r="K35" s="130">
        <v>8415</v>
      </c>
    </row>
    <row r="36" spans="1:11" s="109" customFormat="1" ht="12.75" customHeight="1" x14ac:dyDescent="0.25">
      <c r="A36" s="119"/>
      <c r="B36" s="121"/>
      <c r="C36" s="120" t="s">
        <v>59</v>
      </c>
      <c r="D36" s="143">
        <v>66307</v>
      </c>
      <c r="E36" s="143">
        <v>69159</v>
      </c>
      <c r="F36" s="143">
        <v>71447</v>
      </c>
      <c r="G36" s="143">
        <f t="shared" ref="G36" si="17">SUM(G33:G35)</f>
        <v>73710</v>
      </c>
      <c r="H36" s="143">
        <v>75073</v>
      </c>
      <c r="I36" s="143">
        <f t="shared" ref="I36" si="18">SUM(I33:I35)</f>
        <v>75799</v>
      </c>
      <c r="J36" s="143">
        <v>75896</v>
      </c>
      <c r="K36" s="143">
        <f t="shared" ref="K36" si="19">SUM(K33:K35)</f>
        <v>77285</v>
      </c>
    </row>
    <row r="37" spans="1:11" s="109" customFormat="1" ht="12.75" customHeight="1" x14ac:dyDescent="0.25">
      <c r="A37" s="114">
        <v>9</v>
      </c>
      <c r="B37" s="105" t="s">
        <v>74</v>
      </c>
      <c r="C37" s="112" t="s">
        <v>56</v>
      </c>
      <c r="D37" s="130">
        <v>0</v>
      </c>
      <c r="E37" s="130">
        <v>0</v>
      </c>
      <c r="F37" s="130">
        <v>0</v>
      </c>
      <c r="G37" s="130">
        <v>0</v>
      </c>
      <c r="H37" s="128">
        <v>0</v>
      </c>
      <c r="I37" s="130">
        <v>0</v>
      </c>
      <c r="J37" s="130">
        <v>0</v>
      </c>
      <c r="K37" s="130">
        <v>0</v>
      </c>
    </row>
    <row r="38" spans="1:11" s="109" customFormat="1" ht="12.75" customHeight="1" x14ac:dyDescent="0.25">
      <c r="A38" s="114"/>
      <c r="B38" s="105"/>
      <c r="C38" s="112" t="s">
        <v>57</v>
      </c>
      <c r="D38" s="133">
        <v>58</v>
      </c>
      <c r="E38" s="133">
        <v>58</v>
      </c>
      <c r="F38" s="133">
        <v>58</v>
      </c>
      <c r="G38" s="133">
        <v>58</v>
      </c>
      <c r="H38" s="131">
        <v>58</v>
      </c>
      <c r="I38" s="131">
        <v>58</v>
      </c>
      <c r="J38" s="133">
        <v>58</v>
      </c>
      <c r="K38" s="133">
        <v>58</v>
      </c>
    </row>
    <row r="39" spans="1:11" s="109" customFormat="1" ht="12.75" customHeight="1" x14ac:dyDescent="0.25">
      <c r="A39" s="114"/>
      <c r="B39" s="105"/>
      <c r="C39" s="112" t="s">
        <v>58</v>
      </c>
      <c r="D39" s="130">
        <v>43</v>
      </c>
      <c r="E39" s="130">
        <v>43</v>
      </c>
      <c r="F39" s="130">
        <v>43</v>
      </c>
      <c r="G39" s="130">
        <v>43</v>
      </c>
      <c r="H39" s="128">
        <v>43</v>
      </c>
      <c r="I39" s="128">
        <v>43</v>
      </c>
      <c r="J39" s="130">
        <v>43</v>
      </c>
      <c r="K39" s="130">
        <v>43</v>
      </c>
    </row>
    <row r="40" spans="1:11" s="109" customFormat="1" ht="12.75" customHeight="1" x14ac:dyDescent="0.25">
      <c r="A40" s="114"/>
      <c r="B40" s="105"/>
      <c r="C40" s="112" t="s">
        <v>59</v>
      </c>
      <c r="D40" s="133">
        <v>101</v>
      </c>
      <c r="E40" s="133">
        <v>101</v>
      </c>
      <c r="F40" s="133">
        <v>101</v>
      </c>
      <c r="G40" s="133">
        <v>101</v>
      </c>
      <c r="H40" s="131">
        <v>101</v>
      </c>
      <c r="I40" s="131">
        <v>101</v>
      </c>
      <c r="J40" s="133">
        <v>101</v>
      </c>
      <c r="K40" s="133">
        <v>101</v>
      </c>
    </row>
    <row r="41" spans="1:11" s="109" customFormat="1" ht="12.75" customHeight="1" x14ac:dyDescent="0.25">
      <c r="A41" s="116">
        <v>10</v>
      </c>
      <c r="B41" s="117" t="s">
        <v>75</v>
      </c>
      <c r="C41" s="118" t="s">
        <v>56</v>
      </c>
      <c r="D41" s="146">
        <v>866</v>
      </c>
      <c r="E41" s="146">
        <v>866</v>
      </c>
      <c r="F41" s="146">
        <v>884</v>
      </c>
      <c r="G41" s="146">
        <v>884</v>
      </c>
      <c r="H41" s="144">
        <v>884</v>
      </c>
      <c r="I41" s="144">
        <v>884</v>
      </c>
      <c r="J41" s="146">
        <v>884</v>
      </c>
      <c r="K41" s="141">
        <v>884</v>
      </c>
    </row>
    <row r="42" spans="1:11" s="109" customFormat="1" ht="12.75" customHeight="1" x14ac:dyDescent="0.25">
      <c r="A42" s="114"/>
      <c r="B42" s="105"/>
      <c r="C42" s="112" t="s">
        <v>57</v>
      </c>
      <c r="D42" s="133">
        <v>196</v>
      </c>
      <c r="E42" s="133">
        <v>196</v>
      </c>
      <c r="F42" s="133">
        <v>178</v>
      </c>
      <c r="G42" s="133">
        <v>178</v>
      </c>
      <c r="H42" s="131">
        <v>178</v>
      </c>
      <c r="I42" s="131">
        <v>178</v>
      </c>
      <c r="J42" s="133">
        <v>178</v>
      </c>
      <c r="K42" s="138">
        <v>178</v>
      </c>
    </row>
    <row r="43" spans="1:11" s="109" customFormat="1" ht="12.75" customHeight="1" x14ac:dyDescent="0.25">
      <c r="A43" s="114"/>
      <c r="B43" s="105"/>
      <c r="C43" s="112" t="s">
        <v>58</v>
      </c>
      <c r="D43" s="133">
        <v>0</v>
      </c>
      <c r="E43" s="133">
        <v>0</v>
      </c>
      <c r="F43" s="133">
        <v>0</v>
      </c>
      <c r="G43" s="133">
        <v>0</v>
      </c>
      <c r="H43" s="131">
        <v>0</v>
      </c>
      <c r="I43" s="131">
        <v>0</v>
      </c>
      <c r="J43" s="133">
        <v>0</v>
      </c>
      <c r="K43" s="138">
        <v>0</v>
      </c>
    </row>
    <row r="44" spans="1:11" s="109" customFormat="1" ht="12.75" customHeight="1" x14ac:dyDescent="0.25">
      <c r="A44" s="119"/>
      <c r="B44" s="119"/>
      <c r="C44" s="120" t="s">
        <v>59</v>
      </c>
      <c r="D44" s="143">
        <v>1062</v>
      </c>
      <c r="E44" s="143">
        <v>1062</v>
      </c>
      <c r="F44" s="143">
        <v>1062</v>
      </c>
      <c r="G44" s="143">
        <v>1062</v>
      </c>
      <c r="H44" s="142">
        <v>1062</v>
      </c>
      <c r="I44" s="142">
        <v>1062</v>
      </c>
      <c r="J44" s="143">
        <v>1062</v>
      </c>
      <c r="K44" s="140">
        <v>1062</v>
      </c>
    </row>
    <row r="45" spans="1:11" s="109" customFormat="1" ht="12.75" customHeight="1" x14ac:dyDescent="0.25">
      <c r="A45" s="114">
        <v>11</v>
      </c>
      <c r="B45" s="105" t="s">
        <v>9</v>
      </c>
      <c r="C45" s="112" t="s">
        <v>56</v>
      </c>
      <c r="D45" s="133">
        <v>11753</v>
      </c>
      <c r="E45" s="133">
        <v>11753</v>
      </c>
      <c r="F45" s="133">
        <v>12425</v>
      </c>
      <c r="G45" s="133">
        <v>13396</v>
      </c>
      <c r="H45" s="131">
        <v>13403</v>
      </c>
      <c r="I45" s="131">
        <v>13518</v>
      </c>
      <c r="J45" s="133">
        <v>13602</v>
      </c>
      <c r="K45" s="133">
        <v>13723</v>
      </c>
    </row>
    <row r="46" spans="1:11" s="109" customFormat="1" ht="12.75" customHeight="1" x14ac:dyDescent="0.25">
      <c r="A46" s="114"/>
      <c r="B46" s="105"/>
      <c r="C46" s="112" t="s">
        <v>57</v>
      </c>
      <c r="D46" s="133">
        <v>13030</v>
      </c>
      <c r="E46" s="133">
        <v>13132</v>
      </c>
      <c r="F46" s="133">
        <v>13358</v>
      </c>
      <c r="G46" s="133">
        <v>12995</v>
      </c>
      <c r="H46" s="131">
        <v>13022</v>
      </c>
      <c r="I46" s="131">
        <v>13010</v>
      </c>
      <c r="J46" s="133">
        <v>13021</v>
      </c>
      <c r="K46" s="133">
        <v>12954</v>
      </c>
    </row>
    <row r="47" spans="1:11" s="109" customFormat="1" ht="12.75" customHeight="1" x14ac:dyDescent="0.25">
      <c r="A47" s="114"/>
      <c r="B47" s="105"/>
      <c r="C47" s="112" t="s">
        <v>58</v>
      </c>
      <c r="D47" s="133">
        <v>5071</v>
      </c>
      <c r="E47" s="133">
        <v>5071</v>
      </c>
      <c r="F47" s="133">
        <v>4832</v>
      </c>
      <c r="G47" s="133">
        <v>4892</v>
      </c>
      <c r="H47" s="131">
        <v>4893</v>
      </c>
      <c r="I47" s="131">
        <v>4907</v>
      </c>
      <c r="J47" s="133">
        <v>4907</v>
      </c>
      <c r="K47" s="133">
        <v>4990</v>
      </c>
    </row>
    <row r="48" spans="1:11" s="109" customFormat="1" ht="12.75" customHeight="1" x14ac:dyDescent="0.25">
      <c r="A48" s="114"/>
      <c r="B48" s="105"/>
      <c r="C48" s="112" t="s">
        <v>59</v>
      </c>
      <c r="D48" s="133">
        <v>29853</v>
      </c>
      <c r="E48" s="133">
        <v>29956</v>
      </c>
      <c r="F48" s="133">
        <v>30615</v>
      </c>
      <c r="G48" s="133">
        <v>31283</v>
      </c>
      <c r="H48" s="131">
        <v>31318</v>
      </c>
      <c r="I48" s="131">
        <v>31435</v>
      </c>
      <c r="J48" s="133">
        <v>31529</v>
      </c>
      <c r="K48" s="133">
        <f>K45+K46+K47</f>
        <v>31667</v>
      </c>
    </row>
    <row r="49" spans="1:11" s="109" customFormat="1" ht="12.75" customHeight="1" x14ac:dyDescent="0.25">
      <c r="A49" s="116">
        <v>12</v>
      </c>
      <c r="B49" s="117" t="s">
        <v>20</v>
      </c>
      <c r="C49" s="118" t="s">
        <v>56</v>
      </c>
      <c r="D49" s="160" t="s">
        <v>53</v>
      </c>
      <c r="E49" s="160" t="s">
        <v>53</v>
      </c>
      <c r="F49" s="160" t="s">
        <v>53</v>
      </c>
      <c r="G49" s="160" t="s">
        <v>53</v>
      </c>
      <c r="H49" s="145" t="s">
        <v>53</v>
      </c>
      <c r="I49" s="144">
        <v>9807</v>
      </c>
      <c r="J49" s="146">
        <v>10128</v>
      </c>
      <c r="K49" s="146">
        <v>10402</v>
      </c>
    </row>
    <row r="50" spans="1:11" s="109" customFormat="1" ht="12.75" customHeight="1" x14ac:dyDescent="0.25">
      <c r="A50" s="114"/>
      <c r="B50" s="105"/>
      <c r="C50" s="112" t="s">
        <v>57</v>
      </c>
      <c r="D50" s="161" t="s">
        <v>53</v>
      </c>
      <c r="E50" s="161" t="s">
        <v>53</v>
      </c>
      <c r="F50" s="161" t="s">
        <v>53</v>
      </c>
      <c r="G50" s="161" t="s">
        <v>53</v>
      </c>
      <c r="H50" s="147" t="s">
        <v>53</v>
      </c>
      <c r="I50" s="131">
        <v>8808</v>
      </c>
      <c r="J50" s="133">
        <v>8586</v>
      </c>
      <c r="K50" s="133">
        <v>8542</v>
      </c>
    </row>
    <row r="51" spans="1:11" s="109" customFormat="1" ht="12.75" customHeight="1" x14ac:dyDescent="0.25">
      <c r="A51" s="114"/>
      <c r="B51" s="105"/>
      <c r="C51" s="112" t="s">
        <v>58</v>
      </c>
      <c r="D51" s="161" t="s">
        <v>53</v>
      </c>
      <c r="E51" s="161" t="s">
        <v>53</v>
      </c>
      <c r="F51" s="161" t="s">
        <v>53</v>
      </c>
      <c r="G51" s="161" t="s">
        <v>53</v>
      </c>
      <c r="H51" s="147" t="s">
        <v>53</v>
      </c>
      <c r="I51" s="131">
        <v>2597</v>
      </c>
      <c r="J51" s="133">
        <v>2700</v>
      </c>
      <c r="K51" s="133">
        <v>2520</v>
      </c>
    </row>
    <row r="52" spans="1:11" s="109" customFormat="1" ht="12.75" customHeight="1" x14ac:dyDescent="0.25">
      <c r="A52" s="114"/>
      <c r="B52" s="121"/>
      <c r="C52" s="120" t="s">
        <v>59</v>
      </c>
      <c r="D52" s="162" t="s">
        <v>53</v>
      </c>
      <c r="E52" s="162" t="s">
        <v>53</v>
      </c>
      <c r="F52" s="162" t="s">
        <v>53</v>
      </c>
      <c r="G52" s="162" t="s">
        <v>53</v>
      </c>
      <c r="H52" s="148" t="s">
        <v>53</v>
      </c>
      <c r="I52" s="142">
        <v>21211</v>
      </c>
      <c r="J52" s="143">
        <v>21415</v>
      </c>
      <c r="K52" s="143">
        <f>K49+K50+K51</f>
        <v>21464</v>
      </c>
    </row>
    <row r="53" spans="1:11" s="109" customFormat="1" ht="12.75" customHeight="1" x14ac:dyDescent="0.25">
      <c r="A53" s="122" t="s">
        <v>76</v>
      </c>
      <c r="B53" s="123"/>
      <c r="C53" s="118" t="s">
        <v>56</v>
      </c>
      <c r="D53" s="150">
        <v>109320</v>
      </c>
      <c r="E53" s="150">
        <v>113408</v>
      </c>
      <c r="F53" s="150">
        <v>117551</v>
      </c>
      <c r="G53" s="150">
        <v>122588</v>
      </c>
      <c r="H53" s="149">
        <v>125315</v>
      </c>
      <c r="I53" s="149">
        <v>131020</v>
      </c>
      <c r="J53" s="150">
        <v>137493</v>
      </c>
      <c r="K53" s="150">
        <v>142464</v>
      </c>
    </row>
    <row r="54" spans="1:11" s="109" customFormat="1" ht="12.75" customHeight="1" x14ac:dyDescent="0.25">
      <c r="A54" s="114"/>
      <c r="B54" s="105"/>
      <c r="C54" s="112" t="s">
        <v>57</v>
      </c>
      <c r="D54" s="152">
        <v>130564</v>
      </c>
      <c r="E54" s="152">
        <v>137372</v>
      </c>
      <c r="F54" s="152">
        <v>142070</v>
      </c>
      <c r="G54" s="152">
        <v>142532</v>
      </c>
      <c r="H54" s="151">
        <v>142407</v>
      </c>
      <c r="I54" s="151">
        <v>143142</v>
      </c>
      <c r="J54" s="152">
        <v>139052</v>
      </c>
      <c r="K54" s="152">
        <v>139212</v>
      </c>
    </row>
    <row r="55" spans="1:11" s="109" customFormat="1" ht="12.75" customHeight="1" x14ac:dyDescent="0.25">
      <c r="A55" s="114"/>
      <c r="B55" s="114"/>
      <c r="C55" s="112" t="s">
        <v>58</v>
      </c>
      <c r="D55" s="152">
        <v>35559</v>
      </c>
      <c r="E55" s="152">
        <v>33590</v>
      </c>
      <c r="F55" s="152">
        <v>32384</v>
      </c>
      <c r="G55" s="152">
        <v>32301</v>
      </c>
      <c r="H55" s="151">
        <v>32350</v>
      </c>
      <c r="I55" s="151">
        <v>30941</v>
      </c>
      <c r="J55" s="152">
        <v>30764</v>
      </c>
      <c r="K55" s="152">
        <v>31885</v>
      </c>
    </row>
    <row r="56" spans="1:11" s="109" customFormat="1" ht="12.75" customHeight="1" x14ac:dyDescent="0.25">
      <c r="A56" s="119"/>
      <c r="B56" s="121"/>
      <c r="C56" s="120" t="s">
        <v>59</v>
      </c>
      <c r="D56" s="154">
        <v>275444</v>
      </c>
      <c r="E56" s="154">
        <v>284370</v>
      </c>
      <c r="F56" s="154">
        <v>292005</v>
      </c>
      <c r="G56" s="154">
        <f>G53+G54+G55</f>
        <v>297421</v>
      </c>
      <c r="H56" s="153">
        <f>H53+H54+H55</f>
        <v>300072</v>
      </c>
      <c r="I56" s="153">
        <f>I53+I54+I55</f>
        <v>305103</v>
      </c>
      <c r="J56" s="154">
        <f>J53+J54+J55</f>
        <v>307309</v>
      </c>
      <c r="K56" s="154">
        <f>K53+K54+K55</f>
        <v>313561</v>
      </c>
    </row>
    <row r="57" spans="1:11" s="109" customFormat="1" ht="12.75" customHeight="1" x14ac:dyDescent="0.25">
      <c r="A57" s="105" t="s">
        <v>375</v>
      </c>
      <c r="B57" s="105"/>
      <c r="C57" s="112"/>
      <c r="D57" s="131"/>
      <c r="E57" s="131"/>
      <c r="F57" s="131"/>
      <c r="G57" s="131"/>
      <c r="H57" s="131"/>
      <c r="I57" s="131"/>
      <c r="J57" s="132"/>
      <c r="K57" s="133"/>
    </row>
    <row r="58" spans="1:11" s="109" customFormat="1" ht="12.75" customHeight="1" x14ac:dyDescent="0.25">
      <c r="A58" s="116">
        <v>1</v>
      </c>
      <c r="B58" s="117" t="s">
        <v>70</v>
      </c>
      <c r="C58" s="118" t="s">
        <v>56</v>
      </c>
      <c r="D58" s="136">
        <v>31</v>
      </c>
      <c r="E58" s="136">
        <v>31</v>
      </c>
      <c r="F58" s="136">
        <v>31</v>
      </c>
      <c r="G58" s="136">
        <v>31</v>
      </c>
      <c r="H58" s="136">
        <v>31</v>
      </c>
      <c r="I58" s="136">
        <v>31</v>
      </c>
      <c r="J58" s="136">
        <v>31</v>
      </c>
      <c r="K58" s="136">
        <v>31</v>
      </c>
    </row>
    <row r="59" spans="1:11" s="109" customFormat="1" ht="12.75" customHeight="1" x14ac:dyDescent="0.25">
      <c r="A59" s="110"/>
      <c r="C59" s="112" t="s">
        <v>57</v>
      </c>
      <c r="D59" s="130">
        <v>40</v>
      </c>
      <c r="E59" s="130">
        <v>40</v>
      </c>
      <c r="F59" s="130">
        <v>40</v>
      </c>
      <c r="G59" s="130">
        <v>40</v>
      </c>
      <c r="H59" s="130">
        <v>40</v>
      </c>
      <c r="I59" s="130">
        <v>40</v>
      </c>
      <c r="J59" s="130">
        <v>40</v>
      </c>
      <c r="K59" s="130">
        <v>40</v>
      </c>
    </row>
    <row r="60" spans="1:11" s="109" customFormat="1" ht="12.75" customHeight="1" x14ac:dyDescent="0.25">
      <c r="A60" s="114"/>
      <c r="B60" s="114"/>
      <c r="C60" s="112" t="s">
        <v>58</v>
      </c>
      <c r="D60" s="130">
        <v>19</v>
      </c>
      <c r="E60" s="130">
        <v>19</v>
      </c>
      <c r="F60" s="130">
        <v>19</v>
      </c>
      <c r="G60" s="130">
        <v>19</v>
      </c>
      <c r="H60" s="130">
        <v>19</v>
      </c>
      <c r="I60" s="130">
        <v>19</v>
      </c>
      <c r="J60" s="130">
        <v>19</v>
      </c>
      <c r="K60" s="130">
        <v>19</v>
      </c>
    </row>
    <row r="61" spans="1:11" s="109" customFormat="1" ht="12.75" customHeight="1" x14ac:dyDescent="0.25">
      <c r="A61" s="119"/>
      <c r="B61" s="119"/>
      <c r="C61" s="120" t="s">
        <v>59</v>
      </c>
      <c r="D61" s="143">
        <v>90</v>
      </c>
      <c r="E61" s="143">
        <v>90</v>
      </c>
      <c r="F61" s="143">
        <v>90</v>
      </c>
      <c r="G61" s="143">
        <v>90</v>
      </c>
      <c r="H61" s="143">
        <v>90</v>
      </c>
      <c r="I61" s="143">
        <v>90</v>
      </c>
      <c r="J61" s="143">
        <v>90</v>
      </c>
      <c r="K61" s="143">
        <v>90</v>
      </c>
    </row>
    <row r="62" spans="1:11" s="109" customFormat="1" ht="12.75" customHeight="1" x14ac:dyDescent="0.25">
      <c r="A62" s="114">
        <v>2</v>
      </c>
      <c r="B62" s="105" t="s">
        <v>71</v>
      </c>
      <c r="C62" s="112" t="s">
        <v>56</v>
      </c>
      <c r="D62" s="130">
        <v>349</v>
      </c>
      <c r="E62" s="130">
        <v>465</v>
      </c>
      <c r="F62" s="130">
        <v>465</v>
      </c>
      <c r="G62" s="130">
        <v>465</v>
      </c>
      <c r="H62" s="130">
        <v>465</v>
      </c>
      <c r="I62" s="130">
        <v>465</v>
      </c>
      <c r="J62" s="130">
        <v>465</v>
      </c>
      <c r="K62" s="138">
        <v>465</v>
      </c>
    </row>
    <row r="63" spans="1:11" s="109" customFormat="1" ht="12.75" customHeight="1" x14ac:dyDescent="0.25">
      <c r="A63" s="114"/>
      <c r="B63" s="114"/>
      <c r="C63" s="112" t="s">
        <v>57</v>
      </c>
      <c r="D63" s="130">
        <v>33</v>
      </c>
      <c r="E63" s="130">
        <v>43</v>
      </c>
      <c r="F63" s="130">
        <v>43</v>
      </c>
      <c r="G63" s="130">
        <v>43</v>
      </c>
      <c r="H63" s="130">
        <v>43</v>
      </c>
      <c r="I63" s="130">
        <v>43</v>
      </c>
      <c r="J63" s="130">
        <v>43</v>
      </c>
      <c r="K63" s="138">
        <v>43</v>
      </c>
    </row>
    <row r="64" spans="1:11" s="109" customFormat="1" ht="12.75" customHeight="1" x14ac:dyDescent="0.25">
      <c r="A64" s="114"/>
      <c r="B64" s="114"/>
      <c r="C64" s="112" t="s">
        <v>58</v>
      </c>
      <c r="D64" s="130">
        <v>3</v>
      </c>
      <c r="E64" s="130">
        <v>3</v>
      </c>
      <c r="F64" s="130">
        <v>3</v>
      </c>
      <c r="G64" s="130">
        <v>3</v>
      </c>
      <c r="H64" s="130">
        <v>3</v>
      </c>
      <c r="I64" s="130">
        <v>3</v>
      </c>
      <c r="J64" s="130">
        <v>3</v>
      </c>
      <c r="K64" s="138">
        <v>3</v>
      </c>
    </row>
    <row r="65" spans="1:11" s="109" customFormat="1" ht="16.5" customHeight="1" x14ac:dyDescent="0.25">
      <c r="A65" s="114"/>
      <c r="B65" s="114"/>
      <c r="C65" s="112" t="s">
        <v>59</v>
      </c>
      <c r="D65" s="130">
        <v>385</v>
      </c>
      <c r="E65" s="130">
        <v>511</v>
      </c>
      <c r="F65" s="130">
        <v>511</v>
      </c>
      <c r="G65" s="130">
        <v>511</v>
      </c>
      <c r="H65" s="130">
        <v>511</v>
      </c>
      <c r="I65" s="130">
        <v>511</v>
      </c>
      <c r="J65" s="130">
        <v>511</v>
      </c>
      <c r="K65" s="138">
        <v>511</v>
      </c>
    </row>
    <row r="66" spans="1:11" s="109" customFormat="1" ht="12.75" customHeight="1" x14ac:dyDescent="0.25">
      <c r="A66" s="116">
        <v>3</v>
      </c>
      <c r="B66" s="117" t="s">
        <v>72</v>
      </c>
      <c r="C66" s="118" t="s">
        <v>56</v>
      </c>
      <c r="D66" s="136">
        <v>89</v>
      </c>
      <c r="E66" s="136">
        <v>89</v>
      </c>
      <c r="F66" s="136">
        <v>89</v>
      </c>
      <c r="G66" s="136">
        <v>89</v>
      </c>
      <c r="H66" s="136">
        <v>89</v>
      </c>
      <c r="I66" s="136">
        <v>89</v>
      </c>
      <c r="J66" s="136">
        <v>89</v>
      </c>
      <c r="K66" s="141">
        <v>89</v>
      </c>
    </row>
    <row r="67" spans="1:11" s="109" customFormat="1" ht="12.75" customHeight="1" x14ac:dyDescent="0.25">
      <c r="A67" s="114"/>
      <c r="B67" s="105"/>
      <c r="C67" s="112" t="s">
        <v>57</v>
      </c>
      <c r="D67" s="130">
        <v>17</v>
      </c>
      <c r="E67" s="130">
        <v>17</v>
      </c>
      <c r="F67" s="130">
        <v>17</v>
      </c>
      <c r="G67" s="130">
        <v>17</v>
      </c>
      <c r="H67" s="130">
        <v>17</v>
      </c>
      <c r="I67" s="130">
        <v>17</v>
      </c>
      <c r="J67" s="130">
        <v>17</v>
      </c>
      <c r="K67" s="138">
        <v>17</v>
      </c>
    </row>
    <row r="68" spans="1:11" s="109" customFormat="1" ht="12.75" customHeight="1" x14ac:dyDescent="0.25">
      <c r="A68" s="114"/>
      <c r="B68" s="105"/>
      <c r="C68" s="112" t="s">
        <v>58</v>
      </c>
      <c r="D68" s="130">
        <v>471</v>
      </c>
      <c r="E68" s="130">
        <v>471</v>
      </c>
      <c r="F68" s="130">
        <v>471</v>
      </c>
      <c r="G68" s="130">
        <v>471</v>
      </c>
      <c r="H68" s="130">
        <v>471</v>
      </c>
      <c r="I68" s="130">
        <v>471</v>
      </c>
      <c r="J68" s="130">
        <v>471</v>
      </c>
      <c r="K68" s="138">
        <v>471</v>
      </c>
    </row>
    <row r="69" spans="1:11" s="109" customFormat="1" ht="12.75" customHeight="1" x14ac:dyDescent="0.25">
      <c r="A69" s="119"/>
      <c r="B69" s="121"/>
      <c r="C69" s="120" t="s">
        <v>59</v>
      </c>
      <c r="D69" s="133">
        <v>576</v>
      </c>
      <c r="E69" s="133">
        <v>576</v>
      </c>
      <c r="F69" s="133">
        <v>576</v>
      </c>
      <c r="G69" s="133">
        <v>576</v>
      </c>
      <c r="H69" s="133">
        <v>576</v>
      </c>
      <c r="I69" s="133">
        <v>576</v>
      </c>
      <c r="J69" s="133">
        <v>576</v>
      </c>
      <c r="K69" s="138">
        <v>576</v>
      </c>
    </row>
    <row r="70" spans="1:11" s="109" customFormat="1" ht="12.75" customHeight="1" x14ac:dyDescent="0.25">
      <c r="A70" s="114">
        <v>4</v>
      </c>
      <c r="B70" s="105" t="s">
        <v>73</v>
      </c>
      <c r="C70" s="118" t="s">
        <v>56</v>
      </c>
      <c r="D70" s="136">
        <v>9</v>
      </c>
      <c r="E70" s="136">
        <v>9</v>
      </c>
      <c r="F70" s="136">
        <v>9</v>
      </c>
      <c r="G70" s="136">
        <v>9</v>
      </c>
      <c r="H70" s="136">
        <v>9</v>
      </c>
      <c r="I70" s="136">
        <v>9</v>
      </c>
      <c r="J70" s="136">
        <v>9</v>
      </c>
      <c r="K70" s="141">
        <v>9</v>
      </c>
    </row>
    <row r="71" spans="1:11" s="109" customFormat="1" ht="12.75" customHeight="1" x14ac:dyDescent="0.25">
      <c r="A71" s="114"/>
      <c r="B71" s="105"/>
      <c r="C71" s="112" t="s">
        <v>57</v>
      </c>
      <c r="D71" s="133">
        <v>0</v>
      </c>
      <c r="E71" s="133">
        <v>0</v>
      </c>
      <c r="F71" s="133">
        <v>0</v>
      </c>
      <c r="G71" s="133">
        <v>0</v>
      </c>
      <c r="H71" s="133">
        <v>0</v>
      </c>
      <c r="I71" s="133">
        <v>0</v>
      </c>
      <c r="J71" s="133">
        <v>0</v>
      </c>
      <c r="K71" s="138">
        <v>0</v>
      </c>
    </row>
    <row r="72" spans="1:11" s="109" customFormat="1" ht="12.75" customHeight="1" x14ac:dyDescent="0.25">
      <c r="A72" s="114"/>
      <c r="B72" s="105"/>
      <c r="C72" s="112" t="s">
        <v>58</v>
      </c>
      <c r="D72" s="130">
        <v>307</v>
      </c>
      <c r="E72" s="130">
        <v>307</v>
      </c>
      <c r="F72" s="130">
        <v>307</v>
      </c>
      <c r="G72" s="130">
        <v>307</v>
      </c>
      <c r="H72" s="130">
        <v>307</v>
      </c>
      <c r="I72" s="130">
        <v>307</v>
      </c>
      <c r="J72" s="130">
        <v>307</v>
      </c>
      <c r="K72" s="138">
        <v>402</v>
      </c>
    </row>
    <row r="73" spans="1:11" s="109" customFormat="1" ht="12.75" customHeight="1" x14ac:dyDescent="0.25">
      <c r="A73" s="114"/>
      <c r="B73" s="105"/>
      <c r="C73" s="120" t="s">
        <v>59</v>
      </c>
      <c r="D73" s="143">
        <v>315</v>
      </c>
      <c r="E73" s="143">
        <v>315</v>
      </c>
      <c r="F73" s="143">
        <v>315</v>
      </c>
      <c r="G73" s="143">
        <v>315</v>
      </c>
      <c r="H73" s="143">
        <v>315</v>
      </c>
      <c r="I73" s="143">
        <v>315</v>
      </c>
      <c r="J73" s="143">
        <v>315</v>
      </c>
      <c r="K73" s="140">
        <v>410</v>
      </c>
    </row>
    <row r="74" spans="1:11" s="109" customFormat="1" ht="12.75" customHeight="1" x14ac:dyDescent="0.25">
      <c r="A74" s="117" t="s">
        <v>77</v>
      </c>
      <c r="B74" s="123"/>
      <c r="C74" s="118" t="s">
        <v>56</v>
      </c>
      <c r="D74" s="152">
        <v>478</v>
      </c>
      <c r="E74" s="152">
        <v>594</v>
      </c>
      <c r="F74" s="152">
        <v>594</v>
      </c>
      <c r="G74" s="152">
        <v>594</v>
      </c>
      <c r="H74" s="152">
        <v>594</v>
      </c>
      <c r="I74" s="152">
        <v>594</v>
      </c>
      <c r="J74" s="152">
        <v>594</v>
      </c>
      <c r="K74" s="152">
        <v>594</v>
      </c>
    </row>
    <row r="75" spans="1:11" s="109" customFormat="1" ht="12.75" customHeight="1" x14ac:dyDescent="0.25">
      <c r="A75" s="114"/>
      <c r="B75" s="115"/>
      <c r="C75" s="125" t="s">
        <v>57</v>
      </c>
      <c r="D75" s="152">
        <v>90</v>
      </c>
      <c r="E75" s="152">
        <v>99</v>
      </c>
      <c r="F75" s="152">
        <v>99</v>
      </c>
      <c r="G75" s="152">
        <v>99</v>
      </c>
      <c r="H75" s="152">
        <v>99</v>
      </c>
      <c r="I75" s="152">
        <v>99</v>
      </c>
      <c r="J75" s="152">
        <v>99</v>
      </c>
      <c r="K75" s="152">
        <v>99</v>
      </c>
    </row>
    <row r="76" spans="1:11" s="109" customFormat="1" ht="12.75" customHeight="1" x14ac:dyDescent="0.25">
      <c r="A76" s="114"/>
      <c r="B76" s="115"/>
      <c r="C76" s="125" t="s">
        <v>58</v>
      </c>
      <c r="D76" s="152">
        <v>799</v>
      </c>
      <c r="E76" s="152">
        <v>799</v>
      </c>
      <c r="F76" s="152">
        <v>799</v>
      </c>
      <c r="G76" s="152">
        <v>799</v>
      </c>
      <c r="H76" s="152">
        <v>799</v>
      </c>
      <c r="I76" s="152">
        <v>799</v>
      </c>
      <c r="J76" s="152">
        <v>799</v>
      </c>
      <c r="K76" s="152">
        <v>895</v>
      </c>
    </row>
    <row r="77" spans="1:11" s="109" customFormat="1" ht="12.75" customHeight="1" x14ac:dyDescent="0.25">
      <c r="A77" s="119"/>
      <c r="B77" s="124"/>
      <c r="C77" s="120" t="s">
        <v>59</v>
      </c>
      <c r="D77" s="154">
        <v>1367</v>
      </c>
      <c r="E77" s="154">
        <v>1492</v>
      </c>
      <c r="F77" s="154">
        <v>1493</v>
      </c>
      <c r="G77" s="154">
        <v>1493</v>
      </c>
      <c r="H77" s="154">
        <v>1493</v>
      </c>
      <c r="I77" s="154">
        <f>I74+I75+I76+1</f>
        <v>1493</v>
      </c>
      <c r="J77" s="154">
        <f>J74+J75+J76+1</f>
        <v>1493</v>
      </c>
      <c r="K77" s="154">
        <f>K74+K75+K76</f>
        <v>1588</v>
      </c>
    </row>
    <row r="78" spans="1:11" s="109" customFormat="1" ht="15.75" customHeight="1" x14ac:dyDescent="0.25">
      <c r="A78" s="126" t="s">
        <v>78</v>
      </c>
      <c r="C78" s="112" t="s">
        <v>56</v>
      </c>
      <c r="D78" s="155">
        <v>109798</v>
      </c>
      <c r="E78" s="155">
        <v>114002</v>
      </c>
      <c r="F78" s="155">
        <v>118145</v>
      </c>
      <c r="G78" s="155">
        <v>123182</v>
      </c>
      <c r="H78" s="155">
        <v>125909</v>
      </c>
      <c r="I78" s="155">
        <v>131614</v>
      </c>
      <c r="J78" s="155">
        <v>138087</v>
      </c>
      <c r="K78" s="155">
        <v>143058</v>
      </c>
    </row>
    <row r="79" spans="1:11" s="109" customFormat="1" ht="15.75" customHeight="1" x14ac:dyDescent="0.25">
      <c r="A79" s="114"/>
      <c r="B79" s="111"/>
      <c r="C79" s="112" t="s">
        <v>57</v>
      </c>
      <c r="D79" s="155">
        <v>130654</v>
      </c>
      <c r="E79" s="155">
        <v>137471</v>
      </c>
      <c r="F79" s="155">
        <v>142169</v>
      </c>
      <c r="G79" s="155">
        <v>142633</v>
      </c>
      <c r="H79" s="155">
        <v>142506</v>
      </c>
      <c r="I79" s="155">
        <v>143241</v>
      </c>
      <c r="J79" s="155">
        <v>139151</v>
      </c>
      <c r="K79" s="155">
        <v>139311</v>
      </c>
    </row>
    <row r="80" spans="1:11" s="109" customFormat="1" ht="15.75" customHeight="1" x14ac:dyDescent="0.25">
      <c r="A80" s="114"/>
      <c r="C80" s="112" t="s">
        <v>58</v>
      </c>
      <c r="D80" s="155">
        <v>36359</v>
      </c>
      <c r="E80" s="155">
        <v>34390</v>
      </c>
      <c r="F80" s="155">
        <v>33183</v>
      </c>
      <c r="G80" s="155">
        <v>33100</v>
      </c>
      <c r="H80" s="155">
        <v>33149</v>
      </c>
      <c r="I80" s="155">
        <v>31741</v>
      </c>
      <c r="J80" s="155">
        <v>31564</v>
      </c>
      <c r="K80" s="155">
        <v>32780</v>
      </c>
    </row>
    <row r="81" spans="1:12" s="109" customFormat="1" ht="15.75" customHeight="1" x14ac:dyDescent="0.25">
      <c r="A81" s="119"/>
      <c r="B81" s="124"/>
      <c r="C81" s="120" t="s">
        <v>59</v>
      </c>
      <c r="D81" s="154">
        <v>276811</v>
      </c>
      <c r="E81" s="154">
        <v>285862</v>
      </c>
      <c r="F81" s="154">
        <v>293497</v>
      </c>
      <c r="G81" s="154">
        <v>298914</v>
      </c>
      <c r="H81" s="154">
        <f>H78+H79+H80</f>
        <v>301564</v>
      </c>
      <c r="I81" s="154">
        <f>I78+I79+I80</f>
        <v>306596</v>
      </c>
      <c r="J81" s="154">
        <f>J78+J79+J80</f>
        <v>308802</v>
      </c>
      <c r="K81" s="154">
        <f>K78+K79+K80</f>
        <v>315149</v>
      </c>
    </row>
    <row r="82" spans="1:12" s="109" customFormat="1" ht="12.75" customHeight="1" x14ac:dyDescent="0.25">
      <c r="A82" s="557" t="s">
        <v>670</v>
      </c>
      <c r="B82" s="557"/>
      <c r="C82" s="557"/>
      <c r="D82" s="557"/>
      <c r="E82" s="557"/>
      <c r="F82" s="557"/>
      <c r="G82" s="113"/>
    </row>
    <row r="83" spans="1:12" s="109" customFormat="1" ht="15.75" customHeight="1" x14ac:dyDescent="0.25">
      <c r="A83" s="559" t="s">
        <v>79</v>
      </c>
      <c r="B83" s="559"/>
      <c r="C83" s="559"/>
      <c r="D83" s="559"/>
      <c r="E83" s="559"/>
      <c r="F83" s="559"/>
      <c r="G83" s="559"/>
      <c r="H83" s="559"/>
      <c r="I83" s="559"/>
      <c r="J83" s="559"/>
      <c r="K83" s="559"/>
    </row>
    <row r="84" spans="1:12" s="109" customFormat="1" ht="15.75" customHeight="1" x14ac:dyDescent="0.25">
      <c r="A84" s="127" t="s">
        <v>669</v>
      </c>
      <c r="B84" s="113"/>
      <c r="C84" s="113"/>
      <c r="D84" s="113"/>
      <c r="E84" s="113"/>
      <c r="F84" s="113"/>
      <c r="G84" s="113"/>
    </row>
    <row r="85" spans="1:12" ht="12.75" customHeight="1" x14ac:dyDescent="0.2"/>
    <row r="86" spans="1:12" ht="12.75" customHeight="1" x14ac:dyDescent="0.2"/>
    <row r="87" spans="1:12" ht="12.75" customHeight="1" x14ac:dyDescent="0.2"/>
    <row r="88" spans="1:12" ht="12.75" customHeight="1" x14ac:dyDescent="0.2">
      <c r="D88" s="103"/>
      <c r="E88" s="103"/>
      <c r="F88" s="103"/>
      <c r="G88" s="103"/>
      <c r="H88" s="103"/>
      <c r="I88" s="103"/>
      <c r="J88" s="103"/>
      <c r="K88" s="103"/>
    </row>
    <row r="89" spans="1:12" ht="12.75" customHeight="1" x14ac:dyDescent="0.2">
      <c r="D89" s="103"/>
      <c r="E89" s="103"/>
      <c r="F89" s="103"/>
      <c r="G89" s="103"/>
      <c r="H89" s="103"/>
      <c r="I89" s="103"/>
      <c r="J89" s="103"/>
      <c r="K89" s="103"/>
    </row>
    <row r="90" spans="1:12" ht="12.75" customHeight="1" x14ac:dyDescent="0.2">
      <c r="D90" s="103"/>
      <c r="E90" s="103"/>
      <c r="F90" s="103"/>
      <c r="G90" s="103"/>
      <c r="H90" s="103"/>
      <c r="I90" s="103"/>
      <c r="J90" s="103"/>
      <c r="K90" s="103"/>
    </row>
    <row r="91" spans="1:12" ht="12.75" customHeight="1" x14ac:dyDescent="0.2">
      <c r="D91" s="103"/>
      <c r="E91" s="103"/>
      <c r="F91" s="103"/>
      <c r="G91" s="103"/>
      <c r="H91" s="103"/>
      <c r="I91" s="103"/>
      <c r="J91" s="103"/>
      <c r="K91" s="103"/>
    </row>
    <row r="92" spans="1:12" ht="12.75" customHeight="1" x14ac:dyDescent="0.2">
      <c r="D92" s="103"/>
      <c r="E92" s="103"/>
      <c r="F92" s="103"/>
      <c r="G92" s="103"/>
      <c r="H92" s="103"/>
      <c r="I92" s="103"/>
      <c r="J92" s="103"/>
      <c r="K92" s="103"/>
    </row>
    <row r="93" spans="1:12" ht="12.75" customHeight="1" x14ac:dyDescent="0.2">
      <c r="D93" s="103"/>
      <c r="E93" s="103"/>
      <c r="F93" s="103"/>
      <c r="G93" s="103"/>
      <c r="H93" s="103"/>
      <c r="I93" s="103"/>
      <c r="J93" s="103"/>
      <c r="K93" s="103"/>
    </row>
    <row r="94" spans="1:12" ht="12.75" customHeight="1" x14ac:dyDescent="0.2">
      <c r="D94" s="103"/>
      <c r="E94" s="103"/>
      <c r="F94" s="103"/>
      <c r="G94" s="103"/>
      <c r="H94" s="103"/>
      <c r="I94" s="103"/>
      <c r="J94" s="103"/>
      <c r="K94" s="103"/>
    </row>
    <row r="95" spans="1:12" ht="12.75" customHeight="1" x14ac:dyDescent="0.2">
      <c r="D95" s="103"/>
      <c r="E95" s="103"/>
      <c r="F95" s="103"/>
      <c r="G95" s="103"/>
      <c r="H95" s="103"/>
      <c r="I95" s="103"/>
      <c r="J95" s="103"/>
      <c r="K95" s="103"/>
    </row>
    <row r="96" spans="1:12" ht="12.75" customHeight="1" x14ac:dyDescent="0.2">
      <c r="D96" s="103"/>
      <c r="E96" s="103"/>
      <c r="F96" s="103"/>
      <c r="G96" s="103"/>
      <c r="H96" s="103"/>
      <c r="I96" s="103"/>
      <c r="J96" s="103"/>
      <c r="K96" s="103"/>
      <c r="L96" s="103"/>
    </row>
    <row r="97" spans="4:12" ht="12.75" customHeight="1" x14ac:dyDescent="0.2">
      <c r="D97" s="103"/>
      <c r="E97" s="103"/>
      <c r="F97" s="103"/>
      <c r="G97" s="103"/>
      <c r="H97" s="103"/>
      <c r="I97" s="103"/>
      <c r="J97" s="103"/>
      <c r="K97" s="103"/>
      <c r="L97" s="103"/>
    </row>
    <row r="98" spans="4:12" ht="12.75" customHeight="1" x14ac:dyDescent="0.2">
      <c r="D98" s="103"/>
      <c r="E98" s="103"/>
      <c r="F98" s="103"/>
      <c r="G98" s="103"/>
      <c r="H98" s="103"/>
      <c r="I98" s="103"/>
      <c r="J98" s="103"/>
      <c r="K98" s="103"/>
      <c r="L98" s="103"/>
    </row>
    <row r="99" spans="4:12" ht="12.75" customHeight="1" x14ac:dyDescent="0.2">
      <c r="D99" s="103"/>
      <c r="E99" s="103"/>
      <c r="F99" s="103"/>
      <c r="G99" s="103"/>
      <c r="H99" s="103"/>
      <c r="I99" s="103"/>
      <c r="J99" s="103"/>
      <c r="K99" s="103"/>
      <c r="L99" s="103"/>
    </row>
    <row r="100" spans="4:12" ht="12.75" customHeight="1" x14ac:dyDescent="0.2"/>
    <row r="101" spans="4:12" ht="12.75" customHeight="1" x14ac:dyDescent="0.2"/>
    <row r="102" spans="4:12" ht="12.75" customHeight="1" x14ac:dyDescent="0.2"/>
    <row r="103" spans="4:12" ht="12.75" customHeight="1" x14ac:dyDescent="0.2"/>
    <row r="104" spans="4:12" ht="12.75" customHeight="1" x14ac:dyDescent="0.2"/>
    <row r="105" spans="4:12" ht="12.75" customHeight="1" x14ac:dyDescent="0.2"/>
    <row r="106" spans="4:12" ht="12.75" customHeight="1" x14ac:dyDescent="0.2"/>
    <row r="107" spans="4:12" ht="12.75" customHeight="1" x14ac:dyDescent="0.2"/>
    <row r="108" spans="4:12" ht="12.75" customHeight="1" x14ac:dyDescent="0.2"/>
    <row r="109" spans="4:12" ht="12.75" customHeight="1" x14ac:dyDescent="0.2"/>
    <row r="110" spans="4:12" ht="12.75" customHeight="1" x14ac:dyDescent="0.2"/>
    <row r="111" spans="4:12" ht="12.75" customHeight="1" x14ac:dyDescent="0.2"/>
    <row r="112" spans="4: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</sheetData>
  <mergeCells count="4">
    <mergeCell ref="J2:K2"/>
    <mergeCell ref="A82:F82"/>
    <mergeCell ref="A1:K1"/>
    <mergeCell ref="A83:K83"/>
  </mergeCells>
  <pageMargins left="0.70866141732283472" right="0.62992125984251968" top="0.51181102362204722" bottom="0.51181102362204722" header="0.31496062992125984" footer="0.31496062992125984"/>
  <pageSetup scale="64" firstPageNumber="90" orientation="portrait" useFirstPageNumber="1" r:id="rId1"/>
  <headerFooter scaleWithDoc="0" alignWithMargins="0">
    <evenFooter>&amp;C91</evenFooter>
    <firstFooter>&amp;C90</firstFooter>
  </headerFooter>
  <rowBreaks count="2" manualBreakCount="2">
    <brk id="86" max="16383" man="1"/>
    <brk id="16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U96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2" style="197" customWidth="1"/>
    <col min="2" max="2" width="14.85546875" style="37" customWidth="1"/>
    <col min="3" max="3" width="8.28515625" style="37" hidden="1" customWidth="1"/>
    <col min="4" max="9" width="9.140625" style="37" hidden="1" customWidth="1"/>
    <col min="10" max="14" width="12" style="37" customWidth="1"/>
    <col min="15" max="15" width="12" style="42" customWidth="1"/>
    <col min="16" max="16" width="9.140625" style="42"/>
    <col min="17" max="16384" width="9.140625" style="37"/>
  </cols>
  <sheetData>
    <row r="1" spans="1:21" ht="17.25" x14ac:dyDescent="0.25">
      <c r="A1" s="560" t="s">
        <v>674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37"/>
    </row>
    <row r="2" spans="1:21" s="44" customFormat="1" ht="15.75" x14ac:dyDescent="0.25">
      <c r="A2" s="195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 t="s">
        <v>385</v>
      </c>
      <c r="N2" s="157"/>
      <c r="O2" s="157"/>
    </row>
    <row r="3" spans="1:21" s="44" customFormat="1" ht="16.5" customHeight="1" x14ac:dyDescent="0.25">
      <c r="A3" s="561" t="s">
        <v>0</v>
      </c>
      <c r="B3" s="563" t="s">
        <v>378</v>
      </c>
      <c r="J3" s="565" t="s">
        <v>379</v>
      </c>
      <c r="K3" s="566"/>
      <c r="L3" s="566"/>
      <c r="M3" s="566"/>
      <c r="N3" s="566"/>
      <c r="O3" s="567"/>
    </row>
    <row r="4" spans="1:21" s="48" customFormat="1" ht="16.5" customHeight="1" x14ac:dyDescent="0.25">
      <c r="A4" s="562"/>
      <c r="B4" s="564"/>
      <c r="C4" s="45">
        <v>2005</v>
      </c>
      <c r="D4" s="46">
        <v>2006</v>
      </c>
      <c r="E4" s="46">
        <v>2007</v>
      </c>
      <c r="F4" s="46">
        <v>2008</v>
      </c>
      <c r="G4" s="46">
        <v>2009</v>
      </c>
      <c r="H4" s="46">
        <v>2010</v>
      </c>
      <c r="I4" s="46">
        <v>2011</v>
      </c>
      <c r="J4" s="47">
        <v>2012</v>
      </c>
      <c r="K4" s="47">
        <v>2013</v>
      </c>
      <c r="L4" s="47">
        <v>2014</v>
      </c>
      <c r="M4" s="47">
        <v>2015</v>
      </c>
      <c r="N4" s="47">
        <v>2016</v>
      </c>
      <c r="O4" s="156" t="s">
        <v>446</v>
      </c>
    </row>
    <row r="5" spans="1:21" ht="16.5" customHeight="1" x14ac:dyDescent="0.25">
      <c r="A5" s="196" t="s">
        <v>41</v>
      </c>
      <c r="B5" s="365" t="s">
        <v>56</v>
      </c>
      <c r="C5" s="220"/>
      <c r="D5" s="220"/>
      <c r="E5" s="220"/>
      <c r="F5" s="220"/>
      <c r="G5" s="220"/>
      <c r="H5" s="220"/>
      <c r="I5" s="220"/>
      <c r="J5" s="220">
        <v>1278.6500000000001</v>
      </c>
      <c r="K5" s="220">
        <v>1278.6500000000001</v>
      </c>
      <c r="L5" s="220">
        <v>1278.6500000000001</v>
      </c>
      <c r="M5" s="220">
        <v>1278.6500000000001</v>
      </c>
      <c r="N5" s="220">
        <v>1278.6500000000001</v>
      </c>
      <c r="O5" s="220">
        <v>1278.6500000000001</v>
      </c>
      <c r="P5" s="37"/>
      <c r="S5" s="41"/>
      <c r="T5" s="41"/>
      <c r="U5" s="41"/>
    </row>
    <row r="6" spans="1:21" ht="16.5" customHeight="1" x14ac:dyDescent="0.25">
      <c r="B6" s="365" t="s">
        <v>57</v>
      </c>
      <c r="C6" s="220"/>
      <c r="D6" s="220"/>
      <c r="E6" s="220"/>
      <c r="F6" s="220"/>
      <c r="G6" s="220"/>
      <c r="H6" s="220"/>
      <c r="I6" s="220"/>
      <c r="J6" s="227">
        <v>283.7</v>
      </c>
      <c r="K6" s="227">
        <v>283.7</v>
      </c>
      <c r="L6" s="227">
        <v>283.7</v>
      </c>
      <c r="M6" s="227">
        <v>283.7</v>
      </c>
      <c r="N6" s="227">
        <v>283.7</v>
      </c>
      <c r="O6" s="227">
        <v>283.7</v>
      </c>
      <c r="P6" s="37"/>
      <c r="S6" s="41"/>
      <c r="T6" s="41"/>
      <c r="U6" s="41"/>
    </row>
    <row r="7" spans="1:21" ht="16.5" customHeight="1" x14ac:dyDescent="0.25">
      <c r="B7" s="365" t="s">
        <v>58</v>
      </c>
      <c r="C7" s="220"/>
      <c r="D7" s="220"/>
      <c r="E7" s="220"/>
      <c r="F7" s="220"/>
      <c r="G7" s="220"/>
      <c r="H7" s="220"/>
      <c r="I7" s="220"/>
      <c r="J7" s="227">
        <v>1159.7</v>
      </c>
      <c r="K7" s="227">
        <v>1159.7</v>
      </c>
      <c r="L7" s="227">
        <v>1159.7</v>
      </c>
      <c r="M7" s="227">
        <v>1159.7</v>
      </c>
      <c r="N7" s="227">
        <v>1159.7</v>
      </c>
      <c r="O7" s="227">
        <v>1159.7</v>
      </c>
      <c r="P7" s="37"/>
      <c r="S7" s="41"/>
      <c r="T7" s="41"/>
      <c r="U7" s="41"/>
    </row>
    <row r="8" spans="1:21" ht="16.5" customHeight="1" x14ac:dyDescent="0.25">
      <c r="A8" s="198"/>
      <c r="B8" s="377" t="s">
        <v>59</v>
      </c>
      <c r="C8" s="220"/>
      <c r="D8" s="220"/>
      <c r="E8" s="220"/>
      <c r="F8" s="220"/>
      <c r="G8" s="220"/>
      <c r="H8" s="220"/>
      <c r="I8" s="220"/>
      <c r="J8" s="222">
        <f>SUM(J5:J7)</f>
        <v>2722.05</v>
      </c>
      <c r="K8" s="222">
        <f t="shared" ref="K8:O8" si="0">SUM(K5:K7)</f>
        <v>2722.05</v>
      </c>
      <c r="L8" s="222">
        <f t="shared" si="0"/>
        <v>2722.05</v>
      </c>
      <c r="M8" s="222">
        <f t="shared" si="0"/>
        <v>2722.05</v>
      </c>
      <c r="N8" s="222">
        <f t="shared" si="0"/>
        <v>2722.05</v>
      </c>
      <c r="O8" s="222">
        <f t="shared" si="0"/>
        <v>2722.05</v>
      </c>
      <c r="P8" s="37"/>
      <c r="R8" s="41"/>
      <c r="S8" s="41"/>
      <c r="T8" s="41"/>
      <c r="U8" s="41"/>
    </row>
    <row r="9" spans="1:21" ht="16.5" customHeight="1" x14ac:dyDescent="0.25">
      <c r="B9" s="370"/>
      <c r="O9" s="38"/>
      <c r="P9" s="37"/>
      <c r="S9" s="41"/>
      <c r="T9" s="41"/>
      <c r="U9" s="41"/>
    </row>
    <row r="10" spans="1:21" ht="16.5" customHeight="1" x14ac:dyDescent="0.25">
      <c r="A10" s="196" t="s">
        <v>380</v>
      </c>
      <c r="B10" s="365" t="s">
        <v>56</v>
      </c>
      <c r="C10" s="220"/>
      <c r="D10" s="220"/>
      <c r="E10" s="220"/>
      <c r="F10" s="220"/>
      <c r="G10" s="220"/>
      <c r="H10" s="220"/>
      <c r="I10" s="220"/>
      <c r="J10" s="227">
        <v>0</v>
      </c>
      <c r="K10" s="227">
        <v>0</v>
      </c>
      <c r="L10" s="227">
        <v>0</v>
      </c>
      <c r="M10" s="227">
        <v>0</v>
      </c>
      <c r="N10" s="227">
        <v>0</v>
      </c>
      <c r="O10" s="227">
        <v>0</v>
      </c>
      <c r="P10" s="37"/>
    </row>
    <row r="11" spans="1:21" ht="16.5" customHeight="1" x14ac:dyDescent="0.25">
      <c r="B11" s="365" t="s">
        <v>57</v>
      </c>
      <c r="C11" s="220"/>
      <c r="D11" s="220"/>
      <c r="E11" s="220"/>
      <c r="F11" s="220"/>
      <c r="G11" s="220"/>
      <c r="H11" s="220"/>
      <c r="I11" s="220"/>
      <c r="J11" s="220">
        <v>20.25</v>
      </c>
      <c r="K11" s="220">
        <v>20.25</v>
      </c>
      <c r="L11" s="220">
        <v>20.25</v>
      </c>
      <c r="M11" s="220">
        <v>20.25</v>
      </c>
      <c r="N11" s="220">
        <v>20.25</v>
      </c>
      <c r="O11" s="220">
        <v>20.25</v>
      </c>
      <c r="P11" s="37"/>
    </row>
    <row r="12" spans="1:21" ht="16.5" customHeight="1" x14ac:dyDescent="0.25">
      <c r="B12" s="365" t="s">
        <v>58</v>
      </c>
      <c r="C12" s="220"/>
      <c r="D12" s="220"/>
      <c r="E12" s="220"/>
      <c r="F12" s="220"/>
      <c r="G12" s="220"/>
      <c r="H12" s="220"/>
      <c r="I12" s="220"/>
      <c r="J12" s="227">
        <v>7.3</v>
      </c>
      <c r="K12" s="227">
        <v>7.3</v>
      </c>
      <c r="L12" s="227">
        <v>7.3</v>
      </c>
      <c r="M12" s="227">
        <v>7.3</v>
      </c>
      <c r="N12" s="227">
        <v>7.3</v>
      </c>
      <c r="O12" s="227">
        <v>7.3</v>
      </c>
      <c r="P12" s="37"/>
    </row>
    <row r="13" spans="1:21" ht="16.5" customHeight="1" x14ac:dyDescent="0.25">
      <c r="A13" s="198"/>
      <c r="B13" s="377" t="s">
        <v>59</v>
      </c>
      <c r="C13" s="220"/>
      <c r="D13" s="220"/>
      <c r="E13" s="220"/>
      <c r="F13" s="220"/>
      <c r="G13" s="220"/>
      <c r="H13" s="220"/>
      <c r="I13" s="220"/>
      <c r="J13" s="228">
        <f>SUM(J10:J12)</f>
        <v>27.55</v>
      </c>
      <c r="K13" s="228">
        <f t="shared" ref="K13:O13" si="1">SUM(K10:K12)</f>
        <v>27.55</v>
      </c>
      <c r="L13" s="228">
        <f t="shared" si="1"/>
        <v>27.55</v>
      </c>
      <c r="M13" s="228">
        <f t="shared" si="1"/>
        <v>27.55</v>
      </c>
      <c r="N13" s="228">
        <f t="shared" si="1"/>
        <v>27.55</v>
      </c>
      <c r="O13" s="228">
        <f t="shared" si="1"/>
        <v>27.55</v>
      </c>
      <c r="P13" s="37"/>
    </row>
    <row r="14" spans="1:21" ht="16.5" customHeight="1" x14ac:dyDescent="0.25">
      <c r="B14" s="370"/>
      <c r="O14" s="38"/>
      <c r="P14" s="37"/>
    </row>
    <row r="15" spans="1:21" ht="16.5" customHeight="1" x14ac:dyDescent="0.25">
      <c r="A15" s="196" t="s">
        <v>381</v>
      </c>
      <c r="B15" s="365" t="s">
        <v>56</v>
      </c>
      <c r="C15" s="220"/>
      <c r="D15" s="220"/>
      <c r="E15" s="220"/>
      <c r="F15" s="220"/>
      <c r="G15" s="220"/>
      <c r="H15" s="220"/>
      <c r="I15" s="220"/>
      <c r="J15" s="227">
        <v>0</v>
      </c>
      <c r="K15" s="227">
        <v>0</v>
      </c>
      <c r="L15" s="227">
        <v>0</v>
      </c>
      <c r="M15" s="227">
        <v>0</v>
      </c>
      <c r="N15" s="227">
        <v>0</v>
      </c>
      <c r="O15" s="227">
        <v>0</v>
      </c>
      <c r="P15" s="37"/>
    </row>
    <row r="16" spans="1:21" ht="16.5" customHeight="1" x14ac:dyDescent="0.25">
      <c r="B16" s="365" t="s">
        <v>57</v>
      </c>
      <c r="C16" s="220"/>
      <c r="D16" s="220"/>
      <c r="E16" s="220"/>
      <c r="F16" s="220"/>
      <c r="G16" s="220"/>
      <c r="H16" s="220"/>
      <c r="I16" s="220"/>
      <c r="J16" s="227">
        <v>0</v>
      </c>
      <c r="K16" s="227">
        <v>0</v>
      </c>
      <c r="L16" s="227">
        <v>0</v>
      </c>
      <c r="M16" s="227">
        <v>0</v>
      </c>
      <c r="N16" s="227">
        <v>0</v>
      </c>
      <c r="O16" s="227">
        <v>0</v>
      </c>
      <c r="P16" s="37"/>
      <c r="R16" s="43"/>
      <c r="T16" s="41"/>
      <c r="U16" s="41"/>
    </row>
    <row r="17" spans="1:21" ht="16.5" customHeight="1" x14ac:dyDescent="0.25">
      <c r="B17" s="365" t="s">
        <v>58</v>
      </c>
      <c r="C17" s="220"/>
      <c r="D17" s="220"/>
      <c r="E17" s="220"/>
      <c r="F17" s="220"/>
      <c r="G17" s="220"/>
      <c r="H17" s="220"/>
      <c r="I17" s="220"/>
      <c r="J17" s="220">
        <v>9.65</v>
      </c>
      <c r="K17" s="220">
        <v>9.65</v>
      </c>
      <c r="L17" s="220">
        <v>9.65</v>
      </c>
      <c r="M17" s="220">
        <v>9.65</v>
      </c>
      <c r="N17" s="220">
        <v>9.65</v>
      </c>
      <c r="O17" s="220">
        <v>9.65</v>
      </c>
      <c r="P17" s="37"/>
    </row>
    <row r="18" spans="1:21" ht="16.5" customHeight="1" x14ac:dyDescent="0.25">
      <c r="A18" s="198"/>
      <c r="B18" s="377" t="s">
        <v>59</v>
      </c>
      <c r="C18" s="222"/>
      <c r="D18" s="222"/>
      <c r="E18" s="222"/>
      <c r="F18" s="222"/>
      <c r="G18" s="222"/>
      <c r="H18" s="222"/>
      <c r="I18" s="222"/>
      <c r="J18" s="228">
        <f>SUM(J15:J17)</f>
        <v>9.65</v>
      </c>
      <c r="K18" s="228">
        <f t="shared" ref="K18:O18" si="2">SUM(K15:K17)</f>
        <v>9.65</v>
      </c>
      <c r="L18" s="228">
        <f t="shared" si="2"/>
        <v>9.65</v>
      </c>
      <c r="M18" s="228">
        <f t="shared" si="2"/>
        <v>9.65</v>
      </c>
      <c r="N18" s="228">
        <f t="shared" si="2"/>
        <v>9.65</v>
      </c>
      <c r="O18" s="228">
        <f t="shared" si="2"/>
        <v>9.65</v>
      </c>
      <c r="P18" s="37"/>
    </row>
    <row r="19" spans="1:21" ht="16.5" customHeight="1" x14ac:dyDescent="0.25">
      <c r="B19" s="370"/>
      <c r="O19" s="38"/>
      <c r="P19" s="37"/>
    </row>
    <row r="20" spans="1:21" ht="16.5" customHeight="1" x14ac:dyDescent="0.25">
      <c r="A20" s="196" t="s">
        <v>382</v>
      </c>
      <c r="B20" s="365" t="s">
        <v>56</v>
      </c>
      <c r="C20" s="220"/>
      <c r="D20" s="220"/>
      <c r="E20" s="220"/>
      <c r="F20" s="220"/>
      <c r="G20" s="220"/>
      <c r="H20" s="220"/>
      <c r="I20" s="220"/>
      <c r="J20" s="227">
        <v>0</v>
      </c>
      <c r="K20" s="227">
        <v>0</v>
      </c>
      <c r="L20" s="227">
        <v>0</v>
      </c>
      <c r="M20" s="227">
        <v>0</v>
      </c>
      <c r="N20" s="227">
        <v>0</v>
      </c>
      <c r="O20" s="227">
        <v>0</v>
      </c>
      <c r="P20" s="37"/>
    </row>
    <row r="21" spans="1:21" ht="16.5" customHeight="1" x14ac:dyDescent="0.25">
      <c r="B21" s="365" t="s">
        <v>57</v>
      </c>
      <c r="C21" s="220"/>
      <c r="D21" s="220"/>
      <c r="E21" s="220"/>
      <c r="F21" s="220"/>
      <c r="G21" s="220"/>
      <c r="H21" s="220"/>
      <c r="I21" s="220"/>
      <c r="J21" s="220">
        <v>405.61</v>
      </c>
      <c r="K21" s="220">
        <v>405.61</v>
      </c>
      <c r="L21" s="220">
        <v>405.61</v>
      </c>
      <c r="M21" s="220">
        <v>405.61</v>
      </c>
      <c r="N21" s="220">
        <v>405.61</v>
      </c>
      <c r="O21" s="220">
        <v>405.61</v>
      </c>
      <c r="P21" s="37"/>
    </row>
    <row r="22" spans="1:21" ht="16.5" customHeight="1" x14ac:dyDescent="0.25">
      <c r="B22" s="365" t="s">
        <v>58</v>
      </c>
      <c r="C22" s="220"/>
      <c r="D22" s="220"/>
      <c r="E22" s="220"/>
      <c r="F22" s="220"/>
      <c r="G22" s="220"/>
      <c r="H22" s="220"/>
      <c r="I22" s="220"/>
      <c r="J22" s="227">
        <v>11</v>
      </c>
      <c r="K22" s="227">
        <v>11</v>
      </c>
      <c r="L22" s="227">
        <v>11</v>
      </c>
      <c r="M22" s="227">
        <v>11</v>
      </c>
      <c r="N22" s="227">
        <v>11</v>
      </c>
      <c r="O22" s="227">
        <v>11</v>
      </c>
      <c r="P22" s="37"/>
      <c r="R22" s="43"/>
      <c r="T22" s="41"/>
      <c r="U22" s="41"/>
    </row>
    <row r="23" spans="1:21" ht="16.5" customHeight="1" x14ac:dyDescent="0.25">
      <c r="A23" s="198"/>
      <c r="B23" s="377" t="s">
        <v>59</v>
      </c>
      <c r="C23" s="222"/>
      <c r="D23" s="222"/>
      <c r="E23" s="222"/>
      <c r="F23" s="222"/>
      <c r="G23" s="222"/>
      <c r="H23" s="222"/>
      <c r="I23" s="222"/>
      <c r="J23" s="228">
        <f>SUM(J20:J22)</f>
        <v>416.61</v>
      </c>
      <c r="K23" s="228">
        <f t="shared" ref="K23:O23" si="3">SUM(K20:K22)</f>
        <v>416.61</v>
      </c>
      <c r="L23" s="228">
        <f t="shared" si="3"/>
        <v>416.61</v>
      </c>
      <c r="M23" s="228">
        <f t="shared" si="3"/>
        <v>416.61</v>
      </c>
      <c r="N23" s="228">
        <f t="shared" si="3"/>
        <v>416.61</v>
      </c>
      <c r="O23" s="228">
        <f t="shared" si="3"/>
        <v>416.61</v>
      </c>
      <c r="P23" s="37"/>
      <c r="R23" s="43"/>
      <c r="T23" s="41"/>
      <c r="U23" s="41"/>
    </row>
    <row r="24" spans="1:21" ht="16.5" customHeight="1" x14ac:dyDescent="0.25">
      <c r="B24" s="370"/>
      <c r="O24" s="38"/>
      <c r="P24" s="37"/>
      <c r="R24" s="43"/>
      <c r="T24" s="41"/>
      <c r="U24" s="41"/>
    </row>
    <row r="25" spans="1:21" ht="16.5" customHeight="1" x14ac:dyDescent="0.25">
      <c r="A25" s="196" t="s">
        <v>42</v>
      </c>
      <c r="B25" s="365" t="s">
        <v>56</v>
      </c>
      <c r="C25" s="220"/>
      <c r="D25" s="220"/>
      <c r="E25" s="220"/>
      <c r="F25" s="220"/>
      <c r="G25" s="220"/>
      <c r="H25" s="220"/>
      <c r="I25" s="220"/>
      <c r="J25" s="220">
        <v>1167.02</v>
      </c>
      <c r="K25" s="220">
        <v>1167.02</v>
      </c>
      <c r="L25" s="220">
        <v>1167.02</v>
      </c>
      <c r="M25" s="220">
        <v>1168.53</v>
      </c>
      <c r="N25" s="220">
        <v>1168.53</v>
      </c>
      <c r="O25" s="220">
        <v>1168.53</v>
      </c>
      <c r="P25" s="37"/>
      <c r="R25" s="43"/>
      <c r="T25" s="41"/>
      <c r="U25" s="41"/>
    </row>
    <row r="26" spans="1:21" ht="16.5" customHeight="1" x14ac:dyDescent="0.25">
      <c r="B26" s="365" t="s">
        <v>57</v>
      </c>
      <c r="C26" s="220"/>
      <c r="D26" s="220"/>
      <c r="E26" s="220"/>
      <c r="F26" s="220"/>
      <c r="G26" s="220"/>
      <c r="H26" s="220"/>
      <c r="I26" s="220"/>
      <c r="J26" s="220">
        <v>2152.59</v>
      </c>
      <c r="K26" s="220">
        <v>2671.93</v>
      </c>
      <c r="L26" s="220">
        <v>2671.93</v>
      </c>
      <c r="M26" s="220">
        <v>2670.84</v>
      </c>
      <c r="N26" s="220">
        <v>2670.84</v>
      </c>
      <c r="O26" s="220">
        <v>2670.83</v>
      </c>
      <c r="P26" s="37"/>
    </row>
    <row r="27" spans="1:21" ht="16.5" customHeight="1" x14ac:dyDescent="0.25">
      <c r="B27" s="365" t="s">
        <v>58</v>
      </c>
      <c r="C27" s="220"/>
      <c r="D27" s="220"/>
      <c r="E27" s="220"/>
      <c r="F27" s="220"/>
      <c r="G27" s="220"/>
      <c r="H27" s="220"/>
      <c r="I27" s="220"/>
      <c r="J27" s="227">
        <v>1587.4</v>
      </c>
      <c r="K27" s="220">
        <v>1850.57</v>
      </c>
      <c r="L27" s="220">
        <v>1881.39</v>
      </c>
      <c r="M27" s="220">
        <v>1887.34</v>
      </c>
      <c r="N27" s="227">
        <v>1896.6</v>
      </c>
      <c r="O27" s="227">
        <v>1896.6</v>
      </c>
      <c r="P27" s="37"/>
    </row>
    <row r="28" spans="1:21" ht="16.5" customHeight="1" x14ac:dyDescent="0.25">
      <c r="A28" s="198"/>
      <c r="B28" s="377" t="s">
        <v>59</v>
      </c>
      <c r="C28" s="222"/>
      <c r="D28" s="222"/>
      <c r="E28" s="222"/>
      <c r="F28" s="222"/>
      <c r="G28" s="222"/>
      <c r="H28" s="222"/>
      <c r="I28" s="222"/>
      <c r="J28" s="222">
        <f>SUM(J25:J27)</f>
        <v>4907.01</v>
      </c>
      <c r="K28" s="222">
        <f t="shared" ref="K28:O28" si="4">SUM(K25:K27)</f>
        <v>5689.5199999999995</v>
      </c>
      <c r="L28" s="222">
        <f>SUM(L25:L27)+0.01</f>
        <v>5720.35</v>
      </c>
      <c r="M28" s="222">
        <f t="shared" si="4"/>
        <v>5726.71</v>
      </c>
      <c r="N28" s="222">
        <f t="shared" si="4"/>
        <v>5735.9699999999993</v>
      </c>
      <c r="O28" s="222">
        <f t="shared" si="4"/>
        <v>5735.9599999999991</v>
      </c>
      <c r="P28" s="37"/>
    </row>
    <row r="29" spans="1:21" ht="16.5" customHeight="1" x14ac:dyDescent="0.25">
      <c r="B29" s="370"/>
      <c r="O29" s="38"/>
      <c r="P29" s="37"/>
    </row>
    <row r="30" spans="1:21" ht="16.5" customHeight="1" x14ac:dyDescent="0.25">
      <c r="A30" s="196" t="s">
        <v>383</v>
      </c>
      <c r="B30" s="365" t="s">
        <v>56</v>
      </c>
      <c r="C30" s="220"/>
      <c r="D30" s="220"/>
      <c r="E30" s="220"/>
      <c r="F30" s="220"/>
      <c r="G30" s="220"/>
      <c r="H30" s="220"/>
      <c r="I30" s="220"/>
      <c r="J30" s="220">
        <v>3735.23</v>
      </c>
      <c r="K30" s="220">
        <v>3735.23</v>
      </c>
      <c r="L30" s="220">
        <v>3735.23</v>
      </c>
      <c r="M30" s="220">
        <v>3735.23</v>
      </c>
      <c r="N30" s="220">
        <v>3735.23</v>
      </c>
      <c r="O30" s="220">
        <v>4093.53</v>
      </c>
      <c r="P30" s="37"/>
    </row>
    <row r="31" spans="1:21" ht="16.5" customHeight="1" x14ac:dyDescent="0.25">
      <c r="B31" s="365" t="s">
        <v>57</v>
      </c>
      <c r="C31" s="220"/>
      <c r="D31" s="220"/>
      <c r="E31" s="220"/>
      <c r="F31" s="220"/>
      <c r="G31" s="220"/>
      <c r="H31" s="220"/>
      <c r="I31" s="220"/>
      <c r="J31" s="220">
        <v>22900.05</v>
      </c>
      <c r="K31" s="220">
        <v>22900.05</v>
      </c>
      <c r="L31" s="220">
        <v>22900.05</v>
      </c>
      <c r="M31" s="220">
        <v>22900.05</v>
      </c>
      <c r="N31" s="220">
        <v>22991.17</v>
      </c>
      <c r="O31" s="220">
        <v>22632.87</v>
      </c>
      <c r="P31" s="37"/>
    </row>
    <row r="32" spans="1:21" ht="16.5" customHeight="1" x14ac:dyDescent="0.25">
      <c r="B32" s="365" t="s">
        <v>58</v>
      </c>
      <c r="C32" s="220"/>
      <c r="D32" s="220"/>
      <c r="E32" s="220"/>
      <c r="F32" s="220"/>
      <c r="G32" s="220"/>
      <c r="H32" s="220"/>
      <c r="I32" s="220"/>
      <c r="J32" s="220">
        <v>7242.85</v>
      </c>
      <c r="K32" s="220">
        <v>7712.43</v>
      </c>
      <c r="L32" s="220">
        <v>7712.43</v>
      </c>
      <c r="M32" s="220">
        <v>8573.6200000000008</v>
      </c>
      <c r="N32" s="220">
        <v>8953.5300000000007</v>
      </c>
      <c r="O32" s="220">
        <v>9055.98</v>
      </c>
      <c r="P32" s="37"/>
      <c r="U32" s="41"/>
    </row>
    <row r="33" spans="1:21" ht="16.5" customHeight="1" x14ac:dyDescent="0.25">
      <c r="A33" s="198"/>
      <c r="B33" s="377" t="s">
        <v>59</v>
      </c>
      <c r="C33" s="222"/>
      <c r="D33" s="222"/>
      <c r="E33" s="222"/>
      <c r="F33" s="222"/>
      <c r="G33" s="222"/>
      <c r="H33" s="222"/>
      <c r="I33" s="222"/>
      <c r="J33" s="222">
        <f>SUM(J30:J32)</f>
        <v>33878.129999999997</v>
      </c>
      <c r="K33" s="222">
        <f t="shared" ref="K33:O33" si="5">SUM(K30:K32)</f>
        <v>34347.71</v>
      </c>
      <c r="L33" s="222">
        <f t="shared" si="5"/>
        <v>34347.71</v>
      </c>
      <c r="M33" s="222">
        <f t="shared" si="5"/>
        <v>35208.9</v>
      </c>
      <c r="N33" s="222">
        <f t="shared" si="5"/>
        <v>35679.93</v>
      </c>
      <c r="O33" s="222">
        <f t="shared" si="5"/>
        <v>35782.379999999997</v>
      </c>
      <c r="P33" s="37"/>
      <c r="U33" s="41"/>
    </row>
    <row r="34" spans="1:21" ht="16.5" customHeight="1" x14ac:dyDescent="0.25">
      <c r="B34" s="370"/>
      <c r="O34" s="38"/>
      <c r="P34" s="37"/>
      <c r="R34" s="43"/>
      <c r="U34" s="41"/>
    </row>
    <row r="35" spans="1:21" ht="16.5" customHeight="1" x14ac:dyDescent="0.25">
      <c r="A35" s="196" t="s">
        <v>9</v>
      </c>
      <c r="B35" s="365" t="s">
        <v>56</v>
      </c>
      <c r="C35" s="220"/>
      <c r="D35" s="220"/>
      <c r="E35" s="220"/>
      <c r="F35" s="220"/>
      <c r="G35" s="220"/>
      <c r="H35" s="220"/>
      <c r="I35" s="220"/>
      <c r="J35" s="227">
        <v>0</v>
      </c>
      <c r="K35" s="227">
        <v>0</v>
      </c>
      <c r="L35" s="227">
        <v>0</v>
      </c>
      <c r="M35" s="227">
        <v>0</v>
      </c>
      <c r="N35" s="227">
        <v>0</v>
      </c>
      <c r="O35" s="227">
        <v>0</v>
      </c>
      <c r="P35" s="37"/>
      <c r="R35" s="43"/>
      <c r="U35" s="41"/>
    </row>
    <row r="36" spans="1:21" ht="16.5" customHeight="1" x14ac:dyDescent="0.25">
      <c r="B36" s="365" t="s">
        <v>57</v>
      </c>
      <c r="C36" s="220"/>
      <c r="D36" s="220"/>
      <c r="E36" s="220"/>
      <c r="F36" s="220"/>
      <c r="G36" s="220"/>
      <c r="H36" s="220"/>
      <c r="I36" s="220"/>
      <c r="J36" s="220">
        <v>0.93</v>
      </c>
      <c r="K36" s="220">
        <v>1.1299999999999999</v>
      </c>
      <c r="L36" s="220">
        <v>1.1299999999999999</v>
      </c>
      <c r="M36" s="220">
        <v>1.1299999999999999</v>
      </c>
      <c r="N36" s="220">
        <v>1.1299999999999999</v>
      </c>
      <c r="O36" s="220">
        <v>1.1299999999999999</v>
      </c>
      <c r="P36" s="37"/>
      <c r="R36" s="43"/>
      <c r="U36" s="41"/>
    </row>
    <row r="37" spans="1:21" ht="16.5" customHeight="1" x14ac:dyDescent="0.25">
      <c r="B37" s="365" t="s">
        <v>58</v>
      </c>
      <c r="C37" s="220"/>
      <c r="D37" s="220"/>
      <c r="E37" s="220"/>
      <c r="F37" s="220"/>
      <c r="G37" s="220"/>
      <c r="H37" s="220"/>
      <c r="I37" s="220"/>
      <c r="J37" s="220">
        <v>0.86</v>
      </c>
      <c r="K37" s="220">
        <v>1.64</v>
      </c>
      <c r="L37" s="220">
        <v>1.64</v>
      </c>
      <c r="M37" s="220">
        <v>1.64</v>
      </c>
      <c r="N37" s="220">
        <v>1.64</v>
      </c>
      <c r="O37" s="220">
        <v>2.8</v>
      </c>
      <c r="P37" s="37"/>
      <c r="R37" s="43"/>
      <c r="U37" s="41"/>
    </row>
    <row r="38" spans="1:21" ht="16.5" customHeight="1" x14ac:dyDescent="0.25">
      <c r="A38" s="198"/>
      <c r="B38" s="377" t="s">
        <v>59</v>
      </c>
      <c r="C38" s="222"/>
      <c r="D38" s="222"/>
      <c r="E38" s="222"/>
      <c r="F38" s="222"/>
      <c r="G38" s="222"/>
      <c r="H38" s="222"/>
      <c r="I38" s="222"/>
      <c r="J38" s="228">
        <f>SUM(J35:J37)</f>
        <v>1.79</v>
      </c>
      <c r="K38" s="228">
        <f t="shared" ref="K38:O38" si="6">SUM(K35:K37)</f>
        <v>2.7699999999999996</v>
      </c>
      <c r="L38" s="228">
        <f t="shared" si="6"/>
        <v>2.7699999999999996</v>
      </c>
      <c r="M38" s="228">
        <f t="shared" si="6"/>
        <v>2.7699999999999996</v>
      </c>
      <c r="N38" s="228">
        <f t="shared" si="6"/>
        <v>2.7699999999999996</v>
      </c>
      <c r="O38" s="228">
        <f t="shared" si="6"/>
        <v>3.9299999999999997</v>
      </c>
      <c r="P38" s="37"/>
      <c r="R38" s="43"/>
      <c r="T38" s="41"/>
      <c r="U38" s="41"/>
    </row>
    <row r="39" spans="1:21" ht="16.5" customHeight="1" x14ac:dyDescent="0.25">
      <c r="B39" s="370"/>
      <c r="O39" s="38"/>
      <c r="P39" s="37"/>
    </row>
    <row r="40" spans="1:21" ht="16.5" customHeight="1" x14ac:dyDescent="0.25">
      <c r="A40" s="196" t="s">
        <v>384</v>
      </c>
      <c r="B40" s="365" t="s">
        <v>56</v>
      </c>
      <c r="C40" s="220"/>
      <c r="D40" s="220"/>
      <c r="E40" s="220"/>
      <c r="F40" s="220"/>
      <c r="G40" s="220"/>
      <c r="H40" s="220"/>
      <c r="I40" s="220"/>
      <c r="J40" s="227">
        <f t="shared" ref="J40:O40" si="7">J5+J10+J15+J20+J25+J30</f>
        <v>6180.9</v>
      </c>
      <c r="K40" s="227">
        <f t="shared" si="7"/>
        <v>6180.9</v>
      </c>
      <c r="L40" s="227">
        <f t="shared" si="7"/>
        <v>6180.9</v>
      </c>
      <c r="M40" s="227">
        <f t="shared" si="7"/>
        <v>6182.41</v>
      </c>
      <c r="N40" s="227">
        <f t="shared" si="7"/>
        <v>6182.41</v>
      </c>
      <c r="O40" s="227">
        <f t="shared" si="7"/>
        <v>6540.7100000000009</v>
      </c>
      <c r="P40" s="37"/>
    </row>
    <row r="41" spans="1:21" ht="16.5" customHeight="1" x14ac:dyDescent="0.25">
      <c r="B41" s="406" t="s">
        <v>57</v>
      </c>
      <c r="C41" s="220"/>
      <c r="D41" s="220"/>
      <c r="E41" s="220"/>
      <c r="F41" s="220"/>
      <c r="G41" s="220"/>
      <c r="H41" s="220"/>
      <c r="I41" s="220"/>
      <c r="J41" s="227">
        <f t="shared" ref="J41:O42" si="8">J6+J11+J16+J21+J26+J31+J36</f>
        <v>25763.13</v>
      </c>
      <c r="K41" s="227">
        <f t="shared" si="8"/>
        <v>26282.670000000002</v>
      </c>
      <c r="L41" s="227">
        <f t="shared" si="8"/>
        <v>26282.670000000002</v>
      </c>
      <c r="M41" s="227">
        <f t="shared" si="8"/>
        <v>26281.58</v>
      </c>
      <c r="N41" s="227">
        <f t="shared" si="8"/>
        <v>26372.7</v>
      </c>
      <c r="O41" s="227">
        <f t="shared" si="8"/>
        <v>26014.39</v>
      </c>
      <c r="P41" s="37"/>
    </row>
    <row r="42" spans="1:21" ht="16.5" customHeight="1" x14ac:dyDescent="0.25">
      <c r="B42" s="365" t="s">
        <v>58</v>
      </c>
      <c r="C42" s="220"/>
      <c r="D42" s="220"/>
      <c r="E42" s="220"/>
      <c r="F42" s="220"/>
      <c r="G42" s="220"/>
      <c r="H42" s="220"/>
      <c r="I42" s="220"/>
      <c r="J42" s="227">
        <f t="shared" si="8"/>
        <v>10018.760000000002</v>
      </c>
      <c r="K42" s="227">
        <f t="shared" si="8"/>
        <v>10752.29</v>
      </c>
      <c r="L42" s="227">
        <f t="shared" si="8"/>
        <v>10783.11</v>
      </c>
      <c r="M42" s="227">
        <f t="shared" si="8"/>
        <v>11650.25</v>
      </c>
      <c r="N42" s="227">
        <f t="shared" si="8"/>
        <v>12039.42</v>
      </c>
      <c r="O42" s="227">
        <f t="shared" si="8"/>
        <v>12143.029999999999</v>
      </c>
      <c r="P42" s="37"/>
    </row>
    <row r="43" spans="1:21" ht="16.5" customHeight="1" x14ac:dyDescent="0.25">
      <c r="A43" s="198"/>
      <c r="B43" s="377" t="s">
        <v>59</v>
      </c>
      <c r="C43" s="220"/>
      <c r="D43" s="220"/>
      <c r="E43" s="220"/>
      <c r="F43" s="220"/>
      <c r="G43" s="220"/>
      <c r="H43" s="220"/>
      <c r="I43" s="220"/>
      <c r="J43" s="228">
        <f>SUM(J40:J42)</f>
        <v>41962.79</v>
      </c>
      <c r="K43" s="228">
        <f t="shared" ref="K43:O43" si="9">SUM(K40:K42)</f>
        <v>43215.86</v>
      </c>
      <c r="L43" s="228">
        <f t="shared" si="9"/>
        <v>43246.68</v>
      </c>
      <c r="M43" s="228">
        <f t="shared" si="9"/>
        <v>44114.240000000005</v>
      </c>
      <c r="N43" s="228">
        <f t="shared" si="9"/>
        <v>44594.53</v>
      </c>
      <c r="O43" s="228">
        <f t="shared" si="9"/>
        <v>44698.13</v>
      </c>
      <c r="P43" s="37"/>
    </row>
    <row r="44" spans="1:21" x14ac:dyDescent="0.25">
      <c r="A44" s="568" t="s">
        <v>455</v>
      </c>
      <c r="B44" s="569"/>
      <c r="C44" s="568"/>
      <c r="D44" s="568"/>
      <c r="E44" s="568"/>
      <c r="F44" s="568"/>
      <c r="G44" s="568"/>
      <c r="H44" s="568"/>
      <c r="I44" s="568"/>
      <c r="J44" s="568"/>
      <c r="K44" s="568"/>
      <c r="L44" s="568"/>
      <c r="M44" s="568"/>
      <c r="N44" s="568"/>
      <c r="O44" s="568"/>
      <c r="P44" s="37"/>
    </row>
    <row r="45" spans="1:21" x14ac:dyDescent="0.25">
      <c r="A45" s="570"/>
      <c r="B45" s="571"/>
      <c r="C45" s="570"/>
      <c r="D45" s="570"/>
      <c r="E45" s="570"/>
      <c r="F45" s="570"/>
      <c r="G45" s="570"/>
      <c r="H45" s="570"/>
      <c r="I45" s="570"/>
      <c r="J45" s="570"/>
      <c r="K45" s="570"/>
      <c r="L45" s="570"/>
      <c r="M45" s="570"/>
      <c r="N45" s="570"/>
      <c r="O45" s="570"/>
      <c r="P45" s="37"/>
    </row>
    <row r="46" spans="1:21" x14ac:dyDescent="0.25">
      <c r="A46" s="199" t="s">
        <v>454</v>
      </c>
      <c r="B46" s="366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P46" s="37"/>
    </row>
    <row r="47" spans="1:21" x14ac:dyDescent="0.25">
      <c r="A47" s="199" t="s">
        <v>447</v>
      </c>
      <c r="B47" s="366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P47" s="37"/>
    </row>
    <row r="48" spans="1:21" x14ac:dyDescent="0.25">
      <c r="B48" s="370"/>
      <c r="O48" s="38"/>
      <c r="P48" s="37"/>
    </row>
    <row r="49" spans="2:2" x14ac:dyDescent="0.25">
      <c r="B49" s="397"/>
    </row>
    <row r="50" spans="2:2" x14ac:dyDescent="0.25">
      <c r="B50" s="397"/>
    </row>
    <row r="51" spans="2:2" x14ac:dyDescent="0.25">
      <c r="B51" s="397"/>
    </row>
    <row r="52" spans="2:2" x14ac:dyDescent="0.25">
      <c r="B52" s="397"/>
    </row>
    <row r="53" spans="2:2" x14ac:dyDescent="0.25">
      <c r="B53" s="370"/>
    </row>
    <row r="54" spans="2:2" x14ac:dyDescent="0.25">
      <c r="B54" s="370"/>
    </row>
    <row r="55" spans="2:2" x14ac:dyDescent="0.25">
      <c r="B55" s="370"/>
    </row>
    <row r="56" spans="2:2" x14ac:dyDescent="0.25">
      <c r="B56" s="370"/>
    </row>
    <row r="57" spans="2:2" x14ac:dyDescent="0.25">
      <c r="B57" s="370"/>
    </row>
    <row r="58" spans="2:2" x14ac:dyDescent="0.25">
      <c r="B58" s="370"/>
    </row>
    <row r="59" spans="2:2" x14ac:dyDescent="0.25">
      <c r="B59" s="370"/>
    </row>
    <row r="60" spans="2:2" x14ac:dyDescent="0.25">
      <c r="B60" s="397"/>
    </row>
    <row r="61" spans="2:2" x14ac:dyDescent="0.25">
      <c r="B61" s="397"/>
    </row>
    <row r="62" spans="2:2" x14ac:dyDescent="0.25">
      <c r="B62" s="370"/>
    </row>
    <row r="63" spans="2:2" x14ac:dyDescent="0.25">
      <c r="B63" s="370"/>
    </row>
    <row r="64" spans="2:2" x14ac:dyDescent="0.25">
      <c r="B64" s="370"/>
    </row>
    <row r="65" spans="2:3" ht="32.25" customHeight="1" x14ac:dyDescent="0.25">
      <c r="B65" s="370"/>
    </row>
    <row r="66" spans="2:3" x14ac:dyDescent="0.25">
      <c r="B66" s="370"/>
    </row>
    <row r="67" spans="2:3" x14ac:dyDescent="0.25">
      <c r="B67" s="370"/>
    </row>
    <row r="68" spans="2:3" x14ac:dyDescent="0.25">
      <c r="B68" s="370"/>
    </row>
    <row r="69" spans="2:3" x14ac:dyDescent="0.25">
      <c r="B69" s="370"/>
    </row>
    <row r="70" spans="2:3" x14ac:dyDescent="0.25">
      <c r="B70" s="370"/>
    </row>
    <row r="71" spans="2:3" x14ac:dyDescent="0.25">
      <c r="B71" s="370"/>
      <c r="C71" s="370"/>
    </row>
    <row r="72" spans="2:3" x14ac:dyDescent="0.25">
      <c r="B72" s="370"/>
    </row>
    <row r="73" spans="2:3" x14ac:dyDescent="0.25">
      <c r="B73" s="370"/>
    </row>
    <row r="74" spans="2:3" x14ac:dyDescent="0.25">
      <c r="B74" s="370"/>
    </row>
    <row r="75" spans="2:3" x14ac:dyDescent="0.25">
      <c r="B75" s="370"/>
    </row>
    <row r="76" spans="2:3" x14ac:dyDescent="0.25">
      <c r="B76" s="370"/>
    </row>
    <row r="77" spans="2:3" x14ac:dyDescent="0.25">
      <c r="B77" s="370"/>
    </row>
    <row r="78" spans="2:3" x14ac:dyDescent="0.25">
      <c r="B78" s="370"/>
    </row>
    <row r="79" spans="2:3" x14ac:dyDescent="0.25">
      <c r="B79" s="397"/>
    </row>
    <row r="80" spans="2:3" x14ac:dyDescent="0.25">
      <c r="B80" s="397"/>
    </row>
    <row r="81" spans="2:2" x14ac:dyDescent="0.25">
      <c r="B81" s="370"/>
    </row>
    <row r="82" spans="2:2" x14ac:dyDescent="0.25">
      <c r="B82" s="370"/>
    </row>
    <row r="83" spans="2:2" x14ac:dyDescent="0.25">
      <c r="B83" s="370"/>
    </row>
    <row r="84" spans="2:2" x14ac:dyDescent="0.25">
      <c r="B84" s="370"/>
    </row>
    <row r="85" spans="2:2" x14ac:dyDescent="0.25">
      <c r="B85" s="397"/>
    </row>
    <row r="86" spans="2:2" x14ac:dyDescent="0.25">
      <c r="B86" s="397"/>
    </row>
    <row r="87" spans="2:2" x14ac:dyDescent="0.25">
      <c r="B87" s="370"/>
    </row>
    <row r="88" spans="2:2" x14ac:dyDescent="0.25">
      <c r="B88" s="370"/>
    </row>
    <row r="89" spans="2:2" x14ac:dyDescent="0.25">
      <c r="B89" s="397"/>
    </row>
    <row r="90" spans="2:2" x14ac:dyDescent="0.25">
      <c r="B90" s="397"/>
    </row>
    <row r="91" spans="2:2" x14ac:dyDescent="0.25">
      <c r="B91" s="370"/>
    </row>
    <row r="92" spans="2:2" x14ac:dyDescent="0.25">
      <c r="B92" s="397"/>
    </row>
    <row r="93" spans="2:2" x14ac:dyDescent="0.25">
      <c r="B93" s="397"/>
    </row>
    <row r="94" spans="2:2" x14ac:dyDescent="0.25">
      <c r="B94" s="370"/>
    </row>
    <row r="95" spans="2:2" x14ac:dyDescent="0.25">
      <c r="B95" s="370"/>
    </row>
    <row r="96" spans="2:2" x14ac:dyDescent="0.25">
      <c r="B96" s="370"/>
    </row>
  </sheetData>
  <mergeCells count="5">
    <mergeCell ref="A1:O1"/>
    <mergeCell ref="A3:A4"/>
    <mergeCell ref="B3:B4"/>
    <mergeCell ref="J3:O3"/>
    <mergeCell ref="A44:O45"/>
  </mergeCells>
  <pageMargins left="0.7" right="0.7" top="0.75" bottom="0.75" header="0.3" footer="0.3"/>
  <pageSetup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O96"/>
  <sheetViews>
    <sheetView view="pageBreakPreview" zoomScaleNormal="100" zoomScaleSheetLayoutView="100" workbookViewId="0">
      <selection activeCell="C21" sqref="C21"/>
    </sheetView>
  </sheetViews>
  <sheetFormatPr defaultRowHeight="15" x14ac:dyDescent="0.25"/>
  <cols>
    <col min="1" max="1" width="10.140625" style="200" customWidth="1"/>
    <col min="2" max="2" width="10.85546875" style="49" customWidth="1"/>
    <col min="3" max="3" width="12.7109375" style="49" customWidth="1"/>
    <col min="4" max="4" width="10.7109375" style="49" customWidth="1"/>
    <col min="5" max="5" width="11" style="49" customWidth="1"/>
    <col min="6" max="6" width="10.140625" style="49" customWidth="1"/>
    <col min="7" max="7" width="11.28515625" style="49" customWidth="1"/>
    <col min="8" max="8" width="12" style="49" customWidth="1"/>
    <col min="9" max="9" width="10.5703125" style="49" customWidth="1"/>
    <col min="10" max="10" width="11.7109375" style="49" customWidth="1"/>
    <col min="11" max="235" width="9.140625" style="49"/>
    <col min="236" max="236" width="5.42578125" style="49" customWidth="1"/>
    <col min="237" max="237" width="8" style="49" customWidth="1"/>
    <col min="238" max="238" width="18.28515625" style="49" customWidth="1"/>
    <col min="239" max="249" width="0" style="49" hidden="1" customWidth="1"/>
    <col min="250" max="250" width="14.140625" style="49" customWidth="1"/>
    <col min="251" max="252" width="12.42578125" style="49" customWidth="1"/>
    <col min="253" max="253" width="11.85546875" style="49" customWidth="1"/>
    <col min="254" max="254" width="11.7109375" style="49" customWidth="1"/>
    <col min="255" max="491" width="9.140625" style="49"/>
    <col min="492" max="492" width="5.42578125" style="49" customWidth="1"/>
    <col min="493" max="493" width="8" style="49" customWidth="1"/>
    <col min="494" max="494" width="18.28515625" style="49" customWidth="1"/>
    <col min="495" max="505" width="0" style="49" hidden="1" customWidth="1"/>
    <col min="506" max="506" width="14.140625" style="49" customWidth="1"/>
    <col min="507" max="508" width="12.42578125" style="49" customWidth="1"/>
    <col min="509" max="509" width="11.85546875" style="49" customWidth="1"/>
    <col min="510" max="510" width="11.7109375" style="49" customWidth="1"/>
    <col min="511" max="747" width="9.140625" style="49"/>
    <col min="748" max="748" width="5.42578125" style="49" customWidth="1"/>
    <col min="749" max="749" width="8" style="49" customWidth="1"/>
    <col min="750" max="750" width="18.28515625" style="49" customWidth="1"/>
    <col min="751" max="761" width="0" style="49" hidden="1" customWidth="1"/>
    <col min="762" max="762" width="14.140625" style="49" customWidth="1"/>
    <col min="763" max="764" width="12.42578125" style="49" customWidth="1"/>
    <col min="765" max="765" width="11.85546875" style="49" customWidth="1"/>
    <col min="766" max="766" width="11.7109375" style="49" customWidth="1"/>
    <col min="767" max="1003" width="9.140625" style="49"/>
    <col min="1004" max="1004" width="5.42578125" style="49" customWidth="1"/>
    <col min="1005" max="1005" width="8" style="49" customWidth="1"/>
    <col min="1006" max="1006" width="18.28515625" style="49" customWidth="1"/>
    <col min="1007" max="1017" width="0" style="49" hidden="1" customWidth="1"/>
    <col min="1018" max="1018" width="14.140625" style="49" customWidth="1"/>
    <col min="1019" max="1020" width="12.42578125" style="49" customWidth="1"/>
    <col min="1021" max="1021" width="11.85546875" style="49" customWidth="1"/>
    <col min="1022" max="1022" width="11.7109375" style="49" customWidth="1"/>
    <col min="1023" max="1259" width="9.140625" style="49"/>
    <col min="1260" max="1260" width="5.42578125" style="49" customWidth="1"/>
    <col min="1261" max="1261" width="8" style="49" customWidth="1"/>
    <col min="1262" max="1262" width="18.28515625" style="49" customWidth="1"/>
    <col min="1263" max="1273" width="0" style="49" hidden="1" customWidth="1"/>
    <col min="1274" max="1274" width="14.140625" style="49" customWidth="1"/>
    <col min="1275" max="1276" width="12.42578125" style="49" customWidth="1"/>
    <col min="1277" max="1277" width="11.85546875" style="49" customWidth="1"/>
    <col min="1278" max="1278" width="11.7109375" style="49" customWidth="1"/>
    <col min="1279" max="1515" width="9.140625" style="49"/>
    <col min="1516" max="1516" width="5.42578125" style="49" customWidth="1"/>
    <col min="1517" max="1517" width="8" style="49" customWidth="1"/>
    <col min="1518" max="1518" width="18.28515625" style="49" customWidth="1"/>
    <col min="1519" max="1529" width="0" style="49" hidden="1" customWidth="1"/>
    <col min="1530" max="1530" width="14.140625" style="49" customWidth="1"/>
    <col min="1531" max="1532" width="12.42578125" style="49" customWidth="1"/>
    <col min="1533" max="1533" width="11.85546875" style="49" customWidth="1"/>
    <col min="1534" max="1534" width="11.7109375" style="49" customWidth="1"/>
    <col min="1535" max="1771" width="9.140625" style="49"/>
    <col min="1772" max="1772" width="5.42578125" style="49" customWidth="1"/>
    <col min="1773" max="1773" width="8" style="49" customWidth="1"/>
    <col min="1774" max="1774" width="18.28515625" style="49" customWidth="1"/>
    <col min="1775" max="1785" width="0" style="49" hidden="1" customWidth="1"/>
    <col min="1786" max="1786" width="14.140625" style="49" customWidth="1"/>
    <col min="1787" max="1788" width="12.42578125" style="49" customWidth="1"/>
    <col min="1789" max="1789" width="11.85546875" style="49" customWidth="1"/>
    <col min="1790" max="1790" width="11.7109375" style="49" customWidth="1"/>
    <col min="1791" max="2027" width="9.140625" style="49"/>
    <col min="2028" max="2028" width="5.42578125" style="49" customWidth="1"/>
    <col min="2029" max="2029" width="8" style="49" customWidth="1"/>
    <col min="2030" max="2030" width="18.28515625" style="49" customWidth="1"/>
    <col min="2031" max="2041" width="0" style="49" hidden="1" customWidth="1"/>
    <col min="2042" max="2042" width="14.140625" style="49" customWidth="1"/>
    <col min="2043" max="2044" width="12.42578125" style="49" customWidth="1"/>
    <col min="2045" max="2045" width="11.85546875" style="49" customWidth="1"/>
    <col min="2046" max="2046" width="11.7109375" style="49" customWidth="1"/>
    <col min="2047" max="2283" width="9.140625" style="49"/>
    <col min="2284" max="2284" width="5.42578125" style="49" customWidth="1"/>
    <col min="2285" max="2285" width="8" style="49" customWidth="1"/>
    <col min="2286" max="2286" width="18.28515625" style="49" customWidth="1"/>
    <col min="2287" max="2297" width="0" style="49" hidden="1" customWidth="1"/>
    <col min="2298" max="2298" width="14.140625" style="49" customWidth="1"/>
    <col min="2299" max="2300" width="12.42578125" style="49" customWidth="1"/>
    <col min="2301" max="2301" width="11.85546875" style="49" customWidth="1"/>
    <col min="2302" max="2302" width="11.7109375" style="49" customWidth="1"/>
    <col min="2303" max="2539" width="9.140625" style="49"/>
    <col min="2540" max="2540" width="5.42578125" style="49" customWidth="1"/>
    <col min="2541" max="2541" width="8" style="49" customWidth="1"/>
    <col min="2542" max="2542" width="18.28515625" style="49" customWidth="1"/>
    <col min="2543" max="2553" width="0" style="49" hidden="1" customWidth="1"/>
    <col min="2554" max="2554" width="14.140625" style="49" customWidth="1"/>
    <col min="2555" max="2556" width="12.42578125" style="49" customWidth="1"/>
    <col min="2557" max="2557" width="11.85546875" style="49" customWidth="1"/>
    <col min="2558" max="2558" width="11.7109375" style="49" customWidth="1"/>
    <col min="2559" max="2795" width="9.140625" style="49"/>
    <col min="2796" max="2796" width="5.42578125" style="49" customWidth="1"/>
    <col min="2797" max="2797" width="8" style="49" customWidth="1"/>
    <col min="2798" max="2798" width="18.28515625" style="49" customWidth="1"/>
    <col min="2799" max="2809" width="0" style="49" hidden="1" customWidth="1"/>
    <col min="2810" max="2810" width="14.140625" style="49" customWidth="1"/>
    <col min="2811" max="2812" width="12.42578125" style="49" customWidth="1"/>
    <col min="2813" max="2813" width="11.85546875" style="49" customWidth="1"/>
    <col min="2814" max="2814" width="11.7109375" style="49" customWidth="1"/>
    <col min="2815" max="3051" width="9.140625" style="49"/>
    <col min="3052" max="3052" width="5.42578125" style="49" customWidth="1"/>
    <col min="3053" max="3053" width="8" style="49" customWidth="1"/>
    <col min="3054" max="3054" width="18.28515625" style="49" customWidth="1"/>
    <col min="3055" max="3065" width="0" style="49" hidden="1" customWidth="1"/>
    <col min="3066" max="3066" width="14.140625" style="49" customWidth="1"/>
    <col min="3067" max="3068" width="12.42578125" style="49" customWidth="1"/>
    <col min="3069" max="3069" width="11.85546875" style="49" customWidth="1"/>
    <col min="3070" max="3070" width="11.7109375" style="49" customWidth="1"/>
    <col min="3071" max="3307" width="9.140625" style="49"/>
    <col min="3308" max="3308" width="5.42578125" style="49" customWidth="1"/>
    <col min="3309" max="3309" width="8" style="49" customWidth="1"/>
    <col min="3310" max="3310" width="18.28515625" style="49" customWidth="1"/>
    <col min="3311" max="3321" width="0" style="49" hidden="1" customWidth="1"/>
    <col min="3322" max="3322" width="14.140625" style="49" customWidth="1"/>
    <col min="3323" max="3324" width="12.42578125" style="49" customWidth="1"/>
    <col min="3325" max="3325" width="11.85546875" style="49" customWidth="1"/>
    <col min="3326" max="3326" width="11.7109375" style="49" customWidth="1"/>
    <col min="3327" max="3563" width="9.140625" style="49"/>
    <col min="3564" max="3564" width="5.42578125" style="49" customWidth="1"/>
    <col min="3565" max="3565" width="8" style="49" customWidth="1"/>
    <col min="3566" max="3566" width="18.28515625" style="49" customWidth="1"/>
    <col min="3567" max="3577" width="0" style="49" hidden="1" customWidth="1"/>
    <col min="3578" max="3578" width="14.140625" style="49" customWidth="1"/>
    <col min="3579" max="3580" width="12.42578125" style="49" customWidth="1"/>
    <col min="3581" max="3581" width="11.85546875" style="49" customWidth="1"/>
    <col min="3582" max="3582" width="11.7109375" style="49" customWidth="1"/>
    <col min="3583" max="3819" width="9.140625" style="49"/>
    <col min="3820" max="3820" width="5.42578125" style="49" customWidth="1"/>
    <col min="3821" max="3821" width="8" style="49" customWidth="1"/>
    <col min="3822" max="3822" width="18.28515625" style="49" customWidth="1"/>
    <col min="3823" max="3833" width="0" style="49" hidden="1" customWidth="1"/>
    <col min="3834" max="3834" width="14.140625" style="49" customWidth="1"/>
    <col min="3835" max="3836" width="12.42578125" style="49" customWidth="1"/>
    <col min="3837" max="3837" width="11.85546875" style="49" customWidth="1"/>
    <col min="3838" max="3838" width="11.7109375" style="49" customWidth="1"/>
    <col min="3839" max="4075" width="9.140625" style="49"/>
    <col min="4076" max="4076" width="5.42578125" style="49" customWidth="1"/>
    <col min="4077" max="4077" width="8" style="49" customWidth="1"/>
    <col min="4078" max="4078" width="18.28515625" style="49" customWidth="1"/>
    <col min="4079" max="4089" width="0" style="49" hidden="1" customWidth="1"/>
    <col min="4090" max="4090" width="14.140625" style="49" customWidth="1"/>
    <col min="4091" max="4092" width="12.42578125" style="49" customWidth="1"/>
    <col min="4093" max="4093" width="11.85546875" style="49" customWidth="1"/>
    <col min="4094" max="4094" width="11.7109375" style="49" customWidth="1"/>
    <col min="4095" max="4331" width="9.140625" style="49"/>
    <col min="4332" max="4332" width="5.42578125" style="49" customWidth="1"/>
    <col min="4333" max="4333" width="8" style="49" customWidth="1"/>
    <col min="4334" max="4334" width="18.28515625" style="49" customWidth="1"/>
    <col min="4335" max="4345" width="0" style="49" hidden="1" customWidth="1"/>
    <col min="4346" max="4346" width="14.140625" style="49" customWidth="1"/>
    <col min="4347" max="4348" width="12.42578125" style="49" customWidth="1"/>
    <col min="4349" max="4349" width="11.85546875" style="49" customWidth="1"/>
    <col min="4350" max="4350" width="11.7109375" style="49" customWidth="1"/>
    <col min="4351" max="4587" width="9.140625" style="49"/>
    <col min="4588" max="4588" width="5.42578125" style="49" customWidth="1"/>
    <col min="4589" max="4589" width="8" style="49" customWidth="1"/>
    <col min="4590" max="4590" width="18.28515625" style="49" customWidth="1"/>
    <col min="4591" max="4601" width="0" style="49" hidden="1" customWidth="1"/>
    <col min="4602" max="4602" width="14.140625" style="49" customWidth="1"/>
    <col min="4603" max="4604" width="12.42578125" style="49" customWidth="1"/>
    <col min="4605" max="4605" width="11.85546875" style="49" customWidth="1"/>
    <col min="4606" max="4606" width="11.7109375" style="49" customWidth="1"/>
    <col min="4607" max="4843" width="9.140625" style="49"/>
    <col min="4844" max="4844" width="5.42578125" style="49" customWidth="1"/>
    <col min="4845" max="4845" width="8" style="49" customWidth="1"/>
    <col min="4846" max="4846" width="18.28515625" style="49" customWidth="1"/>
    <col min="4847" max="4857" width="0" style="49" hidden="1" customWidth="1"/>
    <col min="4858" max="4858" width="14.140625" style="49" customWidth="1"/>
    <col min="4859" max="4860" width="12.42578125" style="49" customWidth="1"/>
    <col min="4861" max="4861" width="11.85546875" style="49" customWidth="1"/>
    <col min="4862" max="4862" width="11.7109375" style="49" customWidth="1"/>
    <col min="4863" max="5099" width="9.140625" style="49"/>
    <col min="5100" max="5100" width="5.42578125" style="49" customWidth="1"/>
    <col min="5101" max="5101" width="8" style="49" customWidth="1"/>
    <col min="5102" max="5102" width="18.28515625" style="49" customWidth="1"/>
    <col min="5103" max="5113" width="0" style="49" hidden="1" customWidth="1"/>
    <col min="5114" max="5114" width="14.140625" style="49" customWidth="1"/>
    <col min="5115" max="5116" width="12.42578125" style="49" customWidth="1"/>
    <col min="5117" max="5117" width="11.85546875" style="49" customWidth="1"/>
    <col min="5118" max="5118" width="11.7109375" style="49" customWidth="1"/>
    <col min="5119" max="5355" width="9.140625" style="49"/>
    <col min="5356" max="5356" width="5.42578125" style="49" customWidth="1"/>
    <col min="5357" max="5357" width="8" style="49" customWidth="1"/>
    <col min="5358" max="5358" width="18.28515625" style="49" customWidth="1"/>
    <col min="5359" max="5369" width="0" style="49" hidden="1" customWidth="1"/>
    <col min="5370" max="5370" width="14.140625" style="49" customWidth="1"/>
    <col min="5371" max="5372" width="12.42578125" style="49" customWidth="1"/>
    <col min="5373" max="5373" width="11.85546875" style="49" customWidth="1"/>
    <col min="5374" max="5374" width="11.7109375" style="49" customWidth="1"/>
    <col min="5375" max="5611" width="9.140625" style="49"/>
    <col min="5612" max="5612" width="5.42578125" style="49" customWidth="1"/>
    <col min="5613" max="5613" width="8" style="49" customWidth="1"/>
    <col min="5614" max="5614" width="18.28515625" style="49" customWidth="1"/>
    <col min="5615" max="5625" width="0" style="49" hidden="1" customWidth="1"/>
    <col min="5626" max="5626" width="14.140625" style="49" customWidth="1"/>
    <col min="5627" max="5628" width="12.42578125" style="49" customWidth="1"/>
    <col min="5629" max="5629" width="11.85546875" style="49" customWidth="1"/>
    <col min="5630" max="5630" width="11.7109375" style="49" customWidth="1"/>
    <col min="5631" max="5867" width="9.140625" style="49"/>
    <col min="5868" max="5868" width="5.42578125" style="49" customWidth="1"/>
    <col min="5869" max="5869" width="8" style="49" customWidth="1"/>
    <col min="5870" max="5870" width="18.28515625" style="49" customWidth="1"/>
    <col min="5871" max="5881" width="0" style="49" hidden="1" customWidth="1"/>
    <col min="5882" max="5882" width="14.140625" style="49" customWidth="1"/>
    <col min="5883" max="5884" width="12.42578125" style="49" customWidth="1"/>
    <col min="5885" max="5885" width="11.85546875" style="49" customWidth="1"/>
    <col min="5886" max="5886" width="11.7109375" style="49" customWidth="1"/>
    <col min="5887" max="6123" width="9.140625" style="49"/>
    <col min="6124" max="6124" width="5.42578125" style="49" customWidth="1"/>
    <col min="6125" max="6125" width="8" style="49" customWidth="1"/>
    <col min="6126" max="6126" width="18.28515625" style="49" customWidth="1"/>
    <col min="6127" max="6137" width="0" style="49" hidden="1" customWidth="1"/>
    <col min="6138" max="6138" width="14.140625" style="49" customWidth="1"/>
    <col min="6139" max="6140" width="12.42578125" style="49" customWidth="1"/>
    <col min="6141" max="6141" width="11.85546875" style="49" customWidth="1"/>
    <col min="6142" max="6142" width="11.7109375" style="49" customWidth="1"/>
    <col min="6143" max="6379" width="9.140625" style="49"/>
    <col min="6380" max="6380" width="5.42578125" style="49" customWidth="1"/>
    <col min="6381" max="6381" width="8" style="49" customWidth="1"/>
    <col min="6382" max="6382" width="18.28515625" style="49" customWidth="1"/>
    <col min="6383" max="6393" width="0" style="49" hidden="1" customWidth="1"/>
    <col min="6394" max="6394" width="14.140625" style="49" customWidth="1"/>
    <col min="6395" max="6396" width="12.42578125" style="49" customWidth="1"/>
    <col min="6397" max="6397" width="11.85546875" style="49" customWidth="1"/>
    <col min="6398" max="6398" width="11.7109375" style="49" customWidth="1"/>
    <col min="6399" max="6635" width="9.140625" style="49"/>
    <col min="6636" max="6636" width="5.42578125" style="49" customWidth="1"/>
    <col min="6637" max="6637" width="8" style="49" customWidth="1"/>
    <col min="6638" max="6638" width="18.28515625" style="49" customWidth="1"/>
    <col min="6639" max="6649" width="0" style="49" hidden="1" customWidth="1"/>
    <col min="6650" max="6650" width="14.140625" style="49" customWidth="1"/>
    <col min="6651" max="6652" width="12.42578125" style="49" customWidth="1"/>
    <col min="6653" max="6653" width="11.85546875" style="49" customWidth="1"/>
    <col min="6654" max="6654" width="11.7109375" style="49" customWidth="1"/>
    <col min="6655" max="6891" width="9.140625" style="49"/>
    <col min="6892" max="6892" width="5.42578125" style="49" customWidth="1"/>
    <col min="6893" max="6893" width="8" style="49" customWidth="1"/>
    <col min="6894" max="6894" width="18.28515625" style="49" customWidth="1"/>
    <col min="6895" max="6905" width="0" style="49" hidden="1" customWidth="1"/>
    <col min="6906" max="6906" width="14.140625" style="49" customWidth="1"/>
    <col min="6907" max="6908" width="12.42578125" style="49" customWidth="1"/>
    <col min="6909" max="6909" width="11.85546875" style="49" customWidth="1"/>
    <col min="6910" max="6910" width="11.7109375" style="49" customWidth="1"/>
    <col min="6911" max="7147" width="9.140625" style="49"/>
    <col min="7148" max="7148" width="5.42578125" style="49" customWidth="1"/>
    <col min="7149" max="7149" width="8" style="49" customWidth="1"/>
    <col min="7150" max="7150" width="18.28515625" style="49" customWidth="1"/>
    <col min="7151" max="7161" width="0" style="49" hidden="1" customWidth="1"/>
    <col min="7162" max="7162" width="14.140625" style="49" customWidth="1"/>
    <col min="7163" max="7164" width="12.42578125" style="49" customWidth="1"/>
    <col min="7165" max="7165" width="11.85546875" style="49" customWidth="1"/>
    <col min="7166" max="7166" width="11.7109375" style="49" customWidth="1"/>
    <col min="7167" max="7403" width="9.140625" style="49"/>
    <col min="7404" max="7404" width="5.42578125" style="49" customWidth="1"/>
    <col min="7405" max="7405" width="8" style="49" customWidth="1"/>
    <col min="7406" max="7406" width="18.28515625" style="49" customWidth="1"/>
    <col min="7407" max="7417" width="0" style="49" hidden="1" customWidth="1"/>
    <col min="7418" max="7418" width="14.140625" style="49" customWidth="1"/>
    <col min="7419" max="7420" width="12.42578125" style="49" customWidth="1"/>
    <col min="7421" max="7421" width="11.85546875" style="49" customWidth="1"/>
    <col min="7422" max="7422" width="11.7109375" style="49" customWidth="1"/>
    <col min="7423" max="7659" width="9.140625" style="49"/>
    <col min="7660" max="7660" width="5.42578125" style="49" customWidth="1"/>
    <col min="7661" max="7661" width="8" style="49" customWidth="1"/>
    <col min="7662" max="7662" width="18.28515625" style="49" customWidth="1"/>
    <col min="7663" max="7673" width="0" style="49" hidden="1" customWidth="1"/>
    <col min="7674" max="7674" width="14.140625" style="49" customWidth="1"/>
    <col min="7675" max="7676" width="12.42578125" style="49" customWidth="1"/>
    <col min="7677" max="7677" width="11.85546875" style="49" customWidth="1"/>
    <col min="7678" max="7678" width="11.7109375" style="49" customWidth="1"/>
    <col min="7679" max="7915" width="9.140625" style="49"/>
    <col min="7916" max="7916" width="5.42578125" style="49" customWidth="1"/>
    <col min="7917" max="7917" width="8" style="49" customWidth="1"/>
    <col min="7918" max="7918" width="18.28515625" style="49" customWidth="1"/>
    <col min="7919" max="7929" width="0" style="49" hidden="1" customWidth="1"/>
    <col min="7930" max="7930" width="14.140625" style="49" customWidth="1"/>
    <col min="7931" max="7932" width="12.42578125" style="49" customWidth="1"/>
    <col min="7933" max="7933" width="11.85546875" style="49" customWidth="1"/>
    <col min="7934" max="7934" width="11.7109375" style="49" customWidth="1"/>
    <col min="7935" max="8171" width="9.140625" style="49"/>
    <col min="8172" max="8172" width="5.42578125" style="49" customWidth="1"/>
    <col min="8173" max="8173" width="8" style="49" customWidth="1"/>
    <col min="8174" max="8174" width="18.28515625" style="49" customWidth="1"/>
    <col min="8175" max="8185" width="0" style="49" hidden="1" customWidth="1"/>
    <col min="8186" max="8186" width="14.140625" style="49" customWidth="1"/>
    <col min="8187" max="8188" width="12.42578125" style="49" customWidth="1"/>
    <col min="8189" max="8189" width="11.85546875" style="49" customWidth="1"/>
    <col min="8190" max="8190" width="11.7109375" style="49" customWidth="1"/>
    <col min="8191" max="8427" width="9.140625" style="49"/>
    <col min="8428" max="8428" width="5.42578125" style="49" customWidth="1"/>
    <col min="8429" max="8429" width="8" style="49" customWidth="1"/>
    <col min="8430" max="8430" width="18.28515625" style="49" customWidth="1"/>
    <col min="8431" max="8441" width="0" style="49" hidden="1" customWidth="1"/>
    <col min="8442" max="8442" width="14.140625" style="49" customWidth="1"/>
    <col min="8443" max="8444" width="12.42578125" style="49" customWidth="1"/>
    <col min="8445" max="8445" width="11.85546875" style="49" customWidth="1"/>
    <col min="8446" max="8446" width="11.7109375" style="49" customWidth="1"/>
    <col min="8447" max="8683" width="9.140625" style="49"/>
    <col min="8684" max="8684" width="5.42578125" style="49" customWidth="1"/>
    <col min="8685" max="8685" width="8" style="49" customWidth="1"/>
    <col min="8686" max="8686" width="18.28515625" style="49" customWidth="1"/>
    <col min="8687" max="8697" width="0" style="49" hidden="1" customWidth="1"/>
    <col min="8698" max="8698" width="14.140625" style="49" customWidth="1"/>
    <col min="8699" max="8700" width="12.42578125" style="49" customWidth="1"/>
    <col min="8701" max="8701" width="11.85546875" style="49" customWidth="1"/>
    <col min="8702" max="8702" width="11.7109375" style="49" customWidth="1"/>
    <col min="8703" max="8939" width="9.140625" style="49"/>
    <col min="8940" max="8940" width="5.42578125" style="49" customWidth="1"/>
    <col min="8941" max="8941" width="8" style="49" customWidth="1"/>
    <col min="8942" max="8942" width="18.28515625" style="49" customWidth="1"/>
    <col min="8943" max="8953" width="0" style="49" hidden="1" customWidth="1"/>
    <col min="8954" max="8954" width="14.140625" style="49" customWidth="1"/>
    <col min="8955" max="8956" width="12.42578125" style="49" customWidth="1"/>
    <col min="8957" max="8957" width="11.85546875" style="49" customWidth="1"/>
    <col min="8958" max="8958" width="11.7109375" style="49" customWidth="1"/>
    <col min="8959" max="9195" width="9.140625" style="49"/>
    <col min="9196" max="9196" width="5.42578125" style="49" customWidth="1"/>
    <col min="9197" max="9197" width="8" style="49" customWidth="1"/>
    <col min="9198" max="9198" width="18.28515625" style="49" customWidth="1"/>
    <col min="9199" max="9209" width="0" style="49" hidden="1" customWidth="1"/>
    <col min="9210" max="9210" width="14.140625" style="49" customWidth="1"/>
    <col min="9211" max="9212" width="12.42578125" style="49" customWidth="1"/>
    <col min="9213" max="9213" width="11.85546875" style="49" customWidth="1"/>
    <col min="9214" max="9214" width="11.7109375" style="49" customWidth="1"/>
    <col min="9215" max="9451" width="9.140625" style="49"/>
    <col min="9452" max="9452" width="5.42578125" style="49" customWidth="1"/>
    <col min="9453" max="9453" width="8" style="49" customWidth="1"/>
    <col min="9454" max="9454" width="18.28515625" style="49" customWidth="1"/>
    <col min="9455" max="9465" width="0" style="49" hidden="1" customWidth="1"/>
    <col min="9466" max="9466" width="14.140625" style="49" customWidth="1"/>
    <col min="9467" max="9468" width="12.42578125" style="49" customWidth="1"/>
    <col min="9469" max="9469" width="11.85546875" style="49" customWidth="1"/>
    <col min="9470" max="9470" width="11.7109375" style="49" customWidth="1"/>
    <col min="9471" max="9707" width="9.140625" style="49"/>
    <col min="9708" max="9708" width="5.42578125" style="49" customWidth="1"/>
    <col min="9709" max="9709" width="8" style="49" customWidth="1"/>
    <col min="9710" max="9710" width="18.28515625" style="49" customWidth="1"/>
    <col min="9711" max="9721" width="0" style="49" hidden="1" customWidth="1"/>
    <col min="9722" max="9722" width="14.140625" style="49" customWidth="1"/>
    <col min="9723" max="9724" width="12.42578125" style="49" customWidth="1"/>
    <col min="9725" max="9725" width="11.85546875" style="49" customWidth="1"/>
    <col min="9726" max="9726" width="11.7109375" style="49" customWidth="1"/>
    <col min="9727" max="9963" width="9.140625" style="49"/>
    <col min="9964" max="9964" width="5.42578125" style="49" customWidth="1"/>
    <col min="9965" max="9965" width="8" style="49" customWidth="1"/>
    <col min="9966" max="9966" width="18.28515625" style="49" customWidth="1"/>
    <col min="9967" max="9977" width="0" style="49" hidden="1" customWidth="1"/>
    <col min="9978" max="9978" width="14.140625" style="49" customWidth="1"/>
    <col min="9979" max="9980" width="12.42578125" style="49" customWidth="1"/>
    <col min="9981" max="9981" width="11.85546875" style="49" customWidth="1"/>
    <col min="9982" max="9982" width="11.7109375" style="49" customWidth="1"/>
    <col min="9983" max="10219" width="9.140625" style="49"/>
    <col min="10220" max="10220" width="5.42578125" style="49" customWidth="1"/>
    <col min="10221" max="10221" width="8" style="49" customWidth="1"/>
    <col min="10222" max="10222" width="18.28515625" style="49" customWidth="1"/>
    <col min="10223" max="10233" width="0" style="49" hidden="1" customWidth="1"/>
    <col min="10234" max="10234" width="14.140625" style="49" customWidth="1"/>
    <col min="10235" max="10236" width="12.42578125" style="49" customWidth="1"/>
    <col min="10237" max="10237" width="11.85546875" style="49" customWidth="1"/>
    <col min="10238" max="10238" width="11.7109375" style="49" customWidth="1"/>
    <col min="10239" max="10475" width="9.140625" style="49"/>
    <col min="10476" max="10476" width="5.42578125" style="49" customWidth="1"/>
    <col min="10477" max="10477" width="8" style="49" customWidth="1"/>
    <col min="10478" max="10478" width="18.28515625" style="49" customWidth="1"/>
    <col min="10479" max="10489" width="0" style="49" hidden="1" customWidth="1"/>
    <col min="10490" max="10490" width="14.140625" style="49" customWidth="1"/>
    <col min="10491" max="10492" width="12.42578125" style="49" customWidth="1"/>
    <col min="10493" max="10493" width="11.85546875" style="49" customWidth="1"/>
    <col min="10494" max="10494" width="11.7109375" style="49" customWidth="1"/>
    <col min="10495" max="10731" width="9.140625" style="49"/>
    <col min="10732" max="10732" width="5.42578125" style="49" customWidth="1"/>
    <col min="10733" max="10733" width="8" style="49" customWidth="1"/>
    <col min="10734" max="10734" width="18.28515625" style="49" customWidth="1"/>
    <col min="10735" max="10745" width="0" style="49" hidden="1" customWidth="1"/>
    <col min="10746" max="10746" width="14.140625" style="49" customWidth="1"/>
    <col min="10747" max="10748" width="12.42578125" style="49" customWidth="1"/>
    <col min="10749" max="10749" width="11.85546875" style="49" customWidth="1"/>
    <col min="10750" max="10750" width="11.7109375" style="49" customWidth="1"/>
    <col min="10751" max="10987" width="9.140625" style="49"/>
    <col min="10988" max="10988" width="5.42578125" style="49" customWidth="1"/>
    <col min="10989" max="10989" width="8" style="49" customWidth="1"/>
    <col min="10990" max="10990" width="18.28515625" style="49" customWidth="1"/>
    <col min="10991" max="11001" width="0" style="49" hidden="1" customWidth="1"/>
    <col min="11002" max="11002" width="14.140625" style="49" customWidth="1"/>
    <col min="11003" max="11004" width="12.42578125" style="49" customWidth="1"/>
    <col min="11005" max="11005" width="11.85546875" style="49" customWidth="1"/>
    <col min="11006" max="11006" width="11.7109375" style="49" customWidth="1"/>
    <col min="11007" max="11243" width="9.140625" style="49"/>
    <col min="11244" max="11244" width="5.42578125" style="49" customWidth="1"/>
    <col min="11245" max="11245" width="8" style="49" customWidth="1"/>
    <col min="11246" max="11246" width="18.28515625" style="49" customWidth="1"/>
    <col min="11247" max="11257" width="0" style="49" hidden="1" customWidth="1"/>
    <col min="11258" max="11258" width="14.140625" style="49" customWidth="1"/>
    <col min="11259" max="11260" width="12.42578125" style="49" customWidth="1"/>
    <col min="11261" max="11261" width="11.85546875" style="49" customWidth="1"/>
    <col min="11262" max="11262" width="11.7109375" style="49" customWidth="1"/>
    <col min="11263" max="11499" width="9.140625" style="49"/>
    <col min="11500" max="11500" width="5.42578125" style="49" customWidth="1"/>
    <col min="11501" max="11501" width="8" style="49" customWidth="1"/>
    <col min="11502" max="11502" width="18.28515625" style="49" customWidth="1"/>
    <col min="11503" max="11513" width="0" style="49" hidden="1" customWidth="1"/>
    <col min="11514" max="11514" width="14.140625" style="49" customWidth="1"/>
    <col min="11515" max="11516" width="12.42578125" style="49" customWidth="1"/>
    <col min="11517" max="11517" width="11.85546875" style="49" customWidth="1"/>
    <col min="11518" max="11518" width="11.7109375" style="49" customWidth="1"/>
    <col min="11519" max="11755" width="9.140625" style="49"/>
    <col min="11756" max="11756" width="5.42578125" style="49" customWidth="1"/>
    <col min="11757" max="11757" width="8" style="49" customWidth="1"/>
    <col min="11758" max="11758" width="18.28515625" style="49" customWidth="1"/>
    <col min="11759" max="11769" width="0" style="49" hidden="1" customWidth="1"/>
    <col min="11770" max="11770" width="14.140625" style="49" customWidth="1"/>
    <col min="11771" max="11772" width="12.42578125" style="49" customWidth="1"/>
    <col min="11773" max="11773" width="11.85546875" style="49" customWidth="1"/>
    <col min="11774" max="11774" width="11.7109375" style="49" customWidth="1"/>
    <col min="11775" max="12011" width="9.140625" style="49"/>
    <col min="12012" max="12012" width="5.42578125" style="49" customWidth="1"/>
    <col min="12013" max="12013" width="8" style="49" customWidth="1"/>
    <col min="12014" max="12014" width="18.28515625" style="49" customWidth="1"/>
    <col min="12015" max="12025" width="0" style="49" hidden="1" customWidth="1"/>
    <col min="12026" max="12026" width="14.140625" style="49" customWidth="1"/>
    <col min="12027" max="12028" width="12.42578125" style="49" customWidth="1"/>
    <col min="12029" max="12029" width="11.85546875" style="49" customWidth="1"/>
    <col min="12030" max="12030" width="11.7109375" style="49" customWidth="1"/>
    <col min="12031" max="12267" width="9.140625" style="49"/>
    <col min="12268" max="12268" width="5.42578125" style="49" customWidth="1"/>
    <col min="12269" max="12269" width="8" style="49" customWidth="1"/>
    <col min="12270" max="12270" width="18.28515625" style="49" customWidth="1"/>
    <col min="12271" max="12281" width="0" style="49" hidden="1" customWidth="1"/>
    <col min="12282" max="12282" width="14.140625" style="49" customWidth="1"/>
    <col min="12283" max="12284" width="12.42578125" style="49" customWidth="1"/>
    <col min="12285" max="12285" width="11.85546875" style="49" customWidth="1"/>
    <col min="12286" max="12286" width="11.7109375" style="49" customWidth="1"/>
    <col min="12287" max="12523" width="9.140625" style="49"/>
    <col min="12524" max="12524" width="5.42578125" style="49" customWidth="1"/>
    <col min="12525" max="12525" width="8" style="49" customWidth="1"/>
    <col min="12526" max="12526" width="18.28515625" style="49" customWidth="1"/>
    <col min="12527" max="12537" width="0" style="49" hidden="1" customWidth="1"/>
    <col min="12538" max="12538" width="14.140625" style="49" customWidth="1"/>
    <col min="12539" max="12540" width="12.42578125" style="49" customWidth="1"/>
    <col min="12541" max="12541" width="11.85546875" style="49" customWidth="1"/>
    <col min="12542" max="12542" width="11.7109375" style="49" customWidth="1"/>
    <col min="12543" max="12779" width="9.140625" style="49"/>
    <col min="12780" max="12780" width="5.42578125" style="49" customWidth="1"/>
    <col min="12781" max="12781" width="8" style="49" customWidth="1"/>
    <col min="12782" max="12782" width="18.28515625" style="49" customWidth="1"/>
    <col min="12783" max="12793" width="0" style="49" hidden="1" customWidth="1"/>
    <col min="12794" max="12794" width="14.140625" style="49" customWidth="1"/>
    <col min="12795" max="12796" width="12.42578125" style="49" customWidth="1"/>
    <col min="12797" max="12797" width="11.85546875" style="49" customWidth="1"/>
    <col min="12798" max="12798" width="11.7109375" style="49" customWidth="1"/>
    <col min="12799" max="13035" width="9.140625" style="49"/>
    <col min="13036" max="13036" width="5.42578125" style="49" customWidth="1"/>
    <col min="13037" max="13037" width="8" style="49" customWidth="1"/>
    <col min="13038" max="13038" width="18.28515625" style="49" customWidth="1"/>
    <col min="13039" max="13049" width="0" style="49" hidden="1" customWidth="1"/>
    <col min="13050" max="13050" width="14.140625" style="49" customWidth="1"/>
    <col min="13051" max="13052" width="12.42578125" style="49" customWidth="1"/>
    <col min="13053" max="13053" width="11.85546875" style="49" customWidth="1"/>
    <col min="13054" max="13054" width="11.7109375" style="49" customWidth="1"/>
    <col min="13055" max="13291" width="9.140625" style="49"/>
    <col min="13292" max="13292" width="5.42578125" style="49" customWidth="1"/>
    <col min="13293" max="13293" width="8" style="49" customWidth="1"/>
    <col min="13294" max="13294" width="18.28515625" style="49" customWidth="1"/>
    <col min="13295" max="13305" width="0" style="49" hidden="1" customWidth="1"/>
    <col min="13306" max="13306" width="14.140625" style="49" customWidth="1"/>
    <col min="13307" max="13308" width="12.42578125" style="49" customWidth="1"/>
    <col min="13309" max="13309" width="11.85546875" style="49" customWidth="1"/>
    <col min="13310" max="13310" width="11.7109375" style="49" customWidth="1"/>
    <col min="13311" max="13547" width="9.140625" style="49"/>
    <col min="13548" max="13548" width="5.42578125" style="49" customWidth="1"/>
    <col min="13549" max="13549" width="8" style="49" customWidth="1"/>
    <col min="13550" max="13550" width="18.28515625" style="49" customWidth="1"/>
    <col min="13551" max="13561" width="0" style="49" hidden="1" customWidth="1"/>
    <col min="13562" max="13562" width="14.140625" style="49" customWidth="1"/>
    <col min="13563" max="13564" width="12.42578125" style="49" customWidth="1"/>
    <col min="13565" max="13565" width="11.85546875" style="49" customWidth="1"/>
    <col min="13566" max="13566" width="11.7109375" style="49" customWidth="1"/>
    <col min="13567" max="13803" width="9.140625" style="49"/>
    <col min="13804" max="13804" width="5.42578125" style="49" customWidth="1"/>
    <col min="13805" max="13805" width="8" style="49" customWidth="1"/>
    <col min="13806" max="13806" width="18.28515625" style="49" customWidth="1"/>
    <col min="13807" max="13817" width="0" style="49" hidden="1" customWidth="1"/>
    <col min="13818" max="13818" width="14.140625" style="49" customWidth="1"/>
    <col min="13819" max="13820" width="12.42578125" style="49" customWidth="1"/>
    <col min="13821" max="13821" width="11.85546875" style="49" customWidth="1"/>
    <col min="13822" max="13822" width="11.7109375" style="49" customWidth="1"/>
    <col min="13823" max="14059" width="9.140625" style="49"/>
    <col min="14060" max="14060" width="5.42578125" style="49" customWidth="1"/>
    <col min="14061" max="14061" width="8" style="49" customWidth="1"/>
    <col min="14062" max="14062" width="18.28515625" style="49" customWidth="1"/>
    <col min="14063" max="14073" width="0" style="49" hidden="1" customWidth="1"/>
    <col min="14074" max="14074" width="14.140625" style="49" customWidth="1"/>
    <col min="14075" max="14076" width="12.42578125" style="49" customWidth="1"/>
    <col min="14077" max="14077" width="11.85546875" style="49" customWidth="1"/>
    <col min="14078" max="14078" width="11.7109375" style="49" customWidth="1"/>
    <col min="14079" max="14315" width="9.140625" style="49"/>
    <col min="14316" max="14316" width="5.42578125" style="49" customWidth="1"/>
    <col min="14317" max="14317" width="8" style="49" customWidth="1"/>
    <col min="14318" max="14318" width="18.28515625" style="49" customWidth="1"/>
    <col min="14319" max="14329" width="0" style="49" hidden="1" customWidth="1"/>
    <col min="14330" max="14330" width="14.140625" style="49" customWidth="1"/>
    <col min="14331" max="14332" width="12.42578125" style="49" customWidth="1"/>
    <col min="14333" max="14333" width="11.85546875" style="49" customWidth="1"/>
    <col min="14334" max="14334" width="11.7109375" style="49" customWidth="1"/>
    <col min="14335" max="14571" width="9.140625" style="49"/>
    <col min="14572" max="14572" width="5.42578125" style="49" customWidth="1"/>
    <col min="14573" max="14573" width="8" style="49" customWidth="1"/>
    <col min="14574" max="14574" width="18.28515625" style="49" customWidth="1"/>
    <col min="14575" max="14585" width="0" style="49" hidden="1" customWidth="1"/>
    <col min="14586" max="14586" width="14.140625" style="49" customWidth="1"/>
    <col min="14587" max="14588" width="12.42578125" style="49" customWidth="1"/>
    <col min="14589" max="14589" width="11.85546875" style="49" customWidth="1"/>
    <col min="14590" max="14590" width="11.7109375" style="49" customWidth="1"/>
    <col min="14591" max="14827" width="9.140625" style="49"/>
    <col min="14828" max="14828" width="5.42578125" style="49" customWidth="1"/>
    <col min="14829" max="14829" width="8" style="49" customWidth="1"/>
    <col min="14830" max="14830" width="18.28515625" style="49" customWidth="1"/>
    <col min="14831" max="14841" width="0" style="49" hidden="1" customWidth="1"/>
    <col min="14842" max="14842" width="14.140625" style="49" customWidth="1"/>
    <col min="14843" max="14844" width="12.42578125" style="49" customWidth="1"/>
    <col min="14845" max="14845" width="11.85546875" style="49" customWidth="1"/>
    <col min="14846" max="14846" width="11.7109375" style="49" customWidth="1"/>
    <col min="14847" max="15083" width="9.140625" style="49"/>
    <col min="15084" max="15084" width="5.42578125" style="49" customWidth="1"/>
    <col min="15085" max="15085" width="8" style="49" customWidth="1"/>
    <col min="15086" max="15086" width="18.28515625" style="49" customWidth="1"/>
    <col min="15087" max="15097" width="0" style="49" hidden="1" customWidth="1"/>
    <col min="15098" max="15098" width="14.140625" style="49" customWidth="1"/>
    <col min="15099" max="15100" width="12.42578125" style="49" customWidth="1"/>
    <col min="15101" max="15101" width="11.85546875" style="49" customWidth="1"/>
    <col min="15102" max="15102" width="11.7109375" style="49" customWidth="1"/>
    <col min="15103" max="15339" width="9.140625" style="49"/>
    <col min="15340" max="15340" width="5.42578125" style="49" customWidth="1"/>
    <col min="15341" max="15341" width="8" style="49" customWidth="1"/>
    <col min="15342" max="15342" width="18.28515625" style="49" customWidth="1"/>
    <col min="15343" max="15353" width="0" style="49" hidden="1" customWidth="1"/>
    <col min="15354" max="15354" width="14.140625" style="49" customWidth="1"/>
    <col min="15355" max="15356" width="12.42578125" style="49" customWidth="1"/>
    <col min="15357" max="15357" width="11.85546875" style="49" customWidth="1"/>
    <col min="15358" max="15358" width="11.7109375" style="49" customWidth="1"/>
    <col min="15359" max="15595" width="9.140625" style="49"/>
    <col min="15596" max="15596" width="5.42578125" style="49" customWidth="1"/>
    <col min="15597" max="15597" width="8" style="49" customWidth="1"/>
    <col min="15598" max="15598" width="18.28515625" style="49" customWidth="1"/>
    <col min="15599" max="15609" width="0" style="49" hidden="1" customWidth="1"/>
    <col min="15610" max="15610" width="14.140625" style="49" customWidth="1"/>
    <col min="15611" max="15612" width="12.42578125" style="49" customWidth="1"/>
    <col min="15613" max="15613" width="11.85546875" style="49" customWidth="1"/>
    <col min="15614" max="15614" width="11.7109375" style="49" customWidth="1"/>
    <col min="15615" max="15851" width="9.140625" style="49"/>
    <col min="15852" max="15852" width="5.42578125" style="49" customWidth="1"/>
    <col min="15853" max="15853" width="8" style="49" customWidth="1"/>
    <col min="15854" max="15854" width="18.28515625" style="49" customWidth="1"/>
    <col min="15855" max="15865" width="0" style="49" hidden="1" customWidth="1"/>
    <col min="15866" max="15866" width="14.140625" style="49" customWidth="1"/>
    <col min="15867" max="15868" width="12.42578125" style="49" customWidth="1"/>
    <col min="15869" max="15869" width="11.85546875" style="49" customWidth="1"/>
    <col min="15870" max="15870" width="11.7109375" style="49" customWidth="1"/>
    <col min="15871" max="16107" width="9.140625" style="49"/>
    <col min="16108" max="16108" width="5.42578125" style="49" customWidth="1"/>
    <col min="16109" max="16109" width="8" style="49" customWidth="1"/>
    <col min="16110" max="16110" width="18.28515625" style="49" customWidth="1"/>
    <col min="16111" max="16121" width="0" style="49" hidden="1" customWidth="1"/>
    <col min="16122" max="16122" width="14.140625" style="49" customWidth="1"/>
    <col min="16123" max="16124" width="12.42578125" style="49" customWidth="1"/>
    <col min="16125" max="16125" width="11.85546875" style="49" customWidth="1"/>
    <col min="16126" max="16126" width="11.7109375" style="49" customWidth="1"/>
    <col min="16127" max="16384" width="9.140625" style="49"/>
  </cols>
  <sheetData>
    <row r="1" spans="1:11" s="51" customFormat="1" ht="17.25" x14ac:dyDescent="0.3">
      <c r="A1" s="572" t="s">
        <v>505</v>
      </c>
      <c r="B1" s="572"/>
      <c r="C1" s="572"/>
      <c r="D1" s="572"/>
      <c r="E1" s="572"/>
      <c r="F1" s="572"/>
      <c r="G1" s="572"/>
      <c r="H1" s="572"/>
      <c r="I1" s="572"/>
      <c r="J1" s="572"/>
    </row>
    <row r="2" spans="1:11" x14ac:dyDescent="0.25">
      <c r="A2" s="421"/>
      <c r="B2" s="422"/>
      <c r="C2" s="422"/>
      <c r="D2" s="422"/>
      <c r="E2" s="422"/>
      <c r="F2" s="422"/>
      <c r="G2" s="422"/>
      <c r="H2" s="422"/>
      <c r="I2" s="573" t="s">
        <v>24</v>
      </c>
      <c r="J2" s="573"/>
    </row>
    <row r="3" spans="1:11" s="444" customFormat="1" ht="50.25" customHeight="1" x14ac:dyDescent="0.25">
      <c r="A3" s="441" t="s">
        <v>379</v>
      </c>
      <c r="B3" s="442" t="s">
        <v>386</v>
      </c>
      <c r="C3" s="443" t="s">
        <v>387</v>
      </c>
      <c r="D3" s="443" t="s">
        <v>388</v>
      </c>
      <c r="E3" s="443" t="s">
        <v>389</v>
      </c>
      <c r="F3" s="443" t="s">
        <v>390</v>
      </c>
      <c r="G3" s="443" t="s">
        <v>391</v>
      </c>
      <c r="H3" s="443" t="s">
        <v>392</v>
      </c>
      <c r="I3" s="443" t="s">
        <v>393</v>
      </c>
      <c r="J3" s="443" t="s">
        <v>440</v>
      </c>
    </row>
    <row r="4" spans="1:11" s="72" customFormat="1" ht="18.75" customHeight="1" x14ac:dyDescent="0.25">
      <c r="A4" s="230"/>
      <c r="B4" s="375" t="s">
        <v>35</v>
      </c>
      <c r="C4" s="232">
        <v>407.03899999999999</v>
      </c>
      <c r="D4" s="232">
        <v>38.585999999999999</v>
      </c>
      <c r="E4" s="232">
        <v>1.9890000000000001</v>
      </c>
      <c r="F4" s="232">
        <v>36.597000000000001</v>
      </c>
      <c r="G4" s="232">
        <v>23.969000000000001</v>
      </c>
      <c r="H4" s="232">
        <v>34.334000000000003</v>
      </c>
      <c r="I4" s="232">
        <v>-10.365</v>
      </c>
      <c r="J4" s="232">
        <v>433.27100000000002</v>
      </c>
    </row>
    <row r="5" spans="1:11" s="72" customFormat="1" ht="18.75" customHeight="1" x14ac:dyDescent="0.25">
      <c r="A5" s="233" t="s">
        <v>31</v>
      </c>
      <c r="B5" s="375" t="s">
        <v>40</v>
      </c>
      <c r="C5" s="232">
        <v>30.228000000000002</v>
      </c>
      <c r="D5" s="232"/>
      <c r="E5" s="232"/>
      <c r="F5" s="234">
        <v>0</v>
      </c>
      <c r="G5" s="232">
        <v>0.53600000000000003</v>
      </c>
      <c r="H5" s="232">
        <v>0.52500000000000002</v>
      </c>
      <c r="I5" s="232">
        <v>1.0999999999999999E-2</v>
      </c>
      <c r="J5" s="232">
        <v>30.239000000000001</v>
      </c>
    </row>
    <row r="6" spans="1:11" s="72" customFormat="1" ht="18.75" customHeight="1" x14ac:dyDescent="0.25">
      <c r="A6" s="235"/>
      <c r="B6" s="375" t="s">
        <v>59</v>
      </c>
      <c r="C6" s="232">
        <f>SUM(C4:C5)</f>
        <v>437.267</v>
      </c>
      <c r="D6" s="232">
        <f t="shared" ref="D6:J6" si="0">SUM(D4:D5)</f>
        <v>38.585999999999999</v>
      </c>
      <c r="E6" s="232">
        <f t="shared" si="0"/>
        <v>1.9890000000000001</v>
      </c>
      <c r="F6" s="232">
        <f t="shared" si="0"/>
        <v>36.597000000000001</v>
      </c>
      <c r="G6" s="232">
        <f t="shared" si="0"/>
        <v>24.505000000000003</v>
      </c>
      <c r="H6" s="232">
        <f t="shared" si="0"/>
        <v>34.859000000000002</v>
      </c>
      <c r="I6" s="232">
        <f t="shared" si="0"/>
        <v>-10.354000000000001</v>
      </c>
      <c r="J6" s="234">
        <f t="shared" si="0"/>
        <v>463.51</v>
      </c>
    </row>
    <row r="7" spans="1:11" s="72" customFormat="1" ht="18.75" customHeight="1" x14ac:dyDescent="0.25">
      <c r="A7" s="233"/>
      <c r="B7" s="375" t="s">
        <v>35</v>
      </c>
      <c r="C7" s="232">
        <v>430.83199999999999</v>
      </c>
      <c r="D7" s="232">
        <v>43.081000000000003</v>
      </c>
      <c r="E7" s="232">
        <v>1.554</v>
      </c>
      <c r="F7" s="232">
        <v>41.527000000000001</v>
      </c>
      <c r="G7" s="232">
        <v>34.334000000000003</v>
      </c>
      <c r="H7" s="232">
        <v>44.347999999999999</v>
      </c>
      <c r="I7" s="232">
        <v>-10.013999999999999</v>
      </c>
      <c r="J7" s="232">
        <v>462.34500000000003</v>
      </c>
    </row>
    <row r="8" spans="1:11" s="72" customFormat="1" ht="18.75" customHeight="1" x14ac:dyDescent="0.25">
      <c r="A8" s="233" t="s">
        <v>32</v>
      </c>
      <c r="B8" s="375" t="s">
        <v>40</v>
      </c>
      <c r="C8" s="232">
        <v>31.285</v>
      </c>
      <c r="D8" s="232"/>
      <c r="E8" s="232"/>
      <c r="F8" s="234">
        <v>0</v>
      </c>
      <c r="G8" s="232">
        <v>0.52500000000000002</v>
      </c>
      <c r="H8" s="232">
        <v>1.002</v>
      </c>
      <c r="I8" s="232">
        <v>-0.47699999999999998</v>
      </c>
      <c r="J8" s="232">
        <v>30.808</v>
      </c>
    </row>
    <row r="9" spans="1:11" s="72" customFormat="1" ht="18.75" customHeight="1" x14ac:dyDescent="0.25">
      <c r="A9" s="235"/>
      <c r="B9" s="375" t="s">
        <v>59</v>
      </c>
      <c r="C9" s="232">
        <f>SUM(C7:C8)</f>
        <v>462.11700000000002</v>
      </c>
      <c r="D9" s="232">
        <f t="shared" ref="D9:J9" si="1">SUM(D7:D8)</f>
        <v>43.081000000000003</v>
      </c>
      <c r="E9" s="232">
        <f t="shared" si="1"/>
        <v>1.554</v>
      </c>
      <c r="F9" s="232">
        <f t="shared" si="1"/>
        <v>41.527000000000001</v>
      </c>
      <c r="G9" s="232">
        <f t="shared" si="1"/>
        <v>34.859000000000002</v>
      </c>
      <c r="H9" s="234">
        <f t="shared" si="1"/>
        <v>45.35</v>
      </c>
      <c r="I9" s="232">
        <f t="shared" si="1"/>
        <v>-10.491</v>
      </c>
      <c r="J9" s="232">
        <f t="shared" si="1"/>
        <v>493.15300000000002</v>
      </c>
    </row>
    <row r="10" spans="1:11" s="72" customFormat="1" ht="18.75" customHeight="1" x14ac:dyDescent="0.25">
      <c r="A10" s="236"/>
      <c r="B10" s="375" t="s">
        <v>35</v>
      </c>
      <c r="C10" s="237">
        <v>457.08199999999999</v>
      </c>
      <c r="D10" s="237">
        <v>49.793999999999997</v>
      </c>
      <c r="E10" s="237">
        <v>1.627</v>
      </c>
      <c r="F10" s="237">
        <v>48.167000000000002</v>
      </c>
      <c r="G10" s="237">
        <v>44.347999999999999</v>
      </c>
      <c r="H10" s="237">
        <v>46.779000000000003</v>
      </c>
      <c r="I10" s="237">
        <v>2.431</v>
      </c>
      <c r="J10" s="237">
        <v>502.81799999999998</v>
      </c>
    </row>
    <row r="11" spans="1:11" s="72" customFormat="1" ht="18.75" customHeight="1" x14ac:dyDescent="0.25">
      <c r="A11" s="236" t="s">
        <v>33</v>
      </c>
      <c r="B11" s="375" t="s">
        <v>40</v>
      </c>
      <c r="C11" s="238">
        <v>33.979999999999997</v>
      </c>
      <c r="D11" s="237"/>
      <c r="E11" s="237"/>
      <c r="F11" s="237">
        <v>0</v>
      </c>
      <c r="G11" s="237">
        <v>1.002</v>
      </c>
      <c r="H11" s="237">
        <v>0.32800000000000001</v>
      </c>
      <c r="I11" s="237">
        <v>-0.67400000000000004</v>
      </c>
      <c r="J11" s="237">
        <v>34.654000000000003</v>
      </c>
    </row>
    <row r="12" spans="1:11" s="72" customFormat="1" ht="18.75" customHeight="1" x14ac:dyDescent="0.25">
      <c r="A12" s="239"/>
      <c r="B12" s="375" t="s">
        <v>59</v>
      </c>
      <c r="C12" s="237">
        <f>SUM(C10:C11)</f>
        <v>491.06200000000001</v>
      </c>
      <c r="D12" s="237">
        <f t="shared" ref="D12:I12" si="2">SUM(D10:D11)</f>
        <v>49.793999999999997</v>
      </c>
      <c r="E12" s="237">
        <f t="shared" si="2"/>
        <v>1.627</v>
      </c>
      <c r="F12" s="237">
        <f t="shared" si="2"/>
        <v>48.167000000000002</v>
      </c>
      <c r="G12" s="238">
        <f t="shared" si="2"/>
        <v>45.35</v>
      </c>
      <c r="H12" s="237">
        <f t="shared" si="2"/>
        <v>47.107000000000006</v>
      </c>
      <c r="I12" s="237">
        <f t="shared" si="2"/>
        <v>1.7570000000000001</v>
      </c>
      <c r="J12" s="237">
        <v>537.47199999999998</v>
      </c>
    </row>
    <row r="13" spans="1:11" s="72" customFormat="1" ht="18.75" customHeight="1" x14ac:dyDescent="0.25">
      <c r="A13" s="236"/>
      <c r="B13" s="375" t="s">
        <v>35</v>
      </c>
      <c r="C13" s="237">
        <v>492.75700000000001</v>
      </c>
      <c r="D13" s="237">
        <v>59.003</v>
      </c>
      <c r="E13" s="237">
        <v>1.655</v>
      </c>
      <c r="F13" s="237">
        <v>57.347999999999999</v>
      </c>
      <c r="G13" s="237">
        <v>46.779000000000003</v>
      </c>
      <c r="H13" s="237">
        <v>47.317</v>
      </c>
      <c r="I13" s="237">
        <v>0.53800000000000003</v>
      </c>
      <c r="J13" s="237">
        <v>549.56700000000001</v>
      </c>
      <c r="K13" s="240"/>
    </row>
    <row r="14" spans="1:11" s="72" customFormat="1" ht="18.75" customHeight="1" x14ac:dyDescent="0.25">
      <c r="A14" s="236" t="s">
        <v>394</v>
      </c>
      <c r="B14" s="375" t="s">
        <v>40</v>
      </c>
      <c r="C14" s="237">
        <v>32.420999999999999</v>
      </c>
      <c r="D14" s="237"/>
      <c r="E14" s="237"/>
      <c r="F14" s="237">
        <v>0</v>
      </c>
      <c r="G14" s="237">
        <v>0.32800000000000001</v>
      </c>
      <c r="H14" s="237">
        <v>0.90300000000000002</v>
      </c>
      <c r="I14" s="237">
        <v>0.57499999999999996</v>
      </c>
      <c r="J14" s="237">
        <v>31.846</v>
      </c>
    </row>
    <row r="15" spans="1:11" s="72" customFormat="1" ht="18.75" customHeight="1" x14ac:dyDescent="0.25">
      <c r="A15" s="236"/>
      <c r="B15" s="375" t="s">
        <v>59</v>
      </c>
      <c r="C15" s="237">
        <f>SUM(C13:C14)</f>
        <v>525.178</v>
      </c>
      <c r="D15" s="237">
        <f t="shared" ref="D15:J15" si="3">SUM(D13:D14)</f>
        <v>59.003</v>
      </c>
      <c r="E15" s="237">
        <f t="shared" si="3"/>
        <v>1.655</v>
      </c>
      <c r="F15" s="237">
        <f t="shared" si="3"/>
        <v>57.347999999999999</v>
      </c>
      <c r="G15" s="237">
        <f t="shared" si="3"/>
        <v>47.107000000000006</v>
      </c>
      <c r="H15" s="238">
        <f t="shared" si="3"/>
        <v>48.22</v>
      </c>
      <c r="I15" s="237">
        <f t="shared" si="3"/>
        <v>1.113</v>
      </c>
      <c r="J15" s="237">
        <f t="shared" si="3"/>
        <v>581.41300000000001</v>
      </c>
    </row>
    <row r="16" spans="1:11" s="72" customFormat="1" ht="18.75" customHeight="1" x14ac:dyDescent="0.25">
      <c r="A16" s="241"/>
      <c r="B16" s="375" t="s">
        <v>35</v>
      </c>
      <c r="C16" s="237">
        <v>532.04200000000003</v>
      </c>
      <c r="D16" s="237">
        <v>73.254999999999995</v>
      </c>
      <c r="E16" s="237">
        <v>2.4540000000000002</v>
      </c>
      <c r="F16" s="237">
        <v>70.801000000000002</v>
      </c>
      <c r="G16" s="237">
        <v>47.317</v>
      </c>
      <c r="H16" s="237">
        <v>64.863</v>
      </c>
      <c r="I16" s="237">
        <v>17.545999999999999</v>
      </c>
      <c r="J16" s="237">
        <v>585.29700000000003</v>
      </c>
    </row>
    <row r="17" spans="1:10" s="72" customFormat="1" ht="18.75" customHeight="1" x14ac:dyDescent="0.25">
      <c r="A17" s="236" t="s">
        <v>395</v>
      </c>
      <c r="B17" s="375" t="s">
        <v>40</v>
      </c>
      <c r="C17" s="237">
        <v>34.070999999999998</v>
      </c>
      <c r="D17" s="237"/>
      <c r="E17" s="237"/>
      <c r="F17" s="237"/>
      <c r="G17" s="237">
        <v>0.90300000000000002</v>
      </c>
      <c r="H17" s="237">
        <v>0.56499999999999995</v>
      </c>
      <c r="I17" s="237">
        <v>-0.33800000000000002</v>
      </c>
      <c r="J17" s="237">
        <v>34.408999999999999</v>
      </c>
    </row>
    <row r="18" spans="1:10" s="72" customFormat="1" ht="18.75" customHeight="1" x14ac:dyDescent="0.25">
      <c r="A18" s="239"/>
      <c r="B18" s="375" t="s">
        <v>59</v>
      </c>
      <c r="C18" s="237">
        <f>SUM(C16:C17)</f>
        <v>566.11300000000006</v>
      </c>
      <c r="D18" s="237">
        <f t="shared" ref="D18:J18" si="4">SUM(D16:D17)</f>
        <v>73.254999999999995</v>
      </c>
      <c r="E18" s="237">
        <f t="shared" si="4"/>
        <v>2.4540000000000002</v>
      </c>
      <c r="F18" s="237">
        <f t="shared" si="4"/>
        <v>70.801000000000002</v>
      </c>
      <c r="G18" s="238">
        <f t="shared" si="4"/>
        <v>48.22</v>
      </c>
      <c r="H18" s="237">
        <f>SUM(H16:H17)</f>
        <v>65.427999999999997</v>
      </c>
      <c r="I18" s="237">
        <f t="shared" si="4"/>
        <v>17.207999999999998</v>
      </c>
      <c r="J18" s="237">
        <f t="shared" si="4"/>
        <v>619.70600000000002</v>
      </c>
    </row>
    <row r="19" spans="1:10" s="72" customFormat="1" ht="18.75" customHeight="1" x14ac:dyDescent="0.25">
      <c r="A19" s="236"/>
      <c r="B19" s="375" t="s">
        <v>35</v>
      </c>
      <c r="C19" s="237">
        <v>532.69399999999996</v>
      </c>
      <c r="D19" s="237">
        <v>68.197999999999993</v>
      </c>
      <c r="E19" s="237">
        <v>4.4089999999999998</v>
      </c>
      <c r="F19" s="237">
        <v>64.509</v>
      </c>
      <c r="G19" s="237">
        <v>64.863</v>
      </c>
      <c r="H19" s="237">
        <v>72.191999999999993</v>
      </c>
      <c r="I19" s="237">
        <v>7.3289999999999997</v>
      </c>
      <c r="J19" s="237">
        <v>589.87400000000002</v>
      </c>
    </row>
    <row r="20" spans="1:10" s="72" customFormat="1" ht="18.75" customHeight="1" x14ac:dyDescent="0.25">
      <c r="A20" s="236" t="s">
        <v>369</v>
      </c>
      <c r="B20" s="375" t="s">
        <v>40</v>
      </c>
      <c r="C20" s="237">
        <v>37.732999999999997</v>
      </c>
      <c r="D20" s="237"/>
      <c r="E20" s="237"/>
      <c r="F20" s="237"/>
      <c r="G20" s="237">
        <v>0.56499999999999995</v>
      </c>
      <c r="H20" s="237">
        <v>0.61</v>
      </c>
      <c r="I20" s="237">
        <v>4.4999999999999998E-2</v>
      </c>
      <c r="J20" s="237">
        <v>37.688000000000002</v>
      </c>
    </row>
    <row r="21" spans="1:10" s="72" customFormat="1" ht="18.75" customHeight="1" x14ac:dyDescent="0.25">
      <c r="A21" s="236"/>
      <c r="B21" s="375" t="s">
        <v>59</v>
      </c>
      <c r="C21" s="237">
        <f>SUM(C19:C20)</f>
        <v>570.42699999999991</v>
      </c>
      <c r="D21" s="237">
        <f t="shared" ref="D21:J21" si="5">SUM(D19:D20)</f>
        <v>68.197999999999993</v>
      </c>
      <c r="E21" s="237">
        <f t="shared" si="5"/>
        <v>4.4089999999999998</v>
      </c>
      <c r="F21" s="237">
        <f t="shared" si="5"/>
        <v>64.509</v>
      </c>
      <c r="G21" s="237">
        <f t="shared" si="5"/>
        <v>65.427999999999997</v>
      </c>
      <c r="H21" s="237">
        <f t="shared" si="5"/>
        <v>72.801999999999992</v>
      </c>
      <c r="I21" s="237">
        <f t="shared" si="5"/>
        <v>7.3739999999999997</v>
      </c>
      <c r="J21" s="237">
        <f t="shared" si="5"/>
        <v>627.56200000000001</v>
      </c>
    </row>
    <row r="22" spans="1:10" s="72" customFormat="1" ht="18.75" customHeight="1" x14ac:dyDescent="0.25">
      <c r="A22" s="241"/>
      <c r="B22" s="375" t="s">
        <v>35</v>
      </c>
      <c r="C22" s="237">
        <v>539.95000000000005</v>
      </c>
      <c r="D22" s="237">
        <v>102.85299999999999</v>
      </c>
      <c r="E22" s="237">
        <v>2.0139999999999998</v>
      </c>
      <c r="F22" s="237">
        <v>100.839</v>
      </c>
      <c r="G22" s="237">
        <v>72.191999999999993</v>
      </c>
      <c r="H22" s="237">
        <v>74.040000000000006</v>
      </c>
      <c r="I22" s="237">
        <v>1.8480000000000001</v>
      </c>
      <c r="J22" s="237">
        <v>642.63699999999994</v>
      </c>
    </row>
    <row r="23" spans="1:10" s="72" customFormat="1" ht="18.75" customHeight="1" x14ac:dyDescent="0.25">
      <c r="A23" s="236" t="s">
        <v>1</v>
      </c>
      <c r="B23" s="375" t="s">
        <v>40</v>
      </c>
      <c r="C23" s="237">
        <v>42.332000000000001</v>
      </c>
      <c r="D23" s="237"/>
      <c r="E23" s="237"/>
      <c r="F23" s="237"/>
      <c r="G23" s="237">
        <v>0.61</v>
      </c>
      <c r="H23" s="237">
        <v>1.0509999999999999</v>
      </c>
      <c r="I23" s="237">
        <v>0.441</v>
      </c>
      <c r="J23" s="237">
        <v>42.773000000000003</v>
      </c>
    </row>
    <row r="24" spans="1:10" s="72" customFormat="1" ht="18.75" customHeight="1" x14ac:dyDescent="0.25">
      <c r="A24" s="239"/>
      <c r="B24" s="375" t="s">
        <v>59</v>
      </c>
      <c r="C24" s="237">
        <f>SUM(C22:C23)</f>
        <v>582.28200000000004</v>
      </c>
      <c r="D24" s="237">
        <f t="shared" ref="D24:J24" si="6">SUM(D22:D23)</f>
        <v>102.85299999999999</v>
      </c>
      <c r="E24" s="237">
        <f t="shared" si="6"/>
        <v>2.0139999999999998</v>
      </c>
      <c r="F24" s="237">
        <f t="shared" si="6"/>
        <v>100.839</v>
      </c>
      <c r="G24" s="237">
        <f t="shared" si="6"/>
        <v>72.801999999999992</v>
      </c>
      <c r="H24" s="237">
        <f t="shared" si="6"/>
        <v>75.091000000000008</v>
      </c>
      <c r="I24" s="237">
        <f t="shared" si="6"/>
        <v>2.2890000000000001</v>
      </c>
      <c r="J24" s="238">
        <f t="shared" si="6"/>
        <v>685.41</v>
      </c>
    </row>
    <row r="25" spans="1:10" s="72" customFormat="1" ht="18.75" customHeight="1" x14ac:dyDescent="0.25">
      <c r="A25" s="236"/>
      <c r="B25" s="375" t="s">
        <v>35</v>
      </c>
      <c r="C25" s="231">
        <v>556.40200000000004</v>
      </c>
      <c r="D25" s="231">
        <v>145.785</v>
      </c>
      <c r="E25" s="231">
        <v>2.4430000000000001</v>
      </c>
      <c r="F25" s="231">
        <v>143.34200000000001</v>
      </c>
      <c r="G25" s="231">
        <v>74.040000000000006</v>
      </c>
      <c r="H25" s="231">
        <v>63.048999999999999</v>
      </c>
      <c r="I25" s="231">
        <v>-10.991</v>
      </c>
      <c r="J25" s="231">
        <v>688.75300000000004</v>
      </c>
    </row>
    <row r="26" spans="1:10" s="72" customFormat="1" ht="18.75" customHeight="1" x14ac:dyDescent="0.25">
      <c r="A26" s="236" t="s">
        <v>2</v>
      </c>
      <c r="B26" s="375" t="s">
        <v>40</v>
      </c>
      <c r="C26" s="231">
        <v>46.453000000000003</v>
      </c>
      <c r="D26" s="231">
        <v>1E-3</v>
      </c>
      <c r="E26" s="231">
        <v>6.9000000000000006E-2</v>
      </c>
      <c r="F26" s="231">
        <v>-6.8000000000000005E-2</v>
      </c>
      <c r="G26" s="231">
        <v>1.0509999999999999</v>
      </c>
      <c r="H26" s="231">
        <v>1.4930000000000001</v>
      </c>
      <c r="I26" s="231">
        <v>0.442</v>
      </c>
      <c r="J26" s="231">
        <v>46.826999999999998</v>
      </c>
    </row>
    <row r="27" spans="1:10" s="72" customFormat="1" ht="18.75" customHeight="1" x14ac:dyDescent="0.25">
      <c r="A27" s="236"/>
      <c r="B27" s="375" t="s">
        <v>59</v>
      </c>
      <c r="C27" s="231">
        <f>SUM(C25:C26)</f>
        <v>602.85500000000002</v>
      </c>
      <c r="D27" s="231">
        <f t="shared" ref="D27:J27" si="7">SUM(D25:D26)</f>
        <v>145.786</v>
      </c>
      <c r="E27" s="231">
        <f t="shared" si="7"/>
        <v>2.512</v>
      </c>
      <c r="F27" s="231">
        <f t="shared" si="7"/>
        <v>143.274</v>
      </c>
      <c r="G27" s="231">
        <f t="shared" si="7"/>
        <v>75.091000000000008</v>
      </c>
      <c r="H27" s="231">
        <f t="shared" si="7"/>
        <v>64.542000000000002</v>
      </c>
      <c r="I27" s="231">
        <f t="shared" si="7"/>
        <v>-10.548999999999999</v>
      </c>
      <c r="J27" s="242">
        <f t="shared" si="7"/>
        <v>735.58</v>
      </c>
    </row>
    <row r="28" spans="1:10" s="72" customFormat="1" ht="18.75" customHeight="1" x14ac:dyDescent="0.25">
      <c r="A28" s="241"/>
      <c r="B28" s="375" t="s">
        <v>35</v>
      </c>
      <c r="C28" s="231">
        <v>565.76599999999996</v>
      </c>
      <c r="D28" s="231">
        <v>168.43899999999999</v>
      </c>
      <c r="E28" s="231">
        <v>2.153</v>
      </c>
      <c r="F28" s="231">
        <v>166.286</v>
      </c>
      <c r="G28" s="231">
        <v>63.048999999999999</v>
      </c>
      <c r="H28" s="231">
        <v>55.177999999999997</v>
      </c>
      <c r="I28" s="231">
        <v>-7.8710000000000004</v>
      </c>
      <c r="J28" s="231">
        <v>724.18100000000004</v>
      </c>
    </row>
    <row r="29" spans="1:10" s="72" customFormat="1" ht="18.75" customHeight="1" x14ac:dyDescent="0.25">
      <c r="A29" s="236" t="s">
        <v>3</v>
      </c>
      <c r="B29" s="375" t="s">
        <v>40</v>
      </c>
      <c r="C29" s="231">
        <v>44.271000000000001</v>
      </c>
      <c r="D29" s="231">
        <v>1E-3</v>
      </c>
      <c r="E29" s="231">
        <v>2E-3</v>
      </c>
      <c r="F29" s="231">
        <v>-1E-3</v>
      </c>
      <c r="G29" s="231">
        <v>1.4930000000000001</v>
      </c>
      <c r="H29" s="231">
        <v>1.86</v>
      </c>
      <c r="I29" s="231">
        <v>0.36699999999999999</v>
      </c>
      <c r="J29" s="231">
        <v>44.637</v>
      </c>
    </row>
    <row r="30" spans="1:10" s="72" customFormat="1" ht="18.75" customHeight="1" x14ac:dyDescent="0.25">
      <c r="A30" s="239"/>
      <c r="B30" s="375" t="s">
        <v>59</v>
      </c>
      <c r="C30" s="231">
        <f>SUM(C28:C29)</f>
        <v>610.03699999999992</v>
      </c>
      <c r="D30" s="242">
        <f t="shared" ref="D30:J30" si="8">SUM(D28:D29)</f>
        <v>168.44</v>
      </c>
      <c r="E30" s="231">
        <f t="shared" si="8"/>
        <v>2.1549999999999998</v>
      </c>
      <c r="F30" s="231">
        <f t="shared" si="8"/>
        <v>166.285</v>
      </c>
      <c r="G30" s="231">
        <f t="shared" si="8"/>
        <v>64.542000000000002</v>
      </c>
      <c r="H30" s="231">
        <f t="shared" si="8"/>
        <v>57.037999999999997</v>
      </c>
      <c r="I30" s="231">
        <f t="shared" si="8"/>
        <v>-7.5040000000000004</v>
      </c>
      <c r="J30" s="231">
        <f t="shared" si="8"/>
        <v>768.81799999999998</v>
      </c>
    </row>
    <row r="31" spans="1:10" s="72" customFormat="1" ht="18.75" customHeight="1" x14ac:dyDescent="0.25">
      <c r="A31" s="236"/>
      <c r="B31" s="375" t="s">
        <v>35</v>
      </c>
      <c r="C31" s="231">
        <v>612.43499999999995</v>
      </c>
      <c r="D31" s="231">
        <v>212.10300000000001</v>
      </c>
      <c r="E31" s="231">
        <v>1.238</v>
      </c>
      <c r="F31" s="231">
        <v>210.86500000000001</v>
      </c>
      <c r="G31" s="231">
        <v>55.177999999999997</v>
      </c>
      <c r="H31" s="231">
        <v>59.389000000000003</v>
      </c>
      <c r="I31" s="231">
        <v>4.2110000000000003</v>
      </c>
      <c r="J31" s="231">
        <v>827.51099999999997</v>
      </c>
    </row>
    <row r="32" spans="1:10" s="72" customFormat="1" ht="18.75" customHeight="1" x14ac:dyDescent="0.25">
      <c r="A32" s="236" t="s">
        <v>4</v>
      </c>
      <c r="B32" s="375" t="s">
        <v>40</v>
      </c>
      <c r="C32" s="231">
        <v>48.256999999999998</v>
      </c>
      <c r="D32" s="231">
        <v>1E-3</v>
      </c>
      <c r="E32" s="231">
        <v>3.0000000000000001E-3</v>
      </c>
      <c r="F32" s="231">
        <v>-2E-3</v>
      </c>
      <c r="G32" s="242">
        <v>1.86</v>
      </c>
      <c r="H32" s="231">
        <v>3.1760000000000002</v>
      </c>
      <c r="I32" s="231">
        <v>1.3160000000000001</v>
      </c>
      <c r="J32" s="231">
        <v>49.570999999999998</v>
      </c>
    </row>
    <row r="33" spans="1:15" s="72" customFormat="1" ht="18.75" customHeight="1" x14ac:dyDescent="0.25">
      <c r="A33" s="236"/>
      <c r="B33" s="375" t="s">
        <v>59</v>
      </c>
      <c r="C33" s="231">
        <f>SUM(C31:C32)</f>
        <v>660.69199999999989</v>
      </c>
      <c r="D33" s="231">
        <f t="shared" ref="D33:J33" si="9">SUM(D31:D32)</f>
        <v>212.10400000000001</v>
      </c>
      <c r="E33" s="231">
        <f t="shared" si="9"/>
        <v>1.2409999999999999</v>
      </c>
      <c r="F33" s="231">
        <f t="shared" si="9"/>
        <v>210.863</v>
      </c>
      <c r="G33" s="231">
        <f t="shared" si="9"/>
        <v>57.037999999999997</v>
      </c>
      <c r="H33" s="231">
        <f t="shared" si="9"/>
        <v>62.565000000000005</v>
      </c>
      <c r="I33" s="231">
        <f t="shared" si="9"/>
        <v>5.5270000000000001</v>
      </c>
      <c r="J33" s="231">
        <f t="shared" si="9"/>
        <v>877.08199999999999</v>
      </c>
    </row>
    <row r="34" spans="1:15" s="72" customFormat="1" ht="18.75" customHeight="1" x14ac:dyDescent="0.25">
      <c r="A34" s="241"/>
      <c r="B34" s="375" t="s">
        <v>35</v>
      </c>
      <c r="C34" s="231">
        <v>639.23</v>
      </c>
      <c r="D34" s="231">
        <v>203.94900000000001</v>
      </c>
      <c r="E34" s="231">
        <v>1.575</v>
      </c>
      <c r="F34" s="231">
        <v>202.374</v>
      </c>
      <c r="G34" s="231">
        <v>59.389000000000003</v>
      </c>
      <c r="H34" s="231">
        <v>65.361000000000004</v>
      </c>
      <c r="I34" s="231">
        <v>5.9720000000000004</v>
      </c>
      <c r="J34" s="231">
        <v>847.57600000000002</v>
      </c>
    </row>
    <row r="35" spans="1:15" s="72" customFormat="1" ht="18.75" customHeight="1" x14ac:dyDescent="0.25">
      <c r="A35" s="236" t="s">
        <v>5</v>
      </c>
      <c r="B35" s="375" t="s">
        <v>40</v>
      </c>
      <c r="C35" s="231">
        <v>43.841999999999999</v>
      </c>
      <c r="D35" s="231">
        <v>1E-3</v>
      </c>
      <c r="E35" s="231">
        <v>1E-3</v>
      </c>
      <c r="F35" s="231">
        <v>1E-3</v>
      </c>
      <c r="G35" s="231">
        <v>3.1760000000000002</v>
      </c>
      <c r="H35" s="231">
        <v>4.8090000000000002</v>
      </c>
      <c r="I35" s="231">
        <v>1.633</v>
      </c>
      <c r="J35" s="231">
        <v>45.475999999999999</v>
      </c>
    </row>
    <row r="36" spans="1:15" s="72" customFormat="1" ht="18.75" customHeight="1" x14ac:dyDescent="0.25">
      <c r="A36" s="239"/>
      <c r="B36" s="375" t="s">
        <v>59</v>
      </c>
      <c r="C36" s="231">
        <f>SUM(C34:C35)</f>
        <v>683.072</v>
      </c>
      <c r="D36" s="231">
        <f t="shared" ref="D36:J36" si="10">SUM(D34:D35)</f>
        <v>203.95000000000002</v>
      </c>
      <c r="E36" s="231">
        <f t="shared" si="10"/>
        <v>1.5759999999999998</v>
      </c>
      <c r="F36" s="231">
        <f t="shared" si="10"/>
        <v>202.375</v>
      </c>
      <c r="G36" s="231">
        <f t="shared" si="10"/>
        <v>62.565000000000005</v>
      </c>
      <c r="H36" s="242">
        <f t="shared" si="10"/>
        <v>70.17</v>
      </c>
      <c r="I36" s="231">
        <f t="shared" si="10"/>
        <v>7.6050000000000004</v>
      </c>
      <c r="J36" s="231">
        <f t="shared" si="10"/>
        <v>893.05200000000002</v>
      </c>
    </row>
    <row r="37" spans="1:15" s="72" customFormat="1" ht="18.75" customHeight="1" x14ac:dyDescent="0.25">
      <c r="A37" s="236"/>
      <c r="B37" s="375" t="s">
        <v>35</v>
      </c>
      <c r="C37" s="231">
        <v>662.79200000000003</v>
      </c>
      <c r="D37" s="231">
        <v>190.953</v>
      </c>
      <c r="E37" s="231">
        <v>1.7729999999999999</v>
      </c>
      <c r="F37" s="231">
        <v>189.18</v>
      </c>
      <c r="G37" s="231">
        <v>65.361000000000004</v>
      </c>
      <c r="H37" s="231">
        <v>77.284999999999997</v>
      </c>
      <c r="I37" s="231">
        <v>11.923999999999999</v>
      </c>
      <c r="J37" s="231">
        <v>863.89599999999996</v>
      </c>
    </row>
    <row r="38" spans="1:15" s="72" customFormat="1" ht="18.75" customHeight="1" x14ac:dyDescent="0.25">
      <c r="A38" s="236" t="s">
        <v>352</v>
      </c>
      <c r="B38" s="375" t="s">
        <v>40</v>
      </c>
      <c r="C38" s="231">
        <v>45.23</v>
      </c>
      <c r="D38" s="231">
        <v>1.9E-2</v>
      </c>
      <c r="E38" s="231">
        <v>5.0000000000000001E-3</v>
      </c>
      <c r="F38" s="231">
        <v>1.4E-2</v>
      </c>
      <c r="G38" s="231">
        <v>4.8090000000000002</v>
      </c>
      <c r="H38" s="231">
        <v>6.883</v>
      </c>
      <c r="I38" s="231">
        <v>2.0739999999999998</v>
      </c>
      <c r="J38" s="231">
        <v>47.317999999999998</v>
      </c>
    </row>
    <row r="39" spans="1:15" s="72" customFormat="1" ht="18.75" customHeight="1" x14ac:dyDescent="0.25">
      <c r="A39" s="239"/>
      <c r="B39" s="375" t="s">
        <v>59</v>
      </c>
      <c r="C39" s="231">
        <f>SUM(C37:C38)</f>
        <v>708.02200000000005</v>
      </c>
      <c r="D39" s="231">
        <f t="shared" ref="D39:J39" si="11">SUM(D37:D38)</f>
        <v>190.97200000000001</v>
      </c>
      <c r="E39" s="231">
        <f t="shared" si="11"/>
        <v>1.7779999999999998</v>
      </c>
      <c r="F39" s="231">
        <f t="shared" si="11"/>
        <v>189.19400000000002</v>
      </c>
      <c r="G39" s="242">
        <f t="shared" si="11"/>
        <v>70.17</v>
      </c>
      <c r="H39" s="231">
        <f t="shared" si="11"/>
        <v>84.167999999999992</v>
      </c>
      <c r="I39" s="231">
        <f t="shared" si="11"/>
        <v>13.997999999999999</v>
      </c>
      <c r="J39" s="231">
        <f t="shared" si="11"/>
        <v>911.21399999999994</v>
      </c>
    </row>
    <row r="40" spans="1:15" ht="14.25" customHeight="1" x14ac:dyDescent="0.25">
      <c r="A40" s="201" t="s">
        <v>456</v>
      </c>
      <c r="B40" s="400"/>
    </row>
    <row r="41" spans="1:15" ht="28.5" customHeight="1" x14ac:dyDescent="0.25">
      <c r="A41" s="577" t="s">
        <v>441</v>
      </c>
      <c r="B41" s="577"/>
      <c r="C41" s="577"/>
      <c r="D41" s="577"/>
      <c r="E41" s="577"/>
      <c r="F41" s="577"/>
      <c r="G41" s="577"/>
      <c r="H41" s="577"/>
      <c r="I41" s="577"/>
      <c r="J41" s="577"/>
      <c r="K41" s="50"/>
    </row>
    <row r="42" spans="1:15" x14ac:dyDescent="0.25">
      <c r="A42" s="199" t="s">
        <v>447</v>
      </c>
      <c r="B42" s="36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</row>
    <row r="43" spans="1:15" x14ac:dyDescent="0.25">
      <c r="A43" s="574"/>
      <c r="B43" s="575"/>
      <c r="C43" s="574"/>
      <c r="D43" s="574"/>
      <c r="E43" s="574"/>
      <c r="F43" s="574"/>
      <c r="G43" s="574"/>
      <c r="H43" s="574"/>
      <c r="I43" s="574"/>
      <c r="J43" s="574"/>
      <c r="K43" s="574"/>
      <c r="L43" s="574"/>
      <c r="M43" s="574"/>
      <c r="N43" s="574"/>
      <c r="O43" s="574"/>
    </row>
    <row r="44" spans="1:15" x14ac:dyDescent="0.25">
      <c r="A44" s="576"/>
      <c r="B44" s="549"/>
      <c r="C44" s="576"/>
      <c r="D44" s="576"/>
      <c r="E44" s="576"/>
      <c r="F44" s="576"/>
      <c r="G44" s="576"/>
      <c r="H44" s="576"/>
      <c r="I44" s="576"/>
      <c r="J44" s="576"/>
      <c r="K44" s="576"/>
      <c r="L44" s="576"/>
      <c r="M44" s="576"/>
      <c r="N44" s="576"/>
      <c r="O44" s="576"/>
    </row>
    <row r="45" spans="1:15" x14ac:dyDescent="0.25">
      <c r="B45" s="376"/>
    </row>
    <row r="46" spans="1:15" x14ac:dyDescent="0.25">
      <c r="B46" s="376"/>
    </row>
    <row r="47" spans="1:15" x14ac:dyDescent="0.25">
      <c r="B47" s="376"/>
    </row>
    <row r="48" spans="1:15" x14ac:dyDescent="0.25">
      <c r="B48" s="376"/>
    </row>
    <row r="49" spans="2:2" x14ac:dyDescent="0.25">
      <c r="B49" s="400"/>
    </row>
    <row r="50" spans="2:2" x14ac:dyDescent="0.25">
      <c r="B50" s="400"/>
    </row>
    <row r="51" spans="2:2" x14ac:dyDescent="0.25">
      <c r="B51" s="400"/>
    </row>
    <row r="52" spans="2:2" x14ac:dyDescent="0.25">
      <c r="B52" s="400"/>
    </row>
    <row r="53" spans="2:2" x14ac:dyDescent="0.25">
      <c r="B53" s="376"/>
    </row>
    <row r="54" spans="2:2" ht="48.75" customHeight="1" x14ac:dyDescent="0.25">
      <c r="B54" s="376"/>
    </row>
    <row r="55" spans="2:2" x14ac:dyDescent="0.25">
      <c r="B55" s="376"/>
    </row>
    <row r="56" spans="2:2" x14ac:dyDescent="0.25">
      <c r="B56" s="376"/>
    </row>
    <row r="57" spans="2:2" x14ac:dyDescent="0.25">
      <c r="B57" s="376"/>
    </row>
    <row r="58" spans="2:2" x14ac:dyDescent="0.25">
      <c r="B58" s="376"/>
    </row>
    <row r="59" spans="2:2" x14ac:dyDescent="0.25">
      <c r="B59" s="376"/>
    </row>
    <row r="60" spans="2:2" x14ac:dyDescent="0.25">
      <c r="B60" s="400"/>
    </row>
    <row r="61" spans="2:2" x14ac:dyDescent="0.25">
      <c r="B61" s="400"/>
    </row>
    <row r="62" spans="2:2" x14ac:dyDescent="0.25">
      <c r="B62" s="376"/>
    </row>
    <row r="63" spans="2:2" x14ac:dyDescent="0.25">
      <c r="B63" s="376"/>
    </row>
    <row r="64" spans="2:2" x14ac:dyDescent="0.25">
      <c r="B64" s="376"/>
    </row>
    <row r="65" spans="2:3" ht="32.25" customHeight="1" x14ac:dyDescent="0.25">
      <c r="B65" s="376"/>
    </row>
    <row r="66" spans="2:3" x14ac:dyDescent="0.25">
      <c r="B66" s="376"/>
    </row>
    <row r="67" spans="2:3" x14ac:dyDescent="0.25">
      <c r="B67" s="376"/>
    </row>
    <row r="68" spans="2:3" x14ac:dyDescent="0.25">
      <c r="B68" s="376"/>
    </row>
    <row r="69" spans="2:3" x14ac:dyDescent="0.25">
      <c r="B69" s="376"/>
    </row>
    <row r="70" spans="2:3" x14ac:dyDescent="0.25">
      <c r="B70" s="376"/>
    </row>
    <row r="71" spans="2:3" x14ac:dyDescent="0.25">
      <c r="B71" s="376"/>
      <c r="C71" s="376"/>
    </row>
    <row r="72" spans="2:3" x14ac:dyDescent="0.25">
      <c r="B72" s="376"/>
    </row>
    <row r="73" spans="2:3" x14ac:dyDescent="0.25">
      <c r="B73" s="376"/>
    </row>
    <row r="74" spans="2:3" x14ac:dyDescent="0.25">
      <c r="B74" s="376"/>
    </row>
    <row r="75" spans="2:3" x14ac:dyDescent="0.25">
      <c r="B75" s="376"/>
    </row>
    <row r="76" spans="2:3" x14ac:dyDescent="0.25">
      <c r="B76" s="376"/>
    </row>
    <row r="77" spans="2:3" x14ac:dyDescent="0.25">
      <c r="B77" s="376"/>
    </row>
    <row r="78" spans="2:3" x14ac:dyDescent="0.25">
      <c r="B78" s="376"/>
    </row>
    <row r="79" spans="2:3" x14ac:dyDescent="0.25">
      <c r="B79" s="400"/>
    </row>
    <row r="80" spans="2:3" x14ac:dyDescent="0.25">
      <c r="B80" s="400"/>
    </row>
    <row r="81" spans="2:2" x14ac:dyDescent="0.25">
      <c r="B81" s="376"/>
    </row>
    <row r="82" spans="2:2" x14ac:dyDescent="0.25">
      <c r="B82" s="376"/>
    </row>
    <row r="83" spans="2:2" x14ac:dyDescent="0.25">
      <c r="B83" s="376"/>
    </row>
    <row r="84" spans="2:2" x14ac:dyDescent="0.25">
      <c r="B84" s="376"/>
    </row>
    <row r="85" spans="2:2" x14ac:dyDescent="0.25">
      <c r="B85" s="400"/>
    </row>
    <row r="86" spans="2:2" x14ac:dyDescent="0.25">
      <c r="B86" s="400"/>
    </row>
    <row r="87" spans="2:2" x14ac:dyDescent="0.25">
      <c r="B87" s="376"/>
    </row>
    <row r="88" spans="2:2" x14ac:dyDescent="0.25">
      <c r="B88" s="376"/>
    </row>
    <row r="89" spans="2:2" x14ac:dyDescent="0.25">
      <c r="B89" s="400"/>
    </row>
    <row r="90" spans="2:2" x14ac:dyDescent="0.25">
      <c r="B90" s="400"/>
    </row>
    <row r="91" spans="2:2" x14ac:dyDescent="0.25">
      <c r="B91" s="376"/>
    </row>
    <row r="92" spans="2:2" x14ac:dyDescent="0.25">
      <c r="B92" s="400"/>
    </row>
    <row r="93" spans="2:2" x14ac:dyDescent="0.25">
      <c r="B93" s="400"/>
    </row>
    <row r="94" spans="2:2" x14ac:dyDescent="0.25">
      <c r="B94" s="376"/>
    </row>
    <row r="95" spans="2:2" x14ac:dyDescent="0.25">
      <c r="B95" s="376"/>
    </row>
    <row r="96" spans="2:2" x14ac:dyDescent="0.25">
      <c r="B96" s="376"/>
    </row>
  </sheetData>
  <mergeCells count="4">
    <mergeCell ref="A1:J1"/>
    <mergeCell ref="I2:J2"/>
    <mergeCell ref="A43:O44"/>
    <mergeCell ref="A41:J41"/>
  </mergeCells>
  <pageMargins left="0.6" right="0.5" top="0.62" bottom="0.75" header="0.3" footer="0.3"/>
  <pageSetup paperSize="9" scale="8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96"/>
  <sheetViews>
    <sheetView view="pageBreakPreview" zoomScale="115" zoomScaleNormal="100" zoomScaleSheetLayoutView="115" workbookViewId="0">
      <selection activeCell="A2" sqref="A2"/>
    </sheetView>
  </sheetViews>
  <sheetFormatPr defaultRowHeight="12.75" x14ac:dyDescent="0.2"/>
  <cols>
    <col min="1" max="1" width="17.28515625" style="203" customWidth="1"/>
    <col min="2" max="8" width="8.85546875" style="52" customWidth="1"/>
    <col min="9" max="9" width="12.28515625" style="52" customWidth="1"/>
    <col min="10" max="258" width="9.140625" style="52"/>
    <col min="259" max="259" width="19.7109375" style="52" customWidth="1"/>
    <col min="260" max="260" width="0" style="52" hidden="1" customWidth="1"/>
    <col min="261" max="262" width="13.85546875" style="52" customWidth="1"/>
    <col min="263" max="263" width="12.85546875" style="52" customWidth="1"/>
    <col min="264" max="264" width="13.85546875" style="52" customWidth="1"/>
    <col min="265" max="265" width="12.85546875" style="52" customWidth="1"/>
    <col min="266" max="514" width="9.140625" style="52"/>
    <col min="515" max="515" width="19.7109375" style="52" customWidth="1"/>
    <col min="516" max="516" width="0" style="52" hidden="1" customWidth="1"/>
    <col min="517" max="518" width="13.85546875" style="52" customWidth="1"/>
    <col min="519" max="519" width="12.85546875" style="52" customWidth="1"/>
    <col min="520" max="520" width="13.85546875" style="52" customWidth="1"/>
    <col min="521" max="521" width="12.85546875" style="52" customWidth="1"/>
    <col min="522" max="770" width="9.140625" style="52"/>
    <col min="771" max="771" width="19.7109375" style="52" customWidth="1"/>
    <col min="772" max="772" width="0" style="52" hidden="1" customWidth="1"/>
    <col min="773" max="774" width="13.85546875" style="52" customWidth="1"/>
    <col min="775" max="775" width="12.85546875" style="52" customWidth="1"/>
    <col min="776" max="776" width="13.85546875" style="52" customWidth="1"/>
    <col min="777" max="777" width="12.85546875" style="52" customWidth="1"/>
    <col min="778" max="1026" width="9.140625" style="52"/>
    <col min="1027" max="1027" width="19.7109375" style="52" customWidth="1"/>
    <col min="1028" max="1028" width="0" style="52" hidden="1" customWidth="1"/>
    <col min="1029" max="1030" width="13.85546875" style="52" customWidth="1"/>
    <col min="1031" max="1031" width="12.85546875" style="52" customWidth="1"/>
    <col min="1032" max="1032" width="13.85546875" style="52" customWidth="1"/>
    <col min="1033" max="1033" width="12.85546875" style="52" customWidth="1"/>
    <col min="1034" max="1282" width="9.140625" style="52"/>
    <col min="1283" max="1283" width="19.7109375" style="52" customWidth="1"/>
    <col min="1284" max="1284" width="0" style="52" hidden="1" customWidth="1"/>
    <col min="1285" max="1286" width="13.85546875" style="52" customWidth="1"/>
    <col min="1287" max="1287" width="12.85546875" style="52" customWidth="1"/>
    <col min="1288" max="1288" width="13.85546875" style="52" customWidth="1"/>
    <col min="1289" max="1289" width="12.85546875" style="52" customWidth="1"/>
    <col min="1290" max="1538" width="9.140625" style="52"/>
    <col min="1539" max="1539" width="19.7109375" style="52" customWidth="1"/>
    <col min="1540" max="1540" width="0" style="52" hidden="1" customWidth="1"/>
    <col min="1541" max="1542" width="13.85546875" style="52" customWidth="1"/>
    <col min="1543" max="1543" width="12.85546875" style="52" customWidth="1"/>
    <col min="1544" max="1544" width="13.85546875" style="52" customWidth="1"/>
    <col min="1545" max="1545" width="12.85546875" style="52" customWidth="1"/>
    <col min="1546" max="1794" width="9.140625" style="52"/>
    <col min="1795" max="1795" width="19.7109375" style="52" customWidth="1"/>
    <col min="1796" max="1796" width="0" style="52" hidden="1" customWidth="1"/>
    <col min="1797" max="1798" width="13.85546875" style="52" customWidth="1"/>
    <col min="1799" max="1799" width="12.85546875" style="52" customWidth="1"/>
    <col min="1800" max="1800" width="13.85546875" style="52" customWidth="1"/>
    <col min="1801" max="1801" width="12.85546875" style="52" customWidth="1"/>
    <col min="1802" max="2050" width="9.140625" style="52"/>
    <col min="2051" max="2051" width="19.7109375" style="52" customWidth="1"/>
    <col min="2052" max="2052" width="0" style="52" hidden="1" customWidth="1"/>
    <col min="2053" max="2054" width="13.85546875" style="52" customWidth="1"/>
    <col min="2055" max="2055" width="12.85546875" style="52" customWidth="1"/>
    <col min="2056" max="2056" width="13.85546875" style="52" customWidth="1"/>
    <col min="2057" max="2057" width="12.85546875" style="52" customWidth="1"/>
    <col min="2058" max="2306" width="9.140625" style="52"/>
    <col min="2307" max="2307" width="19.7109375" style="52" customWidth="1"/>
    <col min="2308" max="2308" width="0" style="52" hidden="1" customWidth="1"/>
    <col min="2309" max="2310" width="13.85546875" style="52" customWidth="1"/>
    <col min="2311" max="2311" width="12.85546875" style="52" customWidth="1"/>
    <col min="2312" max="2312" width="13.85546875" style="52" customWidth="1"/>
    <col min="2313" max="2313" width="12.85546875" style="52" customWidth="1"/>
    <col min="2314" max="2562" width="9.140625" style="52"/>
    <col min="2563" max="2563" width="19.7109375" style="52" customWidth="1"/>
    <col min="2564" max="2564" width="0" style="52" hidden="1" customWidth="1"/>
    <col min="2565" max="2566" width="13.85546875" style="52" customWidth="1"/>
    <col min="2567" max="2567" width="12.85546875" style="52" customWidth="1"/>
    <col min="2568" max="2568" width="13.85546875" style="52" customWidth="1"/>
    <col min="2569" max="2569" width="12.85546875" style="52" customWidth="1"/>
    <col min="2570" max="2818" width="9.140625" style="52"/>
    <col min="2819" max="2819" width="19.7109375" style="52" customWidth="1"/>
    <col min="2820" max="2820" width="0" style="52" hidden="1" customWidth="1"/>
    <col min="2821" max="2822" width="13.85546875" style="52" customWidth="1"/>
    <col min="2823" max="2823" width="12.85546875" style="52" customWidth="1"/>
    <col min="2824" max="2824" width="13.85546875" style="52" customWidth="1"/>
    <col min="2825" max="2825" width="12.85546875" style="52" customWidth="1"/>
    <col min="2826" max="3074" width="9.140625" style="52"/>
    <col min="3075" max="3075" width="19.7109375" style="52" customWidth="1"/>
    <col min="3076" max="3076" width="0" style="52" hidden="1" customWidth="1"/>
    <col min="3077" max="3078" width="13.85546875" style="52" customWidth="1"/>
    <col min="3079" max="3079" width="12.85546875" style="52" customWidth="1"/>
    <col min="3080" max="3080" width="13.85546875" style="52" customWidth="1"/>
    <col min="3081" max="3081" width="12.85546875" style="52" customWidth="1"/>
    <col min="3082" max="3330" width="9.140625" style="52"/>
    <col min="3331" max="3331" width="19.7109375" style="52" customWidth="1"/>
    <col min="3332" max="3332" width="0" style="52" hidden="1" customWidth="1"/>
    <col min="3333" max="3334" width="13.85546875" style="52" customWidth="1"/>
    <col min="3335" max="3335" width="12.85546875" style="52" customWidth="1"/>
    <col min="3336" max="3336" width="13.85546875" style="52" customWidth="1"/>
    <col min="3337" max="3337" width="12.85546875" style="52" customWidth="1"/>
    <col min="3338" max="3586" width="9.140625" style="52"/>
    <col min="3587" max="3587" width="19.7109375" style="52" customWidth="1"/>
    <col min="3588" max="3588" width="0" style="52" hidden="1" customWidth="1"/>
    <col min="3589" max="3590" width="13.85546875" style="52" customWidth="1"/>
    <col min="3591" max="3591" width="12.85546875" style="52" customWidth="1"/>
    <col min="3592" max="3592" width="13.85546875" style="52" customWidth="1"/>
    <col min="3593" max="3593" width="12.85546875" style="52" customWidth="1"/>
    <col min="3594" max="3842" width="9.140625" style="52"/>
    <col min="3843" max="3843" width="19.7109375" style="52" customWidth="1"/>
    <col min="3844" max="3844" width="0" style="52" hidden="1" customWidth="1"/>
    <col min="3845" max="3846" width="13.85546875" style="52" customWidth="1"/>
    <col min="3847" max="3847" width="12.85546875" style="52" customWidth="1"/>
    <col min="3848" max="3848" width="13.85546875" style="52" customWidth="1"/>
    <col min="3849" max="3849" width="12.85546875" style="52" customWidth="1"/>
    <col min="3850" max="4098" width="9.140625" style="52"/>
    <col min="4099" max="4099" width="19.7109375" style="52" customWidth="1"/>
    <col min="4100" max="4100" width="0" style="52" hidden="1" customWidth="1"/>
    <col min="4101" max="4102" width="13.85546875" style="52" customWidth="1"/>
    <col min="4103" max="4103" width="12.85546875" style="52" customWidth="1"/>
    <col min="4104" max="4104" width="13.85546875" style="52" customWidth="1"/>
    <col min="4105" max="4105" width="12.85546875" style="52" customWidth="1"/>
    <col min="4106" max="4354" width="9.140625" style="52"/>
    <col min="4355" max="4355" width="19.7109375" style="52" customWidth="1"/>
    <col min="4356" max="4356" width="0" style="52" hidden="1" customWidth="1"/>
    <col min="4357" max="4358" width="13.85546875" style="52" customWidth="1"/>
    <col min="4359" max="4359" width="12.85546875" style="52" customWidth="1"/>
    <col min="4360" max="4360" width="13.85546875" style="52" customWidth="1"/>
    <col min="4361" max="4361" width="12.85546875" style="52" customWidth="1"/>
    <col min="4362" max="4610" width="9.140625" style="52"/>
    <col min="4611" max="4611" width="19.7109375" style="52" customWidth="1"/>
    <col min="4612" max="4612" width="0" style="52" hidden="1" customWidth="1"/>
    <col min="4613" max="4614" width="13.85546875" style="52" customWidth="1"/>
    <col min="4615" max="4615" width="12.85546875" style="52" customWidth="1"/>
    <col min="4616" max="4616" width="13.85546875" style="52" customWidth="1"/>
    <col min="4617" max="4617" width="12.85546875" style="52" customWidth="1"/>
    <col min="4618" max="4866" width="9.140625" style="52"/>
    <col min="4867" max="4867" width="19.7109375" style="52" customWidth="1"/>
    <col min="4868" max="4868" width="0" style="52" hidden="1" customWidth="1"/>
    <col min="4869" max="4870" width="13.85546875" style="52" customWidth="1"/>
    <col min="4871" max="4871" width="12.85546875" style="52" customWidth="1"/>
    <col min="4872" max="4872" width="13.85546875" style="52" customWidth="1"/>
    <col min="4873" max="4873" width="12.85546875" style="52" customWidth="1"/>
    <col min="4874" max="5122" width="9.140625" style="52"/>
    <col min="5123" max="5123" width="19.7109375" style="52" customWidth="1"/>
    <col min="5124" max="5124" width="0" style="52" hidden="1" customWidth="1"/>
    <col min="5125" max="5126" width="13.85546875" style="52" customWidth="1"/>
    <col min="5127" max="5127" width="12.85546875" style="52" customWidth="1"/>
    <col min="5128" max="5128" width="13.85546875" style="52" customWidth="1"/>
    <col min="5129" max="5129" width="12.85546875" style="52" customWidth="1"/>
    <col min="5130" max="5378" width="9.140625" style="52"/>
    <col min="5379" max="5379" width="19.7109375" style="52" customWidth="1"/>
    <col min="5380" max="5380" width="0" style="52" hidden="1" customWidth="1"/>
    <col min="5381" max="5382" width="13.85546875" style="52" customWidth="1"/>
    <col min="5383" max="5383" width="12.85546875" style="52" customWidth="1"/>
    <col min="5384" max="5384" width="13.85546875" style="52" customWidth="1"/>
    <col min="5385" max="5385" width="12.85546875" style="52" customWidth="1"/>
    <col min="5386" max="5634" width="9.140625" style="52"/>
    <col min="5635" max="5635" width="19.7109375" style="52" customWidth="1"/>
    <col min="5636" max="5636" width="0" style="52" hidden="1" customWidth="1"/>
    <col min="5637" max="5638" width="13.85546875" style="52" customWidth="1"/>
    <col min="5639" max="5639" width="12.85546875" style="52" customWidth="1"/>
    <col min="5640" max="5640" width="13.85546875" style="52" customWidth="1"/>
    <col min="5641" max="5641" width="12.85546875" style="52" customWidth="1"/>
    <col min="5642" max="5890" width="9.140625" style="52"/>
    <col min="5891" max="5891" width="19.7109375" style="52" customWidth="1"/>
    <col min="5892" max="5892" width="0" style="52" hidden="1" customWidth="1"/>
    <col min="5893" max="5894" width="13.85546875" style="52" customWidth="1"/>
    <col min="5895" max="5895" width="12.85546875" style="52" customWidth="1"/>
    <col min="5896" max="5896" width="13.85546875" style="52" customWidth="1"/>
    <col min="5897" max="5897" width="12.85546875" style="52" customWidth="1"/>
    <col min="5898" max="6146" width="9.140625" style="52"/>
    <col min="6147" max="6147" width="19.7109375" style="52" customWidth="1"/>
    <col min="6148" max="6148" width="0" style="52" hidden="1" customWidth="1"/>
    <col min="6149" max="6150" width="13.85546875" style="52" customWidth="1"/>
    <col min="6151" max="6151" width="12.85546875" style="52" customWidth="1"/>
    <col min="6152" max="6152" width="13.85546875" style="52" customWidth="1"/>
    <col min="6153" max="6153" width="12.85546875" style="52" customWidth="1"/>
    <col min="6154" max="6402" width="9.140625" style="52"/>
    <col min="6403" max="6403" width="19.7109375" style="52" customWidth="1"/>
    <col min="6404" max="6404" width="0" style="52" hidden="1" customWidth="1"/>
    <col min="6405" max="6406" width="13.85546875" style="52" customWidth="1"/>
    <col min="6407" max="6407" width="12.85546875" style="52" customWidth="1"/>
    <col min="6408" max="6408" width="13.85546875" style="52" customWidth="1"/>
    <col min="6409" max="6409" width="12.85546875" style="52" customWidth="1"/>
    <col min="6410" max="6658" width="9.140625" style="52"/>
    <col min="6659" max="6659" width="19.7109375" style="52" customWidth="1"/>
    <col min="6660" max="6660" width="0" style="52" hidden="1" customWidth="1"/>
    <col min="6661" max="6662" width="13.85546875" style="52" customWidth="1"/>
    <col min="6663" max="6663" width="12.85546875" style="52" customWidth="1"/>
    <col min="6664" max="6664" width="13.85546875" style="52" customWidth="1"/>
    <col min="6665" max="6665" width="12.85546875" style="52" customWidth="1"/>
    <col min="6666" max="6914" width="9.140625" style="52"/>
    <col min="6915" max="6915" width="19.7109375" style="52" customWidth="1"/>
    <col min="6916" max="6916" width="0" style="52" hidden="1" customWidth="1"/>
    <col min="6917" max="6918" width="13.85546875" style="52" customWidth="1"/>
    <col min="6919" max="6919" width="12.85546875" style="52" customWidth="1"/>
    <col min="6920" max="6920" width="13.85546875" style="52" customWidth="1"/>
    <col min="6921" max="6921" width="12.85546875" style="52" customWidth="1"/>
    <col min="6922" max="7170" width="9.140625" style="52"/>
    <col min="7171" max="7171" width="19.7109375" style="52" customWidth="1"/>
    <col min="7172" max="7172" width="0" style="52" hidden="1" customWidth="1"/>
    <col min="7173" max="7174" width="13.85546875" style="52" customWidth="1"/>
    <col min="7175" max="7175" width="12.85546875" style="52" customWidth="1"/>
    <col min="7176" max="7176" width="13.85546875" style="52" customWidth="1"/>
    <col min="7177" max="7177" width="12.85546875" style="52" customWidth="1"/>
    <col min="7178" max="7426" width="9.140625" style="52"/>
    <col min="7427" max="7427" width="19.7109375" style="52" customWidth="1"/>
    <col min="7428" max="7428" width="0" style="52" hidden="1" customWidth="1"/>
    <col min="7429" max="7430" width="13.85546875" style="52" customWidth="1"/>
    <col min="7431" max="7431" width="12.85546875" style="52" customWidth="1"/>
    <col min="7432" max="7432" width="13.85546875" style="52" customWidth="1"/>
    <col min="7433" max="7433" width="12.85546875" style="52" customWidth="1"/>
    <col min="7434" max="7682" width="9.140625" style="52"/>
    <col min="7683" max="7683" width="19.7109375" style="52" customWidth="1"/>
    <col min="7684" max="7684" width="0" style="52" hidden="1" customWidth="1"/>
    <col min="7685" max="7686" width="13.85546875" style="52" customWidth="1"/>
    <col min="7687" max="7687" width="12.85546875" style="52" customWidth="1"/>
    <col min="7688" max="7688" width="13.85546875" style="52" customWidth="1"/>
    <col min="7689" max="7689" width="12.85546875" style="52" customWidth="1"/>
    <col min="7690" max="7938" width="9.140625" style="52"/>
    <col min="7939" max="7939" width="19.7109375" style="52" customWidth="1"/>
    <col min="7940" max="7940" width="0" style="52" hidden="1" customWidth="1"/>
    <col min="7941" max="7942" width="13.85546875" style="52" customWidth="1"/>
    <col min="7943" max="7943" width="12.85546875" style="52" customWidth="1"/>
    <col min="7944" max="7944" width="13.85546875" style="52" customWidth="1"/>
    <col min="7945" max="7945" width="12.85546875" style="52" customWidth="1"/>
    <col min="7946" max="8194" width="9.140625" style="52"/>
    <col min="8195" max="8195" width="19.7109375" style="52" customWidth="1"/>
    <col min="8196" max="8196" width="0" style="52" hidden="1" customWidth="1"/>
    <col min="8197" max="8198" width="13.85546875" style="52" customWidth="1"/>
    <col min="8199" max="8199" width="12.85546875" style="52" customWidth="1"/>
    <col min="8200" max="8200" width="13.85546875" style="52" customWidth="1"/>
    <col min="8201" max="8201" width="12.85546875" style="52" customWidth="1"/>
    <col min="8202" max="8450" width="9.140625" style="52"/>
    <col min="8451" max="8451" width="19.7109375" style="52" customWidth="1"/>
    <col min="8452" max="8452" width="0" style="52" hidden="1" customWidth="1"/>
    <col min="8453" max="8454" width="13.85546875" style="52" customWidth="1"/>
    <col min="8455" max="8455" width="12.85546875" style="52" customWidth="1"/>
    <col min="8456" max="8456" width="13.85546875" style="52" customWidth="1"/>
    <col min="8457" max="8457" width="12.85546875" style="52" customWidth="1"/>
    <col min="8458" max="8706" width="9.140625" style="52"/>
    <col min="8707" max="8707" width="19.7109375" style="52" customWidth="1"/>
    <col min="8708" max="8708" width="0" style="52" hidden="1" customWidth="1"/>
    <col min="8709" max="8710" width="13.85546875" style="52" customWidth="1"/>
    <col min="8711" max="8711" width="12.85546875" style="52" customWidth="1"/>
    <col min="8712" max="8712" width="13.85546875" style="52" customWidth="1"/>
    <col min="8713" max="8713" width="12.85546875" style="52" customWidth="1"/>
    <col min="8714" max="8962" width="9.140625" style="52"/>
    <col min="8963" max="8963" width="19.7109375" style="52" customWidth="1"/>
    <col min="8964" max="8964" width="0" style="52" hidden="1" customWidth="1"/>
    <col min="8965" max="8966" width="13.85546875" style="52" customWidth="1"/>
    <col min="8967" max="8967" width="12.85546875" style="52" customWidth="1"/>
    <col min="8968" max="8968" width="13.85546875" style="52" customWidth="1"/>
    <col min="8969" max="8969" width="12.85546875" style="52" customWidth="1"/>
    <col min="8970" max="9218" width="9.140625" style="52"/>
    <col min="9219" max="9219" width="19.7109375" style="52" customWidth="1"/>
    <col min="9220" max="9220" width="0" style="52" hidden="1" customWidth="1"/>
    <col min="9221" max="9222" width="13.85546875" style="52" customWidth="1"/>
    <col min="9223" max="9223" width="12.85546875" style="52" customWidth="1"/>
    <col min="9224" max="9224" width="13.85546875" style="52" customWidth="1"/>
    <col min="9225" max="9225" width="12.85546875" style="52" customWidth="1"/>
    <col min="9226" max="9474" width="9.140625" style="52"/>
    <col min="9475" max="9475" width="19.7109375" style="52" customWidth="1"/>
    <col min="9476" max="9476" width="0" style="52" hidden="1" customWidth="1"/>
    <col min="9477" max="9478" width="13.85546875" style="52" customWidth="1"/>
    <col min="9479" max="9479" width="12.85546875" style="52" customWidth="1"/>
    <col min="9480" max="9480" width="13.85546875" style="52" customWidth="1"/>
    <col min="9481" max="9481" width="12.85546875" style="52" customWidth="1"/>
    <col min="9482" max="9730" width="9.140625" style="52"/>
    <col min="9731" max="9731" width="19.7109375" style="52" customWidth="1"/>
    <col min="9732" max="9732" width="0" style="52" hidden="1" customWidth="1"/>
    <col min="9733" max="9734" width="13.85546875" style="52" customWidth="1"/>
    <col min="9735" max="9735" width="12.85546875" style="52" customWidth="1"/>
    <col min="9736" max="9736" width="13.85546875" style="52" customWidth="1"/>
    <col min="9737" max="9737" width="12.85546875" style="52" customWidth="1"/>
    <col min="9738" max="9986" width="9.140625" style="52"/>
    <col min="9987" max="9987" width="19.7109375" style="52" customWidth="1"/>
    <col min="9988" max="9988" width="0" style="52" hidden="1" customWidth="1"/>
    <col min="9989" max="9990" width="13.85546875" style="52" customWidth="1"/>
    <col min="9991" max="9991" width="12.85546875" style="52" customWidth="1"/>
    <col min="9992" max="9992" width="13.85546875" style="52" customWidth="1"/>
    <col min="9993" max="9993" width="12.85546875" style="52" customWidth="1"/>
    <col min="9994" max="10242" width="9.140625" style="52"/>
    <col min="10243" max="10243" width="19.7109375" style="52" customWidth="1"/>
    <col min="10244" max="10244" width="0" style="52" hidden="1" customWidth="1"/>
    <col min="10245" max="10246" width="13.85546875" style="52" customWidth="1"/>
    <col min="10247" max="10247" width="12.85546875" style="52" customWidth="1"/>
    <col min="10248" max="10248" width="13.85546875" style="52" customWidth="1"/>
    <col min="10249" max="10249" width="12.85546875" style="52" customWidth="1"/>
    <col min="10250" max="10498" width="9.140625" style="52"/>
    <col min="10499" max="10499" width="19.7109375" style="52" customWidth="1"/>
    <col min="10500" max="10500" width="0" style="52" hidden="1" customWidth="1"/>
    <col min="10501" max="10502" width="13.85546875" style="52" customWidth="1"/>
    <col min="10503" max="10503" width="12.85546875" style="52" customWidth="1"/>
    <col min="10504" max="10504" width="13.85546875" style="52" customWidth="1"/>
    <col min="10505" max="10505" width="12.85546875" style="52" customWidth="1"/>
    <col min="10506" max="10754" width="9.140625" style="52"/>
    <col min="10755" max="10755" width="19.7109375" style="52" customWidth="1"/>
    <col min="10756" max="10756" width="0" style="52" hidden="1" customWidth="1"/>
    <col min="10757" max="10758" width="13.85546875" style="52" customWidth="1"/>
    <col min="10759" max="10759" width="12.85546875" style="52" customWidth="1"/>
    <col min="10760" max="10760" width="13.85546875" style="52" customWidth="1"/>
    <col min="10761" max="10761" width="12.85546875" style="52" customWidth="1"/>
    <col min="10762" max="11010" width="9.140625" style="52"/>
    <col min="11011" max="11011" width="19.7109375" style="52" customWidth="1"/>
    <col min="11012" max="11012" width="0" style="52" hidden="1" customWidth="1"/>
    <col min="11013" max="11014" width="13.85546875" style="52" customWidth="1"/>
    <col min="11015" max="11015" width="12.85546875" style="52" customWidth="1"/>
    <col min="11016" max="11016" width="13.85546875" style="52" customWidth="1"/>
    <col min="11017" max="11017" width="12.85546875" style="52" customWidth="1"/>
    <col min="11018" max="11266" width="9.140625" style="52"/>
    <col min="11267" max="11267" width="19.7109375" style="52" customWidth="1"/>
    <col min="11268" max="11268" width="0" style="52" hidden="1" customWidth="1"/>
    <col min="11269" max="11270" width="13.85546875" style="52" customWidth="1"/>
    <col min="11271" max="11271" width="12.85546875" style="52" customWidth="1"/>
    <col min="11272" max="11272" width="13.85546875" style="52" customWidth="1"/>
    <col min="11273" max="11273" width="12.85546875" style="52" customWidth="1"/>
    <col min="11274" max="11522" width="9.140625" style="52"/>
    <col min="11523" max="11523" width="19.7109375" style="52" customWidth="1"/>
    <col min="11524" max="11524" width="0" style="52" hidden="1" customWidth="1"/>
    <col min="11525" max="11526" width="13.85546875" style="52" customWidth="1"/>
    <col min="11527" max="11527" width="12.85546875" style="52" customWidth="1"/>
    <col min="11528" max="11528" width="13.85546875" style="52" customWidth="1"/>
    <col min="11529" max="11529" width="12.85546875" style="52" customWidth="1"/>
    <col min="11530" max="11778" width="9.140625" style="52"/>
    <col min="11779" max="11779" width="19.7109375" style="52" customWidth="1"/>
    <col min="11780" max="11780" width="0" style="52" hidden="1" customWidth="1"/>
    <col min="11781" max="11782" width="13.85546875" style="52" customWidth="1"/>
    <col min="11783" max="11783" width="12.85546875" style="52" customWidth="1"/>
    <col min="11784" max="11784" width="13.85546875" style="52" customWidth="1"/>
    <col min="11785" max="11785" width="12.85546875" style="52" customWidth="1"/>
    <col min="11786" max="12034" width="9.140625" style="52"/>
    <col min="12035" max="12035" width="19.7109375" style="52" customWidth="1"/>
    <col min="12036" max="12036" width="0" style="52" hidden="1" customWidth="1"/>
    <col min="12037" max="12038" width="13.85546875" style="52" customWidth="1"/>
    <col min="12039" max="12039" width="12.85546875" style="52" customWidth="1"/>
    <col min="12040" max="12040" width="13.85546875" style="52" customWidth="1"/>
    <col min="12041" max="12041" width="12.85546875" style="52" customWidth="1"/>
    <col min="12042" max="12290" width="9.140625" style="52"/>
    <col min="12291" max="12291" width="19.7109375" style="52" customWidth="1"/>
    <col min="12292" max="12292" width="0" style="52" hidden="1" customWidth="1"/>
    <col min="12293" max="12294" width="13.85546875" style="52" customWidth="1"/>
    <col min="12295" max="12295" width="12.85546875" style="52" customWidth="1"/>
    <col min="12296" max="12296" width="13.85546875" style="52" customWidth="1"/>
    <col min="12297" max="12297" width="12.85546875" style="52" customWidth="1"/>
    <col min="12298" max="12546" width="9.140625" style="52"/>
    <col min="12547" max="12547" width="19.7109375" style="52" customWidth="1"/>
    <col min="12548" max="12548" width="0" style="52" hidden="1" customWidth="1"/>
    <col min="12549" max="12550" width="13.85546875" style="52" customWidth="1"/>
    <col min="12551" max="12551" width="12.85546875" style="52" customWidth="1"/>
    <col min="12552" max="12552" width="13.85546875" style="52" customWidth="1"/>
    <col min="12553" max="12553" width="12.85546875" style="52" customWidth="1"/>
    <col min="12554" max="12802" width="9.140625" style="52"/>
    <col min="12803" max="12803" width="19.7109375" style="52" customWidth="1"/>
    <col min="12804" max="12804" width="0" style="52" hidden="1" customWidth="1"/>
    <col min="12805" max="12806" width="13.85546875" style="52" customWidth="1"/>
    <col min="12807" max="12807" width="12.85546875" style="52" customWidth="1"/>
    <col min="12808" max="12808" width="13.85546875" style="52" customWidth="1"/>
    <col min="12809" max="12809" width="12.85546875" style="52" customWidth="1"/>
    <col min="12810" max="13058" width="9.140625" style="52"/>
    <col min="13059" max="13059" width="19.7109375" style="52" customWidth="1"/>
    <col min="13060" max="13060" width="0" style="52" hidden="1" customWidth="1"/>
    <col min="13061" max="13062" width="13.85546875" style="52" customWidth="1"/>
    <col min="13063" max="13063" width="12.85546875" style="52" customWidth="1"/>
    <col min="13064" max="13064" width="13.85546875" style="52" customWidth="1"/>
    <col min="13065" max="13065" width="12.85546875" style="52" customWidth="1"/>
    <col min="13066" max="13314" width="9.140625" style="52"/>
    <col min="13315" max="13315" width="19.7109375" style="52" customWidth="1"/>
    <col min="13316" max="13316" width="0" style="52" hidden="1" customWidth="1"/>
    <col min="13317" max="13318" width="13.85546875" style="52" customWidth="1"/>
    <col min="13319" max="13319" width="12.85546875" style="52" customWidth="1"/>
    <col min="13320" max="13320" width="13.85546875" style="52" customWidth="1"/>
    <col min="13321" max="13321" width="12.85546875" style="52" customWidth="1"/>
    <col min="13322" max="13570" width="9.140625" style="52"/>
    <col min="13571" max="13571" width="19.7109375" style="52" customWidth="1"/>
    <col min="13572" max="13572" width="0" style="52" hidden="1" customWidth="1"/>
    <col min="13573" max="13574" width="13.85546875" style="52" customWidth="1"/>
    <col min="13575" max="13575" width="12.85546875" style="52" customWidth="1"/>
    <col min="13576" max="13576" width="13.85546875" style="52" customWidth="1"/>
    <col min="13577" max="13577" width="12.85546875" style="52" customWidth="1"/>
    <col min="13578" max="13826" width="9.140625" style="52"/>
    <col min="13827" max="13827" width="19.7109375" style="52" customWidth="1"/>
    <col min="13828" max="13828" width="0" style="52" hidden="1" customWidth="1"/>
    <col min="13829" max="13830" width="13.85546875" style="52" customWidth="1"/>
    <col min="13831" max="13831" width="12.85546875" style="52" customWidth="1"/>
    <col min="13832" max="13832" width="13.85546875" style="52" customWidth="1"/>
    <col min="13833" max="13833" width="12.85546875" style="52" customWidth="1"/>
    <col min="13834" max="14082" width="9.140625" style="52"/>
    <col min="14083" max="14083" width="19.7109375" style="52" customWidth="1"/>
    <col min="14084" max="14084" width="0" style="52" hidden="1" customWidth="1"/>
    <col min="14085" max="14086" width="13.85546875" style="52" customWidth="1"/>
    <col min="14087" max="14087" width="12.85546875" style="52" customWidth="1"/>
    <col min="14088" max="14088" width="13.85546875" style="52" customWidth="1"/>
    <col min="14089" max="14089" width="12.85546875" style="52" customWidth="1"/>
    <col min="14090" max="14338" width="9.140625" style="52"/>
    <col min="14339" max="14339" width="19.7109375" style="52" customWidth="1"/>
    <col min="14340" max="14340" width="0" style="52" hidden="1" customWidth="1"/>
    <col min="14341" max="14342" width="13.85546875" style="52" customWidth="1"/>
    <col min="14343" max="14343" width="12.85546875" style="52" customWidth="1"/>
    <col min="14344" max="14344" width="13.85546875" style="52" customWidth="1"/>
    <col min="14345" max="14345" width="12.85546875" style="52" customWidth="1"/>
    <col min="14346" max="14594" width="9.140625" style="52"/>
    <col min="14595" max="14595" width="19.7109375" style="52" customWidth="1"/>
    <col min="14596" max="14596" width="0" style="52" hidden="1" customWidth="1"/>
    <col min="14597" max="14598" width="13.85546875" style="52" customWidth="1"/>
    <col min="14599" max="14599" width="12.85546875" style="52" customWidth="1"/>
    <col min="14600" max="14600" width="13.85546875" style="52" customWidth="1"/>
    <col min="14601" max="14601" width="12.85546875" style="52" customWidth="1"/>
    <col min="14602" max="14850" width="9.140625" style="52"/>
    <col min="14851" max="14851" width="19.7109375" style="52" customWidth="1"/>
    <col min="14852" max="14852" width="0" style="52" hidden="1" customWidth="1"/>
    <col min="14853" max="14854" width="13.85546875" style="52" customWidth="1"/>
    <col min="14855" max="14855" width="12.85546875" style="52" customWidth="1"/>
    <col min="14856" max="14856" width="13.85546875" style="52" customWidth="1"/>
    <col min="14857" max="14857" width="12.85546875" style="52" customWidth="1"/>
    <col min="14858" max="15106" width="9.140625" style="52"/>
    <col min="15107" max="15107" width="19.7109375" style="52" customWidth="1"/>
    <col min="15108" max="15108" width="0" style="52" hidden="1" customWidth="1"/>
    <col min="15109" max="15110" width="13.85546875" style="52" customWidth="1"/>
    <col min="15111" max="15111" width="12.85546875" style="52" customWidth="1"/>
    <col min="15112" max="15112" width="13.85546875" style="52" customWidth="1"/>
    <col min="15113" max="15113" width="12.85546875" style="52" customWidth="1"/>
    <col min="15114" max="15362" width="9.140625" style="52"/>
    <col min="15363" max="15363" width="19.7109375" style="52" customWidth="1"/>
    <col min="15364" max="15364" width="0" style="52" hidden="1" customWidth="1"/>
    <col min="15365" max="15366" width="13.85546875" style="52" customWidth="1"/>
    <col min="15367" max="15367" width="12.85546875" style="52" customWidth="1"/>
    <col min="15368" max="15368" width="13.85546875" style="52" customWidth="1"/>
    <col min="15369" max="15369" width="12.85546875" style="52" customWidth="1"/>
    <col min="15370" max="15618" width="9.140625" style="52"/>
    <col min="15619" max="15619" width="19.7109375" style="52" customWidth="1"/>
    <col min="15620" max="15620" width="0" style="52" hidden="1" customWidth="1"/>
    <col min="15621" max="15622" width="13.85546875" style="52" customWidth="1"/>
    <col min="15623" max="15623" width="12.85546875" style="52" customWidth="1"/>
    <col min="15624" max="15624" width="13.85546875" style="52" customWidth="1"/>
    <col min="15625" max="15625" width="12.85546875" style="52" customWidth="1"/>
    <col min="15626" max="15874" width="9.140625" style="52"/>
    <col min="15875" max="15875" width="19.7109375" style="52" customWidth="1"/>
    <col min="15876" max="15876" width="0" style="52" hidden="1" customWidth="1"/>
    <col min="15877" max="15878" width="13.85546875" style="52" customWidth="1"/>
    <col min="15879" max="15879" width="12.85546875" style="52" customWidth="1"/>
    <col min="15880" max="15880" width="13.85546875" style="52" customWidth="1"/>
    <col min="15881" max="15881" width="12.85546875" style="52" customWidth="1"/>
    <col min="15882" max="16130" width="9.140625" style="52"/>
    <col min="16131" max="16131" width="19.7109375" style="52" customWidth="1"/>
    <col min="16132" max="16132" width="0" style="52" hidden="1" customWidth="1"/>
    <col min="16133" max="16134" width="13.85546875" style="52" customWidth="1"/>
    <col min="16135" max="16135" width="12.85546875" style="52" customWidth="1"/>
    <col min="16136" max="16136" width="13.85546875" style="52" customWidth="1"/>
    <col min="16137" max="16137" width="12.85546875" style="52" customWidth="1"/>
    <col min="16138" max="16384" width="9.140625" style="52"/>
  </cols>
  <sheetData>
    <row r="1" spans="1:9" ht="17.25" x14ac:dyDescent="0.2">
      <c r="A1" s="578" t="s">
        <v>675</v>
      </c>
      <c r="B1" s="578"/>
      <c r="C1" s="578"/>
      <c r="D1" s="578"/>
      <c r="E1" s="578"/>
      <c r="F1" s="578"/>
      <c r="G1" s="578"/>
      <c r="H1" s="578"/>
      <c r="I1" s="578"/>
    </row>
    <row r="2" spans="1:9" s="56" customFormat="1" ht="21.75" customHeight="1" x14ac:dyDescent="0.25">
      <c r="A2" s="256" t="s">
        <v>0</v>
      </c>
      <c r="B2" s="257" t="s">
        <v>31</v>
      </c>
      <c r="C2" s="257" t="s">
        <v>369</v>
      </c>
      <c r="D2" s="258" t="s">
        <v>1</v>
      </c>
      <c r="E2" s="258" t="s">
        <v>2</v>
      </c>
      <c r="F2" s="258" t="s">
        <v>3</v>
      </c>
      <c r="G2" s="258" t="s">
        <v>4</v>
      </c>
      <c r="H2" s="258" t="s">
        <v>5</v>
      </c>
      <c r="I2" s="258" t="s">
        <v>352</v>
      </c>
    </row>
    <row r="3" spans="1:9" s="244" customFormat="1" ht="30.75" customHeight="1" x14ac:dyDescent="0.25">
      <c r="A3" s="579" t="s">
        <v>6</v>
      </c>
      <c r="B3" s="581"/>
      <c r="C3" s="581"/>
      <c r="D3" s="581"/>
      <c r="E3" s="581"/>
      <c r="F3" s="581"/>
      <c r="G3" s="581"/>
      <c r="H3" s="581"/>
      <c r="I3" s="582"/>
    </row>
    <row r="4" spans="1:9" s="244" customFormat="1" ht="24" customHeight="1" x14ac:dyDescent="0.25">
      <c r="A4" s="245" t="s">
        <v>350</v>
      </c>
      <c r="B4" s="455">
        <v>0.15</v>
      </c>
      <c r="C4" s="246">
        <v>0.16300000000000001</v>
      </c>
      <c r="D4" s="247">
        <v>0.189</v>
      </c>
      <c r="E4" s="247">
        <v>0.157</v>
      </c>
      <c r="F4" s="247">
        <v>0.125</v>
      </c>
      <c r="G4" s="247">
        <v>0.126</v>
      </c>
      <c r="H4" s="247">
        <v>0.13500000000000001</v>
      </c>
      <c r="I4" s="247">
        <v>0.11</v>
      </c>
    </row>
    <row r="5" spans="1:9" s="244" customFormat="1" ht="24" customHeight="1" x14ac:dyDescent="0.25">
      <c r="A5" s="245" t="s">
        <v>7</v>
      </c>
      <c r="B5" s="246">
        <v>30.295000000000002</v>
      </c>
      <c r="C5" s="246">
        <v>48.930999999999997</v>
      </c>
      <c r="D5" s="247">
        <v>51.107999999999997</v>
      </c>
      <c r="E5" s="247">
        <v>51.064999999999998</v>
      </c>
      <c r="F5" s="247">
        <v>55.088000000000001</v>
      </c>
      <c r="G5" s="247">
        <v>56.43</v>
      </c>
      <c r="H5" s="247">
        <v>58.548000000000002</v>
      </c>
      <c r="I5" s="247">
        <v>59.603999999999999</v>
      </c>
    </row>
    <row r="6" spans="1:9" s="244" customFormat="1" ht="24" customHeight="1" x14ac:dyDescent="0.25">
      <c r="A6" s="245" t="s">
        <v>8</v>
      </c>
      <c r="B6" s="246">
        <v>0.93200000000000005</v>
      </c>
      <c r="C6" s="246">
        <v>0.40300000000000002</v>
      </c>
      <c r="D6" s="247">
        <v>0.31900000000000001</v>
      </c>
      <c r="E6" s="247">
        <v>0.33</v>
      </c>
      <c r="F6" s="247">
        <v>0.249</v>
      </c>
      <c r="G6" s="247">
        <v>0.31</v>
      </c>
      <c r="H6" s="247">
        <v>0.20899999999999999</v>
      </c>
      <c r="I6" s="247">
        <v>0.13100000000000001</v>
      </c>
    </row>
    <row r="7" spans="1:9" s="244" customFormat="1" ht="24" customHeight="1" x14ac:dyDescent="0.25">
      <c r="A7" s="245" t="s">
        <v>9</v>
      </c>
      <c r="B7" s="246">
        <v>0.13400000000000001</v>
      </c>
      <c r="C7" s="246">
        <v>3.5999999999999997E-2</v>
      </c>
      <c r="D7" s="247">
        <v>4.3999999999999997E-2</v>
      </c>
      <c r="E7" s="247">
        <v>0.03</v>
      </c>
      <c r="F7" s="247">
        <v>1.3560000000000001</v>
      </c>
      <c r="G7" s="247">
        <v>0.57999999999999996</v>
      </c>
      <c r="H7" s="247">
        <v>1.9950000000000001</v>
      </c>
      <c r="I7" s="247">
        <v>1.8160000000000001</v>
      </c>
    </row>
    <row r="8" spans="1:9" s="244" customFormat="1" ht="24" customHeight="1" x14ac:dyDescent="0.25">
      <c r="A8" s="248" t="s">
        <v>10</v>
      </c>
      <c r="B8" s="456">
        <f>SUM(B4:B7)</f>
        <v>31.510999999999999</v>
      </c>
      <c r="C8" s="249">
        <f>SUM(C4:C7)</f>
        <v>49.532999999999994</v>
      </c>
      <c r="D8" s="250">
        <f t="shared" ref="D8:I8" si="0">SUM(D4:D7)</f>
        <v>51.66</v>
      </c>
      <c r="E8" s="250">
        <f t="shared" si="0"/>
        <v>51.581999999999994</v>
      </c>
      <c r="F8" s="250">
        <f t="shared" si="0"/>
        <v>56.818000000000005</v>
      </c>
      <c r="G8" s="250">
        <f t="shared" si="0"/>
        <v>57.445999999999998</v>
      </c>
      <c r="H8" s="250">
        <f t="shared" si="0"/>
        <v>60.887</v>
      </c>
      <c r="I8" s="250">
        <f t="shared" si="0"/>
        <v>61.661000000000001</v>
      </c>
    </row>
    <row r="9" spans="1:9" s="244" customFormat="1" ht="28.5" customHeight="1" x14ac:dyDescent="0.25">
      <c r="A9" s="579" t="s">
        <v>11</v>
      </c>
      <c r="B9" s="580"/>
      <c r="C9" s="581"/>
      <c r="D9" s="581"/>
      <c r="E9" s="581"/>
      <c r="F9" s="581"/>
      <c r="G9" s="581"/>
      <c r="H9" s="581"/>
      <c r="I9" s="582"/>
    </row>
    <row r="10" spans="1:9" s="244" customFormat="1" ht="24" customHeight="1" x14ac:dyDescent="0.25">
      <c r="A10" s="245" t="s">
        <v>12</v>
      </c>
      <c r="B10" s="246">
        <v>36.137999999999998</v>
      </c>
      <c r="C10" s="246">
        <v>51.332999999999998</v>
      </c>
      <c r="D10" s="247" t="s">
        <v>53</v>
      </c>
      <c r="E10" s="247" t="s">
        <v>53</v>
      </c>
      <c r="F10" s="247" t="s">
        <v>53</v>
      </c>
      <c r="G10" s="251" t="s">
        <v>53</v>
      </c>
      <c r="H10" s="251" t="s">
        <v>53</v>
      </c>
      <c r="I10" s="251" t="s">
        <v>53</v>
      </c>
    </row>
    <row r="11" spans="1:9" s="244" customFormat="1" ht="24" customHeight="1" x14ac:dyDescent="0.25">
      <c r="A11" s="245" t="s">
        <v>13</v>
      </c>
      <c r="B11" s="243" t="s">
        <v>53</v>
      </c>
      <c r="C11" s="246">
        <v>0.29899999999999999</v>
      </c>
      <c r="D11" s="247">
        <v>0.221</v>
      </c>
      <c r="E11" s="247">
        <v>7.2999999999999995E-2</v>
      </c>
      <c r="F11" s="247">
        <v>0</v>
      </c>
      <c r="G11" s="247">
        <v>0</v>
      </c>
      <c r="H11" s="247">
        <v>0</v>
      </c>
      <c r="I11" s="247">
        <v>0</v>
      </c>
    </row>
    <row r="12" spans="1:9" s="244" customFormat="1" ht="24" customHeight="1" x14ac:dyDescent="0.25">
      <c r="A12" s="245" t="s">
        <v>14</v>
      </c>
      <c r="B12" s="246">
        <v>1.101</v>
      </c>
      <c r="C12" s="246">
        <v>1.101</v>
      </c>
      <c r="D12" s="247">
        <v>0.60199999999999998</v>
      </c>
      <c r="E12" s="247">
        <v>0.60499999999999998</v>
      </c>
      <c r="F12" s="247">
        <v>0.66400000000000003</v>
      </c>
      <c r="G12" s="247">
        <v>0.77900000000000003</v>
      </c>
      <c r="H12" s="247">
        <v>0.48699999999999999</v>
      </c>
      <c r="I12" s="247">
        <v>0.6</v>
      </c>
    </row>
    <row r="13" spans="1:9" s="244" customFormat="1" ht="24" customHeight="1" x14ac:dyDescent="0.25">
      <c r="A13" s="245" t="s">
        <v>350</v>
      </c>
      <c r="B13" s="246">
        <v>76.207999999999998</v>
      </c>
      <c r="C13" s="246">
        <v>113.66200000000001</v>
      </c>
      <c r="D13" s="247">
        <v>113.76900000000001</v>
      </c>
      <c r="E13" s="247">
        <v>117.673</v>
      </c>
      <c r="F13" s="247">
        <v>126.97</v>
      </c>
      <c r="G13" s="247">
        <v>134.63800000000001</v>
      </c>
      <c r="H13" s="247">
        <v>130.47</v>
      </c>
      <c r="I13" s="247">
        <v>143.739</v>
      </c>
    </row>
    <row r="14" spans="1:9" s="244" customFormat="1" ht="24" customHeight="1" x14ac:dyDescent="0.25">
      <c r="A14" s="245" t="s">
        <v>16</v>
      </c>
      <c r="B14" s="246">
        <v>1.9E-2</v>
      </c>
      <c r="C14" s="246">
        <v>2.4E-2</v>
      </c>
      <c r="D14" s="247">
        <v>0.02</v>
      </c>
      <c r="E14" s="247">
        <v>1.9E-2</v>
      </c>
      <c r="F14" s="247">
        <v>1.9E-2</v>
      </c>
      <c r="G14" s="247">
        <v>1.2999999999999999E-2</v>
      </c>
      <c r="H14" s="247">
        <v>1.2999999999999999E-2</v>
      </c>
      <c r="I14" s="247">
        <v>0.01</v>
      </c>
    </row>
    <row r="15" spans="1:9" s="244" customFormat="1" ht="24" customHeight="1" x14ac:dyDescent="0.25">
      <c r="A15" s="245" t="s">
        <v>7</v>
      </c>
      <c r="B15" s="246">
        <v>55.128</v>
      </c>
      <c r="C15" s="246">
        <v>60.398000000000003</v>
      </c>
      <c r="D15" s="247">
        <v>58.457999999999998</v>
      </c>
      <c r="E15" s="247">
        <v>60.209000000000003</v>
      </c>
      <c r="F15" s="247">
        <v>58.003</v>
      </c>
      <c r="G15" s="247">
        <v>67.712999999999994</v>
      </c>
      <c r="H15" s="247">
        <v>62.518999999999998</v>
      </c>
      <c r="I15" s="247">
        <v>66.831000000000003</v>
      </c>
    </row>
    <row r="16" spans="1:9" s="244" customFormat="1" ht="24" customHeight="1" x14ac:dyDescent="0.25">
      <c r="A16" s="245" t="s">
        <v>8</v>
      </c>
      <c r="B16" s="246">
        <v>54.646999999999998</v>
      </c>
      <c r="C16" s="246">
        <v>70.700999999999993</v>
      </c>
      <c r="D16" s="247">
        <v>70.804000000000002</v>
      </c>
      <c r="E16" s="247">
        <v>75.617999999999995</v>
      </c>
      <c r="F16" s="247">
        <v>75.340999999999994</v>
      </c>
      <c r="G16" s="247">
        <v>87.299000000000007</v>
      </c>
      <c r="H16" s="247">
        <v>107.505</v>
      </c>
      <c r="I16" s="247">
        <v>104.88200000000001</v>
      </c>
    </row>
    <row r="17" spans="1:9" s="244" customFormat="1" ht="24" customHeight="1" x14ac:dyDescent="0.25">
      <c r="A17" s="245" t="s">
        <v>17</v>
      </c>
      <c r="B17" s="457" t="s">
        <v>53</v>
      </c>
      <c r="C17" s="246">
        <v>39.335999999999999</v>
      </c>
      <c r="D17" s="247">
        <v>39.158999999999999</v>
      </c>
      <c r="E17" s="247">
        <v>39.134</v>
      </c>
      <c r="F17" s="247">
        <v>37.222999999999999</v>
      </c>
      <c r="G17" s="247">
        <v>38.256999999999998</v>
      </c>
      <c r="H17" s="247">
        <v>38.350999999999999</v>
      </c>
      <c r="I17" s="247">
        <v>40.558999999999997</v>
      </c>
    </row>
    <row r="18" spans="1:9" s="244" customFormat="1" ht="24" customHeight="1" x14ac:dyDescent="0.25">
      <c r="A18" s="245" t="s">
        <v>18</v>
      </c>
      <c r="B18" s="246">
        <v>5.5659999999999998</v>
      </c>
      <c r="C18" s="246">
        <v>6.9740000000000002</v>
      </c>
      <c r="D18" s="247">
        <v>7.2060000000000004</v>
      </c>
      <c r="E18" s="247">
        <v>5.64</v>
      </c>
      <c r="F18" s="247">
        <v>5.7320000000000002</v>
      </c>
      <c r="G18" s="247">
        <v>2.524</v>
      </c>
      <c r="H18" s="247">
        <v>3.7120000000000002</v>
      </c>
      <c r="I18" s="247">
        <v>3.7120000000000002</v>
      </c>
    </row>
    <row r="19" spans="1:9" s="244" customFormat="1" ht="24" customHeight="1" x14ac:dyDescent="0.25">
      <c r="A19" s="245" t="s">
        <v>19</v>
      </c>
      <c r="B19" s="455">
        <v>70.540000000000006</v>
      </c>
      <c r="C19" s="246">
        <v>102.565</v>
      </c>
      <c r="D19" s="247">
        <v>105.476</v>
      </c>
      <c r="E19" s="247">
        <v>110.13200000000001</v>
      </c>
      <c r="F19" s="247">
        <v>112.917</v>
      </c>
      <c r="G19" s="247">
        <v>123.627</v>
      </c>
      <c r="H19" s="247">
        <v>138.46100000000001</v>
      </c>
      <c r="I19" s="247">
        <v>139.35900000000001</v>
      </c>
    </row>
    <row r="20" spans="1:9" s="244" customFormat="1" ht="24" customHeight="1" x14ac:dyDescent="0.25">
      <c r="A20" s="245" t="s">
        <v>20</v>
      </c>
      <c r="B20" s="243" t="s">
        <v>53</v>
      </c>
      <c r="C20" s="243" t="s">
        <v>53</v>
      </c>
      <c r="D20" s="247">
        <v>52.210999999999999</v>
      </c>
      <c r="E20" s="247">
        <v>53.19</v>
      </c>
      <c r="F20" s="247">
        <v>50.469000000000001</v>
      </c>
      <c r="G20" s="247">
        <v>52.536000000000001</v>
      </c>
      <c r="H20" s="247">
        <v>60.38</v>
      </c>
      <c r="I20" s="247">
        <v>59.531999999999996</v>
      </c>
    </row>
    <row r="21" spans="1:9" s="244" customFormat="1" ht="24" customHeight="1" x14ac:dyDescent="0.25">
      <c r="A21" s="245" t="s">
        <v>21</v>
      </c>
      <c r="B21" s="246">
        <v>15.721</v>
      </c>
      <c r="C21" s="246">
        <v>15.526</v>
      </c>
      <c r="D21" s="247">
        <v>16.178000000000001</v>
      </c>
      <c r="E21" s="247">
        <v>16.09</v>
      </c>
      <c r="F21" s="247">
        <v>14.721</v>
      </c>
      <c r="G21" s="247">
        <v>14.957000000000001</v>
      </c>
      <c r="H21" s="247">
        <v>12.689</v>
      </c>
      <c r="I21" s="247">
        <v>16.056000000000001</v>
      </c>
    </row>
    <row r="22" spans="1:9" s="244" customFormat="1" ht="24" customHeight="1" x14ac:dyDescent="0.25">
      <c r="A22" s="245" t="s">
        <v>9</v>
      </c>
      <c r="B22" s="246">
        <v>24.341000000000001</v>
      </c>
      <c r="C22" s="246">
        <v>21.623999999999999</v>
      </c>
      <c r="D22" s="247">
        <v>24.186</v>
      </c>
      <c r="E22" s="247">
        <v>26.437000000000001</v>
      </c>
      <c r="F22" s="247">
        <v>26.888000000000002</v>
      </c>
      <c r="G22" s="247">
        <v>29.39</v>
      </c>
      <c r="H22" s="247">
        <v>23.756</v>
      </c>
      <c r="I22" s="247">
        <v>25.850999999999999</v>
      </c>
    </row>
    <row r="23" spans="1:9" s="244" customFormat="1" ht="24" customHeight="1" x14ac:dyDescent="0.25">
      <c r="A23" s="252" t="s">
        <v>22</v>
      </c>
      <c r="B23" s="458">
        <v>375.52800000000002</v>
      </c>
      <c r="C23" s="253">
        <f>SUM(C10:C22)</f>
        <v>483.54300000000006</v>
      </c>
      <c r="D23" s="254">
        <f t="shared" ref="D23:I23" si="1">SUM(D10:D22)</f>
        <v>488.29</v>
      </c>
      <c r="E23" s="254">
        <f t="shared" si="1"/>
        <v>504.82</v>
      </c>
      <c r="F23" s="254">
        <f t="shared" si="1"/>
        <v>508.947</v>
      </c>
      <c r="G23" s="254">
        <f t="shared" si="1"/>
        <v>551.73300000000006</v>
      </c>
      <c r="H23" s="254">
        <f t="shared" si="1"/>
        <v>578.34299999999996</v>
      </c>
      <c r="I23" s="254">
        <f t="shared" si="1"/>
        <v>601.13100000000009</v>
      </c>
    </row>
    <row r="24" spans="1:9" s="244" customFormat="1" ht="24" customHeight="1" x14ac:dyDescent="0.25">
      <c r="A24" s="248" t="s">
        <v>59</v>
      </c>
      <c r="B24" s="255">
        <f>B23+B8</f>
        <v>407.03900000000004</v>
      </c>
      <c r="C24" s="255">
        <f t="shared" ref="C24:I24" si="2">C23+C8</f>
        <v>533.07600000000002</v>
      </c>
      <c r="D24" s="255">
        <f t="shared" si="2"/>
        <v>539.95000000000005</v>
      </c>
      <c r="E24" s="255">
        <f t="shared" si="2"/>
        <v>556.40200000000004</v>
      </c>
      <c r="F24" s="255">
        <f t="shared" si="2"/>
        <v>565.76499999999999</v>
      </c>
      <c r="G24" s="255">
        <f t="shared" si="2"/>
        <v>609.17900000000009</v>
      </c>
      <c r="H24" s="255">
        <f t="shared" si="2"/>
        <v>639.23</v>
      </c>
      <c r="I24" s="255">
        <f t="shared" si="2"/>
        <v>662.79200000000014</v>
      </c>
    </row>
    <row r="25" spans="1:9" ht="18.95" customHeight="1" x14ac:dyDescent="0.2">
      <c r="A25" s="202" t="s">
        <v>669</v>
      </c>
      <c r="B25" s="373"/>
      <c r="C25" s="53"/>
      <c r="D25" s="54"/>
      <c r="E25" s="54"/>
      <c r="F25" s="54"/>
      <c r="G25" s="53"/>
      <c r="H25" s="53"/>
      <c r="I25" s="55"/>
    </row>
    <row r="26" spans="1:9" ht="15" x14ac:dyDescent="0.25">
      <c r="A26" s="199" t="s">
        <v>447</v>
      </c>
      <c r="B26" s="374"/>
    </row>
    <row r="27" spans="1:9" x14ac:dyDescent="0.2">
      <c r="B27" s="374"/>
    </row>
    <row r="28" spans="1:9" x14ac:dyDescent="0.2">
      <c r="B28" s="374"/>
    </row>
    <row r="29" spans="1:9" x14ac:dyDescent="0.2">
      <c r="B29" s="374"/>
    </row>
    <row r="30" spans="1:9" x14ac:dyDescent="0.2">
      <c r="B30" s="374"/>
    </row>
    <row r="31" spans="1:9" x14ac:dyDescent="0.2">
      <c r="B31" s="374"/>
    </row>
    <row r="32" spans="1:9" x14ac:dyDescent="0.2">
      <c r="B32" s="374"/>
    </row>
    <row r="33" spans="2:9" x14ac:dyDescent="0.2">
      <c r="B33" s="374"/>
    </row>
    <row r="34" spans="2:9" x14ac:dyDescent="0.2">
      <c r="B34" s="374"/>
      <c r="I34" s="52" t="s">
        <v>23</v>
      </c>
    </row>
    <row r="35" spans="2:9" x14ac:dyDescent="0.2">
      <c r="B35" s="374"/>
    </row>
    <row r="36" spans="2:9" x14ac:dyDescent="0.2">
      <c r="B36" s="374"/>
    </row>
    <row r="37" spans="2:9" x14ac:dyDescent="0.2">
      <c r="B37" s="399"/>
    </row>
    <row r="38" spans="2:9" x14ac:dyDescent="0.2">
      <c r="B38" s="399"/>
    </row>
    <row r="39" spans="2:9" x14ac:dyDescent="0.2">
      <c r="B39" s="399"/>
    </row>
    <row r="40" spans="2:9" x14ac:dyDescent="0.2">
      <c r="B40" s="399"/>
    </row>
    <row r="41" spans="2:9" x14ac:dyDescent="0.2">
      <c r="B41" s="405"/>
    </row>
    <row r="42" spans="2:9" x14ac:dyDescent="0.2">
      <c r="B42" s="374"/>
    </row>
    <row r="43" spans="2:9" x14ac:dyDescent="0.2">
      <c r="B43" s="374"/>
    </row>
    <row r="44" spans="2:9" x14ac:dyDescent="0.2">
      <c r="B44" s="374"/>
    </row>
    <row r="45" spans="2:9" x14ac:dyDescent="0.2">
      <c r="B45" s="374"/>
    </row>
    <row r="46" spans="2:9" x14ac:dyDescent="0.2">
      <c r="B46" s="374"/>
    </row>
    <row r="47" spans="2:9" x14ac:dyDescent="0.2">
      <c r="B47" s="374"/>
    </row>
    <row r="48" spans="2:9" x14ac:dyDescent="0.2">
      <c r="B48" s="374"/>
    </row>
    <row r="49" spans="2:2" x14ac:dyDescent="0.2">
      <c r="B49" s="399"/>
    </row>
    <row r="50" spans="2:2" x14ac:dyDescent="0.2">
      <c r="B50" s="399"/>
    </row>
    <row r="51" spans="2:2" x14ac:dyDescent="0.2">
      <c r="B51" s="399"/>
    </row>
    <row r="52" spans="2:2" x14ac:dyDescent="0.2">
      <c r="B52" s="399"/>
    </row>
    <row r="53" spans="2:2" x14ac:dyDescent="0.2">
      <c r="B53" s="374"/>
    </row>
    <row r="54" spans="2:2" x14ac:dyDescent="0.2">
      <c r="B54" s="374"/>
    </row>
    <row r="55" spans="2:2" x14ac:dyDescent="0.2">
      <c r="B55" s="374"/>
    </row>
    <row r="56" spans="2:2" x14ac:dyDescent="0.2">
      <c r="B56" s="374"/>
    </row>
    <row r="57" spans="2:2" x14ac:dyDescent="0.2">
      <c r="B57" s="374"/>
    </row>
    <row r="58" spans="2:2" x14ac:dyDescent="0.2">
      <c r="B58" s="374"/>
    </row>
    <row r="59" spans="2:2" x14ac:dyDescent="0.2">
      <c r="B59" s="374"/>
    </row>
    <row r="60" spans="2:2" x14ac:dyDescent="0.2">
      <c r="B60" s="399"/>
    </row>
    <row r="61" spans="2:2" x14ac:dyDescent="0.2">
      <c r="B61" s="399"/>
    </row>
    <row r="62" spans="2:2" x14ac:dyDescent="0.2">
      <c r="B62" s="374"/>
    </row>
    <row r="63" spans="2:2" x14ac:dyDescent="0.2">
      <c r="B63" s="374"/>
    </row>
    <row r="64" spans="2:2" x14ac:dyDescent="0.2">
      <c r="B64" s="374"/>
    </row>
    <row r="65" spans="2:3" ht="32.25" customHeight="1" x14ac:dyDescent="0.2">
      <c r="B65" s="374"/>
    </row>
    <row r="66" spans="2:3" x14ac:dyDescent="0.2">
      <c r="B66" s="374"/>
    </row>
    <row r="67" spans="2:3" x14ac:dyDescent="0.2">
      <c r="B67" s="374"/>
    </row>
    <row r="68" spans="2:3" x14ac:dyDescent="0.2">
      <c r="B68" s="374"/>
    </row>
    <row r="69" spans="2:3" x14ac:dyDescent="0.2">
      <c r="B69" s="374"/>
    </row>
    <row r="70" spans="2:3" x14ac:dyDescent="0.2">
      <c r="B70" s="374"/>
    </row>
    <row r="71" spans="2:3" x14ac:dyDescent="0.2">
      <c r="B71" s="374"/>
      <c r="C71" s="374"/>
    </row>
    <row r="72" spans="2:3" x14ac:dyDescent="0.2">
      <c r="B72" s="374"/>
    </row>
    <row r="73" spans="2:3" x14ac:dyDescent="0.2">
      <c r="B73" s="374"/>
    </row>
    <row r="74" spans="2:3" x14ac:dyDescent="0.2">
      <c r="B74" s="374"/>
    </row>
    <row r="75" spans="2:3" x14ac:dyDescent="0.2">
      <c r="B75" s="374"/>
    </row>
    <row r="76" spans="2:3" x14ac:dyDescent="0.2">
      <c r="B76" s="374"/>
    </row>
    <row r="77" spans="2:3" x14ac:dyDescent="0.2">
      <c r="B77" s="374"/>
    </row>
    <row r="78" spans="2:3" x14ac:dyDescent="0.2">
      <c r="B78" s="374"/>
    </row>
    <row r="79" spans="2:3" x14ac:dyDescent="0.2">
      <c r="B79" s="399"/>
    </row>
    <row r="80" spans="2:3" x14ac:dyDescent="0.2">
      <c r="B80" s="399"/>
    </row>
    <row r="81" spans="2:2" x14ac:dyDescent="0.2">
      <c r="B81" s="374"/>
    </row>
    <row r="82" spans="2:2" x14ac:dyDescent="0.2">
      <c r="B82" s="374"/>
    </row>
    <row r="83" spans="2:2" x14ac:dyDescent="0.2">
      <c r="B83" s="374"/>
    </row>
    <row r="84" spans="2:2" x14ac:dyDescent="0.2">
      <c r="B84" s="374"/>
    </row>
    <row r="85" spans="2:2" x14ac:dyDescent="0.2">
      <c r="B85" s="399"/>
    </row>
    <row r="86" spans="2:2" x14ac:dyDescent="0.2">
      <c r="B86" s="399"/>
    </row>
    <row r="87" spans="2:2" x14ac:dyDescent="0.2">
      <c r="B87" s="374"/>
    </row>
    <row r="88" spans="2:2" x14ac:dyDescent="0.2">
      <c r="B88" s="374"/>
    </row>
    <row r="89" spans="2:2" x14ac:dyDescent="0.2">
      <c r="B89" s="399"/>
    </row>
    <row r="90" spans="2:2" x14ac:dyDescent="0.2">
      <c r="B90" s="399"/>
    </row>
    <row r="91" spans="2:2" x14ac:dyDescent="0.2">
      <c r="B91" s="374"/>
    </row>
    <row r="92" spans="2:2" x14ac:dyDescent="0.2">
      <c r="B92" s="399"/>
    </row>
    <row r="93" spans="2:2" x14ac:dyDescent="0.2">
      <c r="B93" s="399"/>
    </row>
    <row r="94" spans="2:2" x14ac:dyDescent="0.2">
      <c r="B94" s="374"/>
    </row>
    <row r="95" spans="2:2" x14ac:dyDescent="0.2">
      <c r="B95" s="374"/>
    </row>
    <row r="96" spans="2:2" x14ac:dyDescent="0.2">
      <c r="B96" s="374"/>
    </row>
  </sheetData>
  <mergeCells count="3">
    <mergeCell ref="A1:I1"/>
    <mergeCell ref="A9:I9"/>
    <mergeCell ref="A3:I3"/>
  </mergeCells>
  <pageMargins left="0.86614173228346458" right="0.70866141732283472" top="0.70866141732283472" bottom="0.74803149606299213" header="0.27559055118110237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20</vt:i4>
      </vt:variant>
    </vt:vector>
  </HeadingPairs>
  <TitlesOfParts>
    <vt:vector size="35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'2'!Print_Titles</vt:lpstr>
      <vt:lpstr>'3'!Print_Titles</vt:lpstr>
      <vt:lpstr>'4'!Print_Titles</vt:lpstr>
      <vt:lpstr>'6'!Print_Titles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2018-04-06T01:01:33Z</cp:lastPrinted>
  <dcterms:created xsi:type="dcterms:W3CDTF">2017-12-21T20:26:34Z</dcterms:created>
  <dcterms:modified xsi:type="dcterms:W3CDTF">2018-05-02T21:01:58Z</dcterms:modified>
</cp:coreProperties>
</file>