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workbookPr filterPrivacy="1" defaultThemeVersion="124226"/>
  <xr:revisionPtr revIDLastSave="0" documentId="13_ncr:1_{623DA885-5736-420F-A7E4-D44314301095}" xr6:coauthVersionLast="36" xr6:coauthVersionMax="36" xr10:uidLastSave="{00000000-0000-0000-0000-000000000000}"/>
  <bookViews>
    <workbookView xWindow="0" yWindow="0" windowWidth="24000" windowHeight="8805" tabRatio="691" firstSheet="27" activeTab="42" xr2:uid="{00000000-000D-0000-FFFF-FFFF00000000}"/>
  </bookViews>
  <sheets>
    <sheet name="2.01 " sheetId="156" r:id="rId1"/>
    <sheet name="2.02 " sheetId="157" r:id="rId2"/>
    <sheet name=" 2.03" sheetId="138" r:id="rId3"/>
    <sheet name="2.04" sheetId="139" r:id="rId4"/>
    <sheet name="2.05 " sheetId="147" r:id="rId5"/>
    <sheet name="2.06" sheetId="148" r:id="rId6"/>
    <sheet name="2.07 " sheetId="149" r:id="rId7"/>
    <sheet name="2.08 " sheetId="150" r:id="rId8"/>
    <sheet name="2.09 " sheetId="159" r:id="rId9"/>
    <sheet name="2.10  " sheetId="160" r:id="rId10"/>
    <sheet name="2.11" sheetId="109" r:id="rId11"/>
    <sheet name="2.12" sheetId="112" r:id="rId12"/>
    <sheet name="2.13" sheetId="146" r:id="rId13"/>
    <sheet name="2.14a" sheetId="116" r:id="rId14"/>
    <sheet name="2.14b" sheetId="117" r:id="rId15"/>
    <sheet name="2.14c" sheetId="118" r:id="rId16"/>
    <sheet name="2.14d" sheetId="119" r:id="rId17"/>
    <sheet name="2.15a " sheetId="151" r:id="rId18"/>
    <sheet name="2.15b " sheetId="152" r:id="rId19"/>
    <sheet name="2.16" sheetId="126" r:id="rId20"/>
    <sheet name="2.17" sheetId="128" r:id="rId21"/>
    <sheet name="2.18(a)" sheetId="129" r:id="rId22"/>
    <sheet name="2.18(b)" sheetId="130" r:id="rId23"/>
    <sheet name="2.19a" sheetId="131" r:id="rId24"/>
    <sheet name="2.19b" sheetId="132" r:id="rId25"/>
    <sheet name="2.19c" sheetId="133" r:id="rId26"/>
    <sheet name="2.20a" sheetId="134" r:id="rId27"/>
    <sheet name="2.20b" sheetId="135" r:id="rId28"/>
    <sheet name="2.21" sheetId="47" r:id="rId29"/>
    <sheet name="2.22" sheetId="71" r:id="rId30"/>
    <sheet name=" 2.23 ab" sheetId="153" r:id="rId31"/>
    <sheet name="2.24a" sheetId="154" r:id="rId32"/>
    <sheet name="2.24b" sheetId="155" r:id="rId33"/>
    <sheet name="2.25a" sheetId="161" r:id="rId34"/>
    <sheet name="2.25b" sheetId="162" r:id="rId35"/>
    <sheet name="2.25c" sheetId="163" r:id="rId36"/>
    <sheet name="2.26" sheetId="164" r:id="rId37"/>
    <sheet name="2.27a" sheetId="75" r:id="rId38"/>
    <sheet name="2.27b" sheetId="40" r:id="rId39"/>
    <sheet name="2.28a" sheetId="165" r:id="rId40"/>
    <sheet name="2.61 " sheetId="67" state="hidden" r:id="rId41"/>
    <sheet name="2.28b" sheetId="166" r:id="rId42"/>
    <sheet name="2.29" sheetId="167" r:id="rId43"/>
    <sheet name="2.30" sheetId="66" r:id="rId44"/>
  </sheets>
  <externalReferences>
    <externalReference r:id="rId45"/>
  </externalReferences>
  <definedNames>
    <definedName name="_xlnm._FilterDatabase" localSheetId="5" hidden="1">'2.06'!$A$4:$S$82</definedName>
    <definedName name="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ollege" localSheetId="2">#REF!</definedName>
    <definedName name="College" localSheetId="30">#REF!</definedName>
    <definedName name="College" localSheetId="3">#REF!</definedName>
    <definedName name="College" localSheetId="4">#REF!</definedName>
    <definedName name="College" localSheetId="5">#REF!</definedName>
    <definedName name="College" localSheetId="6">#REF!</definedName>
    <definedName name="College" localSheetId="7">#REF!</definedName>
    <definedName name="College" localSheetId="8">#REF!</definedName>
    <definedName name="College" localSheetId="9">#REF!</definedName>
    <definedName name="College" localSheetId="12">#REF!</definedName>
    <definedName name="College" localSheetId="14">#REF!</definedName>
    <definedName name="College" localSheetId="15">#REF!</definedName>
    <definedName name="College" localSheetId="16">#REF!</definedName>
    <definedName name="College" localSheetId="17">#REF!</definedName>
    <definedName name="College" localSheetId="18">#REF!</definedName>
    <definedName name="College" localSheetId="20">#REF!</definedName>
    <definedName name="College" localSheetId="25">#REF!</definedName>
    <definedName name="College" localSheetId="26">#REF!</definedName>
    <definedName name="College" localSheetId="27">#REF!</definedName>
    <definedName name="College" localSheetId="31">#REF!</definedName>
    <definedName name="College" localSheetId="32">#REF!</definedName>
    <definedName name="College" localSheetId="33">#REF!</definedName>
    <definedName name="College" localSheetId="34">#REF!</definedName>
    <definedName name="College" localSheetId="35">#REF!</definedName>
    <definedName name="College" localSheetId="36">#REF!</definedName>
    <definedName name="College" localSheetId="39">#REF!</definedName>
    <definedName name="College" localSheetId="41">#REF!</definedName>
    <definedName name="College" localSheetId="42">#REF!</definedName>
    <definedName name="College" localSheetId="40">#REF!</definedName>
    <definedName name="College">#REF!</definedName>
    <definedName name="d" localSheetId="2">#REF!</definedName>
    <definedName name="d" localSheetId="30">#REF!</definedName>
    <definedName name="d" localSheetId="3">#REF!</definedName>
    <definedName name="d" localSheetId="4">#REF!</definedName>
    <definedName name="d" localSheetId="5">#REF!</definedName>
    <definedName name="d" localSheetId="6">#REF!</definedName>
    <definedName name="d" localSheetId="7">#REF!</definedName>
    <definedName name="d" localSheetId="8">#REF!</definedName>
    <definedName name="d" localSheetId="9">#REF!</definedName>
    <definedName name="d" localSheetId="12">#REF!</definedName>
    <definedName name="d" localSheetId="14">#REF!</definedName>
    <definedName name="d" localSheetId="15">#REF!</definedName>
    <definedName name="d" localSheetId="16">#REF!</definedName>
    <definedName name="d" localSheetId="17">#REF!</definedName>
    <definedName name="d" localSheetId="18">#REF!</definedName>
    <definedName name="d" localSheetId="20">#REF!</definedName>
    <definedName name="d" localSheetId="25">#REF!</definedName>
    <definedName name="d" localSheetId="26">#REF!</definedName>
    <definedName name="d" localSheetId="27">#REF!</definedName>
    <definedName name="d" localSheetId="31">#REF!</definedName>
    <definedName name="d" localSheetId="32">#REF!</definedName>
    <definedName name="d" localSheetId="33">#REF!</definedName>
    <definedName name="d" localSheetId="34">#REF!</definedName>
    <definedName name="d" localSheetId="35">#REF!</definedName>
    <definedName name="d" localSheetId="36">#REF!</definedName>
    <definedName name="d" localSheetId="39">#REF!</definedName>
    <definedName name="d" localSheetId="41">#REF!</definedName>
    <definedName name="d" localSheetId="42">#REF!</definedName>
    <definedName name="d" localSheetId="40">#REF!</definedName>
    <definedName name="d">#REF!</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 localSheetId="2">#REF!</definedName>
    <definedName name="ggg" localSheetId="30">#REF!</definedName>
    <definedName name="ggg" localSheetId="3">#REF!</definedName>
    <definedName name="ggg" localSheetId="4">#REF!</definedName>
    <definedName name="ggg" localSheetId="5">#REF!</definedName>
    <definedName name="ggg" localSheetId="6">#REF!</definedName>
    <definedName name="ggg" localSheetId="7">#REF!</definedName>
    <definedName name="ggg" localSheetId="8">#REF!</definedName>
    <definedName name="ggg" localSheetId="9">#REF!</definedName>
    <definedName name="ggg" localSheetId="12">#REF!</definedName>
    <definedName name="ggg" localSheetId="17">#REF!</definedName>
    <definedName name="ggg" localSheetId="18">#REF!</definedName>
    <definedName name="ggg" localSheetId="19">#REF!</definedName>
    <definedName name="ggg" localSheetId="20">#REF!</definedName>
    <definedName name="ggg" localSheetId="26">#REF!</definedName>
    <definedName name="ggg" localSheetId="27">#REF!</definedName>
    <definedName name="ggg" localSheetId="31">#REF!</definedName>
    <definedName name="ggg" localSheetId="32">#REF!</definedName>
    <definedName name="ggg" localSheetId="33">#REF!</definedName>
    <definedName name="ggg" localSheetId="34">#REF!</definedName>
    <definedName name="ggg" localSheetId="35">#REF!</definedName>
    <definedName name="ggg" localSheetId="36">#REF!</definedName>
    <definedName name="ggg" localSheetId="39">#REF!</definedName>
    <definedName name="ggg" localSheetId="41">#REF!</definedName>
    <definedName name="ggg" localSheetId="42">#REF!</definedName>
    <definedName name="ggg">#REF!</definedName>
    <definedName name="JR_PAGE_ANCHOR_0_1" localSheetId="2">#REF!</definedName>
    <definedName name="JR_PAGE_ANCHOR_0_1" localSheetId="30">#REF!</definedName>
    <definedName name="JR_PAGE_ANCHOR_0_1" localSheetId="3">#REF!</definedName>
    <definedName name="JR_PAGE_ANCHOR_0_1" localSheetId="4">#REF!</definedName>
    <definedName name="JR_PAGE_ANCHOR_0_1" localSheetId="5">#REF!</definedName>
    <definedName name="JR_PAGE_ANCHOR_0_1" localSheetId="6">#REF!</definedName>
    <definedName name="JR_PAGE_ANCHOR_0_1" localSheetId="7">#REF!</definedName>
    <definedName name="JR_PAGE_ANCHOR_0_1" localSheetId="8">#REF!</definedName>
    <definedName name="JR_PAGE_ANCHOR_0_1" localSheetId="9">#REF!</definedName>
    <definedName name="JR_PAGE_ANCHOR_0_1" localSheetId="12">#REF!</definedName>
    <definedName name="JR_PAGE_ANCHOR_0_1" localSheetId="14">#REF!</definedName>
    <definedName name="JR_PAGE_ANCHOR_0_1" localSheetId="15">#REF!</definedName>
    <definedName name="JR_PAGE_ANCHOR_0_1" localSheetId="16">#REF!</definedName>
    <definedName name="JR_PAGE_ANCHOR_0_1" localSheetId="17">#REF!</definedName>
    <definedName name="JR_PAGE_ANCHOR_0_1" localSheetId="18">#REF!</definedName>
    <definedName name="JR_PAGE_ANCHOR_0_1" localSheetId="20">#REF!</definedName>
    <definedName name="JR_PAGE_ANCHOR_0_1" localSheetId="25">#REF!</definedName>
    <definedName name="JR_PAGE_ANCHOR_0_1" localSheetId="26">#REF!</definedName>
    <definedName name="JR_PAGE_ANCHOR_0_1" localSheetId="27">#REF!</definedName>
    <definedName name="JR_PAGE_ANCHOR_0_1" localSheetId="31">#REF!</definedName>
    <definedName name="JR_PAGE_ANCHOR_0_1" localSheetId="32">#REF!</definedName>
    <definedName name="JR_PAGE_ANCHOR_0_1" localSheetId="33">#REF!</definedName>
    <definedName name="JR_PAGE_ANCHOR_0_1" localSheetId="34">#REF!</definedName>
    <definedName name="JR_PAGE_ANCHOR_0_1" localSheetId="35">#REF!</definedName>
    <definedName name="JR_PAGE_ANCHOR_0_1" localSheetId="36">#REF!</definedName>
    <definedName name="JR_PAGE_ANCHOR_0_1" localSheetId="39">#REF!</definedName>
    <definedName name="JR_PAGE_ANCHOR_0_1" localSheetId="41">#REF!</definedName>
    <definedName name="JR_PAGE_ANCHOR_0_1" localSheetId="42">#REF!</definedName>
    <definedName name="JR_PAGE_ANCHOR_0_1" localSheetId="40">#REF!</definedName>
    <definedName name="JR_PAGE_ANCHOR_0_1">#REF!</definedName>
    <definedName name="n" localSheetId="2" hidden="1">{#N/A,#N/A,FALSE,"Explanatory notes";#N/A,#N/A,FALSE,"Table 1A 1999";#N/A,#N/A,FALSE,"Table 2A 1999";#N/A,#N/A,FALSE,"Table 3A 1999";#N/A,#N/A,FALSE,"Table 4A 1999";#N/A,#N/A,FALSE,"Table 5A 1999";#N/A,#N/A,FALSE,"Table 6A 1999";#N/A,#N/A,FALSE,"Table 7A 1999";#N/A,#N/A,FALSE,"Table 8A 1999";#N/A,#N/A,FALSE,"Remarks"}</definedName>
    <definedName name="n" localSheetId="30" hidden="1">{#N/A,#N/A,FALSE,"Explanatory notes";#N/A,#N/A,FALSE,"Table 1A 1999";#N/A,#N/A,FALSE,"Table 2A 1999";#N/A,#N/A,FALSE,"Table 3A 1999";#N/A,#N/A,FALSE,"Table 4A 1999";#N/A,#N/A,FALSE,"Table 5A 1999";#N/A,#N/A,FALSE,"Table 6A 1999";#N/A,#N/A,FALSE,"Table 7A 1999";#N/A,#N/A,FALSE,"Table 8A 1999";#N/A,#N/A,FALSE,"Remarks"}</definedName>
    <definedName name="n" localSheetId="3" hidden="1">{#N/A,#N/A,FALSE,"Explanatory notes";#N/A,#N/A,FALSE,"Table 1A 1999";#N/A,#N/A,FALSE,"Table 2A 1999";#N/A,#N/A,FALSE,"Table 3A 1999";#N/A,#N/A,FALSE,"Table 4A 1999";#N/A,#N/A,FALSE,"Table 5A 1999";#N/A,#N/A,FALSE,"Table 6A 1999";#N/A,#N/A,FALSE,"Table 7A 1999";#N/A,#N/A,FALSE,"Table 8A 1999";#N/A,#N/A,FALSE,"Remarks"}</definedName>
    <definedName name="n" localSheetId="4" hidden="1">{#N/A,#N/A,FALSE,"Explanatory notes";#N/A,#N/A,FALSE,"Table 1A 1999";#N/A,#N/A,FALSE,"Table 2A 1999";#N/A,#N/A,FALSE,"Table 3A 1999";#N/A,#N/A,FALSE,"Table 4A 1999";#N/A,#N/A,FALSE,"Table 5A 1999";#N/A,#N/A,FALSE,"Table 6A 1999";#N/A,#N/A,FALSE,"Table 7A 1999";#N/A,#N/A,FALSE,"Table 8A 1999";#N/A,#N/A,FALSE,"Remarks"}</definedName>
    <definedName name="n" localSheetId="5" hidden="1">{#N/A,#N/A,FALSE,"Explanatory notes";#N/A,#N/A,FALSE,"Table 1A 1999";#N/A,#N/A,FALSE,"Table 2A 1999";#N/A,#N/A,FALSE,"Table 3A 1999";#N/A,#N/A,FALSE,"Table 4A 1999";#N/A,#N/A,FALSE,"Table 5A 1999";#N/A,#N/A,FALSE,"Table 6A 1999";#N/A,#N/A,FALSE,"Table 7A 1999";#N/A,#N/A,FALSE,"Table 8A 1999";#N/A,#N/A,FALSE,"Remarks"}</definedName>
    <definedName name="n" localSheetId="6" hidden="1">{#N/A,#N/A,FALSE,"Explanatory notes";#N/A,#N/A,FALSE,"Table 1A 1999";#N/A,#N/A,FALSE,"Table 2A 1999";#N/A,#N/A,FALSE,"Table 3A 1999";#N/A,#N/A,FALSE,"Table 4A 1999";#N/A,#N/A,FALSE,"Table 5A 1999";#N/A,#N/A,FALSE,"Table 6A 1999";#N/A,#N/A,FALSE,"Table 7A 1999";#N/A,#N/A,FALSE,"Table 8A 1999";#N/A,#N/A,FALSE,"Remarks"}</definedName>
    <definedName name="n" localSheetId="7" hidden="1">{#N/A,#N/A,FALSE,"Explanatory notes";#N/A,#N/A,FALSE,"Table 1A 1999";#N/A,#N/A,FALSE,"Table 2A 1999";#N/A,#N/A,FALSE,"Table 3A 1999";#N/A,#N/A,FALSE,"Table 4A 1999";#N/A,#N/A,FALSE,"Table 5A 1999";#N/A,#N/A,FALSE,"Table 6A 1999";#N/A,#N/A,FALSE,"Table 7A 1999";#N/A,#N/A,FALSE,"Table 8A 1999";#N/A,#N/A,FALSE,"Remarks"}</definedName>
    <definedName name="n" localSheetId="8" hidden="1">{#N/A,#N/A,FALSE,"Explanatory notes";#N/A,#N/A,FALSE,"Table 1A 1999";#N/A,#N/A,FALSE,"Table 2A 1999";#N/A,#N/A,FALSE,"Table 3A 1999";#N/A,#N/A,FALSE,"Table 4A 1999";#N/A,#N/A,FALSE,"Table 5A 1999";#N/A,#N/A,FALSE,"Table 6A 1999";#N/A,#N/A,FALSE,"Table 7A 1999";#N/A,#N/A,FALSE,"Table 8A 1999";#N/A,#N/A,FALSE,"Remarks"}</definedName>
    <definedName name="n" localSheetId="9" hidden="1">{#N/A,#N/A,FALSE,"Explanatory notes";#N/A,#N/A,FALSE,"Table 1A 1999";#N/A,#N/A,FALSE,"Table 2A 1999";#N/A,#N/A,FALSE,"Table 3A 1999";#N/A,#N/A,FALSE,"Table 4A 1999";#N/A,#N/A,FALSE,"Table 5A 1999";#N/A,#N/A,FALSE,"Table 6A 1999";#N/A,#N/A,FALSE,"Table 7A 1999";#N/A,#N/A,FALSE,"Table 8A 1999";#N/A,#N/A,FALSE,"Remarks"}</definedName>
    <definedName name="n" localSheetId="12" hidden="1">{#N/A,#N/A,FALSE,"Explanatory notes";#N/A,#N/A,FALSE,"Table 1A 1999";#N/A,#N/A,FALSE,"Table 2A 1999";#N/A,#N/A,FALSE,"Table 3A 1999";#N/A,#N/A,FALSE,"Table 4A 1999";#N/A,#N/A,FALSE,"Table 5A 1999";#N/A,#N/A,FALSE,"Table 6A 1999";#N/A,#N/A,FALSE,"Table 7A 1999";#N/A,#N/A,FALSE,"Table 8A 1999";#N/A,#N/A,FALSE,"Remarks"}</definedName>
    <definedName name="n" localSheetId="17" hidden="1">{#N/A,#N/A,FALSE,"Explanatory notes";#N/A,#N/A,FALSE,"Table 1A 1999";#N/A,#N/A,FALSE,"Table 2A 1999";#N/A,#N/A,FALSE,"Table 3A 1999";#N/A,#N/A,FALSE,"Table 4A 1999";#N/A,#N/A,FALSE,"Table 5A 1999";#N/A,#N/A,FALSE,"Table 6A 1999";#N/A,#N/A,FALSE,"Table 7A 1999";#N/A,#N/A,FALSE,"Table 8A 1999";#N/A,#N/A,FALSE,"Remarks"}</definedName>
    <definedName name="n" localSheetId="18" hidden="1">{#N/A,#N/A,FALSE,"Explanatory notes";#N/A,#N/A,FALSE,"Table 1A 1999";#N/A,#N/A,FALSE,"Table 2A 1999";#N/A,#N/A,FALSE,"Table 3A 1999";#N/A,#N/A,FALSE,"Table 4A 1999";#N/A,#N/A,FALSE,"Table 5A 1999";#N/A,#N/A,FALSE,"Table 6A 1999";#N/A,#N/A,FALSE,"Table 7A 1999";#N/A,#N/A,FALSE,"Table 8A 1999";#N/A,#N/A,FALSE,"Remarks"}</definedName>
    <definedName name="n" localSheetId="31" hidden="1">{#N/A,#N/A,FALSE,"Explanatory notes";#N/A,#N/A,FALSE,"Table 1A 1999";#N/A,#N/A,FALSE,"Table 2A 1999";#N/A,#N/A,FALSE,"Table 3A 1999";#N/A,#N/A,FALSE,"Table 4A 1999";#N/A,#N/A,FALSE,"Table 5A 1999";#N/A,#N/A,FALSE,"Table 6A 1999";#N/A,#N/A,FALSE,"Table 7A 1999";#N/A,#N/A,FALSE,"Table 8A 1999";#N/A,#N/A,FALSE,"Remarks"}</definedName>
    <definedName name="n" localSheetId="32" hidden="1">{#N/A,#N/A,FALSE,"Explanatory notes";#N/A,#N/A,FALSE,"Table 1A 1999";#N/A,#N/A,FALSE,"Table 2A 1999";#N/A,#N/A,FALSE,"Table 3A 1999";#N/A,#N/A,FALSE,"Table 4A 1999";#N/A,#N/A,FALSE,"Table 5A 1999";#N/A,#N/A,FALSE,"Table 6A 1999";#N/A,#N/A,FALSE,"Table 7A 1999";#N/A,#N/A,FALSE,"Table 8A 1999";#N/A,#N/A,FALSE,"Remarks"}</definedName>
    <definedName name="n" localSheetId="33" hidden="1">{#N/A,#N/A,FALSE,"Explanatory notes";#N/A,#N/A,FALSE,"Table 1A 1999";#N/A,#N/A,FALSE,"Table 2A 1999";#N/A,#N/A,FALSE,"Table 3A 1999";#N/A,#N/A,FALSE,"Table 4A 1999";#N/A,#N/A,FALSE,"Table 5A 1999";#N/A,#N/A,FALSE,"Table 6A 1999";#N/A,#N/A,FALSE,"Table 7A 1999";#N/A,#N/A,FALSE,"Table 8A 1999";#N/A,#N/A,FALSE,"Remarks"}</definedName>
    <definedName name="n" localSheetId="34" hidden="1">{#N/A,#N/A,FALSE,"Explanatory notes";#N/A,#N/A,FALSE,"Table 1A 1999";#N/A,#N/A,FALSE,"Table 2A 1999";#N/A,#N/A,FALSE,"Table 3A 1999";#N/A,#N/A,FALSE,"Table 4A 1999";#N/A,#N/A,FALSE,"Table 5A 1999";#N/A,#N/A,FALSE,"Table 6A 1999";#N/A,#N/A,FALSE,"Table 7A 1999";#N/A,#N/A,FALSE,"Table 8A 1999";#N/A,#N/A,FALSE,"Remarks"}</definedName>
    <definedName name="n" localSheetId="35" hidden="1">{#N/A,#N/A,FALSE,"Explanatory notes";#N/A,#N/A,FALSE,"Table 1A 1999";#N/A,#N/A,FALSE,"Table 2A 1999";#N/A,#N/A,FALSE,"Table 3A 1999";#N/A,#N/A,FALSE,"Table 4A 1999";#N/A,#N/A,FALSE,"Table 5A 1999";#N/A,#N/A,FALSE,"Table 6A 1999";#N/A,#N/A,FALSE,"Table 7A 1999";#N/A,#N/A,FALSE,"Table 8A 1999";#N/A,#N/A,FALSE,"Remarks"}</definedName>
    <definedName name="n" localSheetId="36" hidden="1">{#N/A,#N/A,FALSE,"Explanatory notes";#N/A,#N/A,FALSE,"Table 1A 1999";#N/A,#N/A,FALSE,"Table 2A 1999";#N/A,#N/A,FALSE,"Table 3A 1999";#N/A,#N/A,FALSE,"Table 4A 1999";#N/A,#N/A,FALSE,"Table 5A 1999";#N/A,#N/A,FALSE,"Table 6A 1999";#N/A,#N/A,FALSE,"Table 7A 1999";#N/A,#N/A,FALSE,"Table 8A 1999";#N/A,#N/A,FALSE,"Remarks"}</definedName>
    <definedName name="n" localSheetId="39" hidden="1">{#N/A,#N/A,FALSE,"Explanatory notes";#N/A,#N/A,FALSE,"Table 1A 1999";#N/A,#N/A,FALSE,"Table 2A 1999";#N/A,#N/A,FALSE,"Table 3A 1999";#N/A,#N/A,FALSE,"Table 4A 1999";#N/A,#N/A,FALSE,"Table 5A 1999";#N/A,#N/A,FALSE,"Table 6A 1999";#N/A,#N/A,FALSE,"Table 7A 1999";#N/A,#N/A,FALSE,"Table 8A 1999";#N/A,#N/A,FALSE,"Remarks"}</definedName>
    <definedName name="n" localSheetId="41" hidden="1">{#N/A,#N/A,FALSE,"Explanatory notes";#N/A,#N/A,FALSE,"Table 1A 1999";#N/A,#N/A,FALSE,"Table 2A 1999";#N/A,#N/A,FALSE,"Table 3A 1999";#N/A,#N/A,FALSE,"Table 4A 1999";#N/A,#N/A,FALSE,"Table 5A 1999";#N/A,#N/A,FALSE,"Table 6A 1999";#N/A,#N/A,FALSE,"Table 7A 1999";#N/A,#N/A,FALSE,"Table 8A 1999";#N/A,#N/A,FALSE,"Remarks"}</definedName>
    <definedName name="n" localSheetId="42" hidden="1">{#N/A,#N/A,FALSE,"Explanatory notes";#N/A,#N/A,FALSE,"Table 1A 1999";#N/A,#N/A,FALSE,"Table 2A 1999";#N/A,#N/A,FALSE,"Table 3A 1999";#N/A,#N/A,FALSE,"Table 4A 1999";#N/A,#N/A,FALSE,"Table 5A 1999";#N/A,#N/A,FALSE,"Table 6A 1999";#N/A,#N/A,FALSE,"Table 7A 1999";#N/A,#N/A,FALSE,"Table 8A 1999";#N/A,#N/A,FALSE,"Remarks"}</definedName>
    <definedName name="n" hidden="1">{#N/A,#N/A,FALSE,"Explanatory notes";#N/A,#N/A,FALSE,"Table 1A 1999";#N/A,#N/A,FALSE,"Table 2A 1999";#N/A,#N/A,FALSE,"Table 3A 1999";#N/A,#N/A,FALSE,"Table 4A 1999";#N/A,#N/A,FALSE,"Table 5A 1999";#N/A,#N/A,FALSE,"Table 6A 1999";#N/A,#N/A,FALSE,"Table 7A 1999";#N/A,#N/A,FALSE,"Table 8A 1999";#N/A,#N/A,FALSE,"Remarks"}</definedName>
    <definedName name="_xlnm.Print_Area" localSheetId="2">' 2.03'!$A$1:$I$88</definedName>
    <definedName name="_xlnm.Print_Area" localSheetId="30">' 2.23 ab'!$A$1:$Q$15</definedName>
    <definedName name="_xlnm.Print_Area" localSheetId="3">'2.04'!$A$1:$I$85</definedName>
    <definedName name="_xlnm.Print_Area" localSheetId="4">'2.05 '!$A$1:$T$27</definedName>
    <definedName name="_xlnm.Print_Area" localSheetId="5">'2.06'!$A$1:$S$85</definedName>
    <definedName name="_xlnm.Print_Area" localSheetId="6">'2.07 '!$A$1:$X$42</definedName>
    <definedName name="_xlnm.Print_Area" localSheetId="7">'2.08 '!$A$1:$K$60</definedName>
    <definedName name="_xlnm.Print_Area" localSheetId="8">'2.09 '!$U$1:$AD$49</definedName>
    <definedName name="_xlnm.Print_Area" localSheetId="9">'2.10  '!$A$1:$J$38</definedName>
    <definedName name="_xlnm.Print_Area" localSheetId="10">'2.11'!$BP$1:$CJ$46</definedName>
    <definedName name="_xlnm.Print_Area" localSheetId="11">'2.12'!$A$1:$K$84</definedName>
    <definedName name="_xlnm.Print_Area" localSheetId="12">'2.13'!$Q$1:$Y$42</definedName>
    <definedName name="_xlnm.Print_Area" localSheetId="13">'2.14a'!$A$1:$M$43</definedName>
    <definedName name="_xlnm.Print_Area" localSheetId="14">'2.14b'!$A$1:$M$43</definedName>
    <definedName name="_xlnm.Print_Area" localSheetId="15">'2.14c'!$A$1:$M$43</definedName>
    <definedName name="_xlnm.Print_Area" localSheetId="16">'2.14d'!$A$1:$M$43</definedName>
    <definedName name="_xlnm.Print_Area" localSheetId="17">'2.15a '!$A$1:$O$39</definedName>
    <definedName name="_xlnm.Print_Area" localSheetId="18">'2.15b '!$A$1:$X$29</definedName>
    <definedName name="_xlnm.Print_Area" localSheetId="19">'2.16'!$A$1:$U$50</definedName>
    <definedName name="_xlnm.Print_Area" localSheetId="20">'2.17'!$A$1:$Y$44</definedName>
    <definedName name="_xlnm.Print_Area" localSheetId="21">'2.18(a)'!$A$1:$N$51</definedName>
    <definedName name="_xlnm.Print_Area" localSheetId="22">'2.18(b)'!$S$1:$AR$56</definedName>
    <definedName name="_xlnm.Print_Area" localSheetId="23">'2.19a'!$A$1:$K$51</definedName>
    <definedName name="_xlnm.Print_Area" localSheetId="24">'2.19b'!$A$1:$B$27</definedName>
    <definedName name="_xlnm.Print_Area" localSheetId="25">'2.19c'!$A$1:$K$50</definedName>
    <definedName name="_xlnm.Print_Area" localSheetId="26">'2.20a'!$A$1:$W$56</definedName>
    <definedName name="_xlnm.Print_Area" localSheetId="27">'2.20b'!$A$1:$W$56</definedName>
    <definedName name="_xlnm.Print_Area" localSheetId="28">'2.21'!$A$1:$Q$24</definedName>
    <definedName name="_xlnm.Print_Area" localSheetId="29">'2.22'!$AE$1:$AS$46</definedName>
    <definedName name="_xlnm.Print_Area" localSheetId="31">'2.24a'!$A$1:$E$34</definedName>
    <definedName name="_xlnm.Print_Area" localSheetId="32">'2.24b'!$A$1:$U$44</definedName>
    <definedName name="_xlnm.Print_Area" localSheetId="33">'2.25a'!$C$1:$H$11</definedName>
    <definedName name="_xlnm.Print_Area" localSheetId="34">'2.25b'!$A$1:$H$29</definedName>
    <definedName name="_xlnm.Print_Area" localSheetId="35">'2.25c'!$A$1:$L$16</definedName>
    <definedName name="_xlnm.Print_Area" localSheetId="36">'2.26'!$Y$1:$AJ$23</definedName>
    <definedName name="_xlnm.Print_Area" localSheetId="37">'2.27a'!$A$1:$AD$37</definedName>
    <definedName name="_xlnm.Print_Area" localSheetId="38">'2.27b'!$Q$1:$AG$51</definedName>
    <definedName name="_xlnm.Print_Area" localSheetId="39">'2.28a'!$S$1:$AA$22</definedName>
    <definedName name="_xlnm.Print_Area" localSheetId="41">'2.28b'!$O$1:$U$40</definedName>
    <definedName name="_xlnm.Print_Area" localSheetId="42">'2.29'!$A$1:$F$29</definedName>
    <definedName name="_xlnm.Print_Area" localSheetId="43">'2.30'!$A$1:$D$28</definedName>
    <definedName name="_xlnm.Print_Area" localSheetId="40">'2.61 '!$A$1:$O$44</definedName>
    <definedName name="_xlnm.Print_Titles" localSheetId="2">' 2.03'!$1:$5</definedName>
    <definedName name="_xlnm.Print_Titles" localSheetId="0">'2.01 '!$1:$4</definedName>
    <definedName name="_xlnm.Print_Titles" localSheetId="3">'2.04'!$1:$5</definedName>
    <definedName name="_xlnm.Print_Titles" localSheetId="4">'2.05 '!$1:$4</definedName>
    <definedName name="_xlnm.Print_Titles" localSheetId="5">'2.06'!$1:$5</definedName>
    <definedName name="_xlnm.Print_Titles" localSheetId="6">'2.07 '!$1:$4</definedName>
    <definedName name="_xlnm.Print_Titles" localSheetId="7">'2.08 '!$1:$4</definedName>
    <definedName name="_xlnm.Print_Titles" localSheetId="8">'2.09 '!$1:$5</definedName>
    <definedName name="_xlnm.Print_Titles" localSheetId="9">'2.10  '!$1:$5</definedName>
    <definedName name="_xlnm.Print_Titles" localSheetId="18">'2.15b '!$1:$4</definedName>
    <definedName name="_xlnm.Print_Titles" localSheetId="20">'2.17'!$1:$5</definedName>
    <definedName name="_xlnm.Print_Titles" localSheetId="21">'2.18(a)'!$1:$5</definedName>
    <definedName name="_xlnm.Print_Titles" localSheetId="22">'2.18(b)'!$1:$5</definedName>
    <definedName name="_xlnm.Print_Titles" localSheetId="29">'2.22'!$1:$5</definedName>
    <definedName name="_xlnm.Print_Titles" localSheetId="37">'2.27a'!$1:$6</definedName>
    <definedName name="_xlnm.Print_Titles" localSheetId="38">'2.27b'!$1:$6</definedName>
    <definedName name="_xlnm.Print_Titles" localSheetId="39">'2.28a'!$1:$5</definedName>
    <definedName name="_xlnm.Print_Titles" localSheetId="41">'2.28b'!$1:$5</definedName>
    <definedName name="_xlnm.Print_Titles" localSheetId="40">'2.61 '!$A:$B,'2.61 '!$1:$5</definedName>
    <definedName name="rtrtt"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2"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workbook>
</file>

<file path=xl/calcChain.xml><?xml version="1.0" encoding="utf-8"?>
<calcChain xmlns="http://schemas.openxmlformats.org/spreadsheetml/2006/main">
  <c r="Q16" i="134" l="1"/>
  <c r="S51" i="134" l="1"/>
  <c r="T51" i="134"/>
  <c r="U51" i="134"/>
  <c r="V51" i="134"/>
  <c r="B20" i="167" l="1"/>
  <c r="B19" i="167"/>
  <c r="B18" i="167"/>
  <c r="B17" i="167"/>
  <c r="B16" i="167"/>
  <c r="B15" i="167"/>
  <c r="B14" i="167"/>
  <c r="B13" i="167"/>
  <c r="B12" i="167"/>
  <c r="B11" i="167"/>
  <c r="B10" i="167"/>
  <c r="B9" i="167"/>
  <c r="B8" i="167"/>
  <c r="B7" i="167"/>
  <c r="S37" i="166"/>
  <c r="R37" i="166"/>
  <c r="T37" i="166" s="1"/>
  <c r="Q37" i="166"/>
  <c r="T36" i="166"/>
  <c r="L36" i="166"/>
  <c r="M36" i="166" s="1"/>
  <c r="J36" i="166"/>
  <c r="E36" i="166"/>
  <c r="E37" i="166" s="1"/>
  <c r="D36" i="166"/>
  <c r="D37" i="166" s="1"/>
  <c r="C36" i="166"/>
  <c r="T35" i="166"/>
  <c r="M35" i="166"/>
  <c r="T34" i="166"/>
  <c r="M34" i="166"/>
  <c r="T33" i="166"/>
  <c r="M33" i="166"/>
  <c r="T32" i="166"/>
  <c r="M32" i="166"/>
  <c r="T31" i="166"/>
  <c r="M30" i="166"/>
  <c r="S29" i="166"/>
  <c r="T29" i="166" s="1"/>
  <c r="R29" i="166"/>
  <c r="Q29" i="166"/>
  <c r="T28" i="166"/>
  <c r="L28" i="166"/>
  <c r="M28" i="166" s="1"/>
  <c r="J28" i="166"/>
  <c r="E28" i="166"/>
  <c r="D28" i="166"/>
  <c r="C28" i="166"/>
  <c r="T27" i="166"/>
  <c r="M27" i="166"/>
  <c r="T26" i="166"/>
  <c r="M26" i="166"/>
  <c r="T25" i="166"/>
  <c r="M25" i="166"/>
  <c r="S23" i="166"/>
  <c r="T23" i="166" s="1"/>
  <c r="R23" i="166"/>
  <c r="Q23" i="166"/>
  <c r="T22" i="166"/>
  <c r="L22" i="166"/>
  <c r="L37" i="166" s="1"/>
  <c r="M37" i="166" s="1"/>
  <c r="J22" i="166"/>
  <c r="E22" i="166"/>
  <c r="D22" i="166"/>
  <c r="C22" i="166"/>
  <c r="T21" i="166"/>
  <c r="M21" i="166"/>
  <c r="M20" i="166"/>
  <c r="S19" i="166"/>
  <c r="T19" i="166" s="1"/>
  <c r="R19" i="166"/>
  <c r="Q19" i="166"/>
  <c r="T18" i="166"/>
  <c r="M18" i="166"/>
  <c r="J18" i="166"/>
  <c r="E18" i="166"/>
  <c r="D18" i="166"/>
  <c r="C18" i="166"/>
  <c r="T17" i="166"/>
  <c r="M17" i="166"/>
  <c r="T16" i="166"/>
  <c r="T15" i="166"/>
  <c r="T14" i="166"/>
  <c r="M14" i="166"/>
  <c r="T13" i="166"/>
  <c r="M13" i="166"/>
  <c r="T12" i="166"/>
  <c r="S10" i="166"/>
  <c r="R10" i="166"/>
  <c r="R38" i="166" s="1"/>
  <c r="Q10" i="166"/>
  <c r="Q38" i="166" s="1"/>
  <c r="L10" i="166"/>
  <c r="M10" i="166" s="1"/>
  <c r="J10" i="166"/>
  <c r="E10" i="166"/>
  <c r="D10" i="166"/>
  <c r="C10" i="166"/>
  <c r="T9" i="166"/>
  <c r="M9" i="166"/>
  <c r="T8" i="166"/>
  <c r="M8" i="166"/>
  <c r="T7" i="166"/>
  <c r="M7" i="166"/>
  <c r="Z19" i="165"/>
  <c r="X19" i="165"/>
  <c r="V19" i="165"/>
  <c r="U19" i="165"/>
  <c r="Q19" i="165"/>
  <c r="O19" i="165"/>
  <c r="M19" i="165"/>
  <c r="L19" i="165"/>
  <c r="AA18" i="165"/>
  <c r="Y18" i="165"/>
  <c r="W18" i="165"/>
  <c r="R18" i="165"/>
  <c r="P18" i="165"/>
  <c r="N18" i="165"/>
  <c r="H18" i="165"/>
  <c r="F18" i="165"/>
  <c r="D18" i="165"/>
  <c r="C18" i="165"/>
  <c r="AA17" i="165"/>
  <c r="Y17" i="165"/>
  <c r="W17" i="165"/>
  <c r="R17" i="165"/>
  <c r="P17" i="165"/>
  <c r="N17" i="165"/>
  <c r="AA16" i="165"/>
  <c r="Y16" i="165"/>
  <c r="W16" i="165"/>
  <c r="R16" i="165"/>
  <c r="P16" i="165"/>
  <c r="N16" i="165"/>
  <c r="AA15" i="165"/>
  <c r="Y15" i="165"/>
  <c r="W15" i="165"/>
  <c r="R15" i="165"/>
  <c r="P15" i="165"/>
  <c r="N15" i="165"/>
  <c r="AA14" i="165"/>
  <c r="Y14" i="165"/>
  <c r="W14" i="165"/>
  <c r="R14" i="165"/>
  <c r="P14" i="165"/>
  <c r="N14" i="165"/>
  <c r="AA13" i="165"/>
  <c r="Y13" i="165"/>
  <c r="W13" i="165"/>
  <c r="R13" i="165"/>
  <c r="P13" i="165"/>
  <c r="N13" i="165"/>
  <c r="AA12" i="165"/>
  <c r="Y12" i="165"/>
  <c r="W12" i="165"/>
  <c r="R12" i="165"/>
  <c r="P12" i="165"/>
  <c r="N12" i="165"/>
  <c r="AA11" i="165"/>
  <c r="Y11" i="165"/>
  <c r="W11" i="165"/>
  <c r="R11" i="165"/>
  <c r="P11" i="165"/>
  <c r="N11" i="165"/>
  <c r="AA10" i="165"/>
  <c r="Y10" i="165"/>
  <c r="W10" i="165"/>
  <c r="R10" i="165"/>
  <c r="P10" i="165"/>
  <c r="N10" i="165"/>
  <c r="AA9" i="165"/>
  <c r="Y9" i="165"/>
  <c r="W9" i="165"/>
  <c r="R9" i="165"/>
  <c r="P9" i="165"/>
  <c r="N9" i="165"/>
  <c r="AA8" i="165"/>
  <c r="Y8" i="165"/>
  <c r="W8" i="165"/>
  <c r="R8" i="165"/>
  <c r="P8" i="165"/>
  <c r="N8" i="165"/>
  <c r="AA7" i="165"/>
  <c r="Y7" i="165"/>
  <c r="W7" i="165"/>
  <c r="R7" i="165"/>
  <c r="P7" i="165"/>
  <c r="N7" i="165"/>
  <c r="AA6" i="165"/>
  <c r="Y6" i="165"/>
  <c r="W6" i="165"/>
  <c r="R6" i="165"/>
  <c r="P6" i="165"/>
  <c r="N6" i="165"/>
  <c r="C26" i="162"/>
  <c r="G7" i="162"/>
  <c r="F7" i="162"/>
  <c r="E7" i="162"/>
  <c r="E26" i="162" s="1"/>
  <c r="D7" i="162"/>
  <c r="D26" i="162" s="1"/>
  <c r="S38" i="166" l="1"/>
  <c r="T10" i="166"/>
  <c r="T38" i="166"/>
  <c r="M22" i="166"/>
  <c r="AA19" i="165"/>
  <c r="W19" i="165"/>
  <c r="Y19" i="165"/>
  <c r="G41" i="119"/>
  <c r="I41" i="119"/>
  <c r="J41" i="119"/>
  <c r="F41" i="118"/>
  <c r="G41" i="118"/>
  <c r="I41" i="118"/>
  <c r="J41" i="118"/>
  <c r="K41" i="118"/>
  <c r="G36" i="160"/>
  <c r="J36" i="160" s="1"/>
  <c r="G35" i="160"/>
  <c r="J35" i="160" s="1"/>
  <c r="G34" i="160"/>
  <c r="J34" i="160" s="1"/>
  <c r="J33" i="160"/>
  <c r="G32" i="160"/>
  <c r="J32" i="160" s="1"/>
  <c r="A32" i="160"/>
  <c r="A33" i="160" s="1"/>
  <c r="A34" i="160" s="1"/>
  <c r="G31" i="160"/>
  <c r="J31" i="160" s="1"/>
  <c r="G30" i="160"/>
  <c r="J30" i="160" s="1"/>
  <c r="G29" i="160"/>
  <c r="G28" i="160"/>
  <c r="G27" i="160"/>
  <c r="G26" i="160"/>
  <c r="G25" i="160"/>
  <c r="G24" i="160"/>
  <c r="G23" i="160"/>
  <c r="G22" i="160"/>
  <c r="G21" i="160"/>
  <c r="G20" i="160"/>
  <c r="G19" i="160"/>
  <c r="G18" i="160"/>
  <c r="G17" i="160"/>
  <c r="G16" i="160"/>
  <c r="G15" i="160"/>
  <c r="G14" i="160"/>
  <c r="G13" i="160"/>
  <c r="G12" i="160"/>
  <c r="G11" i="160"/>
  <c r="G10" i="160"/>
  <c r="G9" i="160"/>
  <c r="G8" i="160"/>
  <c r="G7" i="160"/>
  <c r="G6" i="160"/>
  <c r="AB47" i="159"/>
  <c r="AC47" i="159" s="1"/>
  <c r="X47" i="159"/>
  <c r="Y47" i="159" s="1"/>
  <c r="E47" i="159"/>
  <c r="AB46" i="159"/>
  <c r="AC46" i="159" s="1"/>
  <c r="X46" i="159"/>
  <c r="Y46" i="159" s="1"/>
  <c r="C46" i="159"/>
  <c r="B46" i="159"/>
  <c r="AB45" i="159"/>
  <c r="AC45" i="159" s="1"/>
  <c r="X45" i="159"/>
  <c r="Y45" i="159" s="1"/>
  <c r="E45" i="159"/>
  <c r="AB44" i="159"/>
  <c r="AC44" i="159" s="1"/>
  <c r="X44" i="159"/>
  <c r="Y44" i="159" s="1"/>
  <c r="E44" i="159"/>
  <c r="AB43" i="159"/>
  <c r="AC43" i="159" s="1"/>
  <c r="X43" i="159"/>
  <c r="Y43" i="159" s="1"/>
  <c r="E43" i="159"/>
  <c r="AB42" i="159"/>
  <c r="AC42" i="159" s="1"/>
  <c r="X42" i="159"/>
  <c r="Y42" i="159" s="1"/>
  <c r="E42" i="159"/>
  <c r="AB41" i="159"/>
  <c r="AC41" i="159" s="1"/>
  <c r="X41" i="159"/>
  <c r="Y41" i="159" s="1"/>
  <c r="E41" i="159"/>
  <c r="AB40" i="159"/>
  <c r="AC40" i="159" s="1"/>
  <c r="X40" i="159"/>
  <c r="Y40" i="159" s="1"/>
  <c r="E40" i="159"/>
  <c r="AB39" i="159"/>
  <c r="AC39" i="159" s="1"/>
  <c r="X39" i="159"/>
  <c r="Y39" i="159" s="1"/>
  <c r="E39" i="159"/>
  <c r="AB38" i="159"/>
  <c r="AC38" i="159" s="1"/>
  <c r="X38" i="159"/>
  <c r="Y38" i="159" s="1"/>
  <c r="C38" i="159"/>
  <c r="B38" i="159"/>
  <c r="E38" i="159" s="1"/>
  <c r="AB37" i="159"/>
  <c r="AC37" i="159" s="1"/>
  <c r="X37" i="159"/>
  <c r="Y37" i="159" s="1"/>
  <c r="E37" i="159"/>
  <c r="AB36" i="159"/>
  <c r="AC36" i="159" s="1"/>
  <c r="X36" i="159"/>
  <c r="Y36" i="159" s="1"/>
  <c r="E36" i="159"/>
  <c r="AB35" i="159"/>
  <c r="AC35" i="159" s="1"/>
  <c r="X35" i="159"/>
  <c r="Y35" i="159" s="1"/>
  <c r="E35" i="159"/>
  <c r="AB34" i="159"/>
  <c r="AC34" i="159" s="1"/>
  <c r="X34" i="159"/>
  <c r="Y34" i="159" s="1"/>
  <c r="E34" i="159"/>
  <c r="AB33" i="159"/>
  <c r="AC33" i="159" s="1"/>
  <c r="X33" i="159"/>
  <c r="Y33" i="159" s="1"/>
  <c r="E33" i="159"/>
  <c r="AB32" i="159"/>
  <c r="AC32" i="159" s="1"/>
  <c r="X32" i="159"/>
  <c r="Y32" i="159" s="1"/>
  <c r="E32" i="159"/>
  <c r="AB31" i="159"/>
  <c r="AC31" i="159" s="1"/>
  <c r="X31" i="159"/>
  <c r="Y31" i="159" s="1"/>
  <c r="E31" i="159"/>
  <c r="AB30" i="159"/>
  <c r="AC30" i="159" s="1"/>
  <c r="X30" i="159"/>
  <c r="Y30" i="159" s="1"/>
  <c r="E30" i="159"/>
  <c r="AB29" i="159"/>
  <c r="AC29" i="159" s="1"/>
  <c r="X29" i="159"/>
  <c r="Y29" i="159" s="1"/>
  <c r="E29" i="159"/>
  <c r="AB28" i="159"/>
  <c r="AC28" i="159" s="1"/>
  <c r="X28" i="159"/>
  <c r="Y28" i="159" s="1"/>
  <c r="E28" i="159"/>
  <c r="AB27" i="159"/>
  <c r="AC27" i="159" s="1"/>
  <c r="X27" i="159"/>
  <c r="Y27" i="159" s="1"/>
  <c r="E27" i="159"/>
  <c r="AB26" i="159"/>
  <c r="AC26" i="159" s="1"/>
  <c r="X26" i="159"/>
  <c r="Y26" i="159" s="1"/>
  <c r="E26" i="159"/>
  <c r="AB25" i="159"/>
  <c r="AC25" i="159" s="1"/>
  <c r="X25" i="159"/>
  <c r="Y25" i="159" s="1"/>
  <c r="E25" i="159"/>
  <c r="AB24" i="159"/>
  <c r="AC24" i="159" s="1"/>
  <c r="X24" i="159"/>
  <c r="Y24" i="159" s="1"/>
  <c r="E24" i="159"/>
  <c r="AB23" i="159"/>
  <c r="AC23" i="159" s="1"/>
  <c r="X23" i="159"/>
  <c r="Y23" i="159" s="1"/>
  <c r="E23" i="159"/>
  <c r="AB22" i="159"/>
  <c r="AC22" i="159" s="1"/>
  <c r="X22" i="159"/>
  <c r="Y22" i="159" s="1"/>
  <c r="E22" i="159"/>
  <c r="C22" i="159"/>
  <c r="AB21" i="159"/>
  <c r="AC21" i="159" s="1"/>
  <c r="X21" i="159"/>
  <c r="Y21" i="159" s="1"/>
  <c r="E21" i="159"/>
  <c r="AB20" i="159"/>
  <c r="AC20" i="159" s="1"/>
  <c r="X20" i="159"/>
  <c r="Y20" i="159" s="1"/>
  <c r="E20" i="159"/>
  <c r="AB19" i="159"/>
  <c r="AC19" i="159" s="1"/>
  <c r="X19" i="159"/>
  <c r="Y19" i="159" s="1"/>
  <c r="E19" i="159"/>
  <c r="AB18" i="159"/>
  <c r="AC18" i="159" s="1"/>
  <c r="X18" i="159"/>
  <c r="Y18" i="159" s="1"/>
  <c r="E18" i="159"/>
  <c r="AB17" i="159"/>
  <c r="AC17" i="159" s="1"/>
  <c r="X17" i="159"/>
  <c r="Y17" i="159" s="1"/>
  <c r="E17" i="159"/>
  <c r="AB16" i="159"/>
  <c r="AC16" i="159" s="1"/>
  <c r="X16" i="159"/>
  <c r="Y16" i="159" s="1"/>
  <c r="E16" i="159"/>
  <c r="AB15" i="159"/>
  <c r="AC15" i="159" s="1"/>
  <c r="X15" i="159"/>
  <c r="Y15" i="159" s="1"/>
  <c r="D15" i="159"/>
  <c r="C15" i="159"/>
  <c r="B15" i="159"/>
  <c r="AB14" i="159"/>
  <c r="AC14" i="159" s="1"/>
  <c r="X14" i="159"/>
  <c r="Y14" i="159" s="1"/>
  <c r="E14" i="159"/>
  <c r="AB13" i="159"/>
  <c r="AC13" i="159" s="1"/>
  <c r="X13" i="159"/>
  <c r="Y13" i="159" s="1"/>
  <c r="E13" i="159"/>
  <c r="AB12" i="159"/>
  <c r="AC12" i="159" s="1"/>
  <c r="X12" i="159"/>
  <c r="Y12" i="159" s="1"/>
  <c r="E12" i="159"/>
  <c r="AB11" i="159"/>
  <c r="AC11" i="159" s="1"/>
  <c r="X11" i="159"/>
  <c r="Y11" i="159" s="1"/>
  <c r="E11" i="159"/>
  <c r="AB10" i="159"/>
  <c r="AC10" i="159" s="1"/>
  <c r="X10" i="159"/>
  <c r="Y10" i="159" s="1"/>
  <c r="E10" i="159"/>
  <c r="AB9" i="159"/>
  <c r="AC9" i="159" s="1"/>
  <c r="X9" i="159"/>
  <c r="Y9" i="159" s="1"/>
  <c r="E9" i="159"/>
  <c r="AB8" i="159"/>
  <c r="AC8" i="159" s="1"/>
  <c r="X8" i="159"/>
  <c r="Y8" i="159" s="1"/>
  <c r="E8" i="159"/>
  <c r="AB7" i="159"/>
  <c r="AC7" i="159" s="1"/>
  <c r="X7" i="159"/>
  <c r="Y7" i="159" s="1"/>
  <c r="E7" i="159"/>
  <c r="AB6" i="159"/>
  <c r="AC6" i="159" s="1"/>
  <c r="X6" i="159"/>
  <c r="Y6" i="159" s="1"/>
  <c r="E6" i="159"/>
  <c r="D46" i="159" l="1"/>
  <c r="E46" i="159" s="1"/>
  <c r="E15" i="159"/>
  <c r="T37" i="40"/>
  <c r="U37" i="40"/>
  <c r="V37" i="40"/>
  <c r="W37" i="40"/>
  <c r="X37" i="40"/>
  <c r="Y37" i="40"/>
  <c r="Z37" i="40"/>
  <c r="AA37" i="40"/>
  <c r="AB37" i="40"/>
  <c r="AC37" i="40"/>
  <c r="AF37" i="40" s="1"/>
  <c r="AD37" i="40"/>
  <c r="AE37" i="40"/>
  <c r="S37" i="40"/>
  <c r="F87" i="156" l="1"/>
  <c r="E87" i="156"/>
  <c r="D87" i="156"/>
  <c r="Q42" i="155" l="1"/>
  <c r="P42" i="155"/>
  <c r="O42" i="155"/>
  <c r="N42" i="155"/>
  <c r="L42" i="155"/>
  <c r="O41" i="155"/>
  <c r="N41" i="155"/>
  <c r="O38" i="155"/>
  <c r="O35" i="155"/>
  <c r="O34" i="155"/>
  <c r="O33" i="155"/>
  <c r="O32" i="155"/>
  <c r="O31" i="155"/>
  <c r="O30" i="155"/>
  <c r="O27" i="155"/>
  <c r="O26" i="155"/>
  <c r="O25" i="155"/>
  <c r="O24" i="155"/>
  <c r="O23" i="155"/>
  <c r="O21" i="155"/>
  <c r="O19" i="155"/>
  <c r="O18" i="155"/>
  <c r="O17" i="155"/>
  <c r="O16" i="155"/>
  <c r="O13" i="155"/>
  <c r="O9" i="155"/>
  <c r="O8" i="155"/>
  <c r="O7" i="155"/>
  <c r="E30" i="154"/>
  <c r="E29" i="154"/>
  <c r="E28" i="154"/>
  <c r="E27" i="154"/>
  <c r="E26" i="154"/>
  <c r="E25" i="154"/>
  <c r="E24" i="154"/>
  <c r="E23" i="154"/>
  <c r="L12" i="153"/>
  <c r="I12" i="153"/>
  <c r="H12" i="153"/>
  <c r="G12" i="153"/>
  <c r="F12" i="153"/>
  <c r="E12" i="153"/>
  <c r="D12" i="153"/>
  <c r="C12" i="153"/>
  <c r="B12" i="153"/>
  <c r="I36" i="151" l="1"/>
  <c r="I35" i="151"/>
  <c r="I34" i="151"/>
  <c r="H58" i="150" l="1"/>
  <c r="G58" i="150"/>
  <c r="E58" i="150"/>
  <c r="D58" i="150"/>
  <c r="C58" i="150"/>
  <c r="I57" i="150"/>
  <c r="F57" i="150"/>
  <c r="F58" i="150" s="1"/>
  <c r="I56" i="150"/>
  <c r="I58" i="150" s="1"/>
  <c r="F56" i="150"/>
  <c r="H55" i="150"/>
  <c r="G55" i="150"/>
  <c r="E55" i="150"/>
  <c r="D55" i="150"/>
  <c r="C55" i="150"/>
  <c r="I54" i="150"/>
  <c r="I55" i="150" s="1"/>
  <c r="F54" i="150"/>
  <c r="J54" i="150" s="1"/>
  <c r="I53" i="150"/>
  <c r="F53" i="150"/>
  <c r="J53" i="150" s="1"/>
  <c r="J55" i="150" s="1"/>
  <c r="J52" i="150"/>
  <c r="I52" i="150"/>
  <c r="H52" i="150"/>
  <c r="G52" i="150"/>
  <c r="F52" i="150"/>
  <c r="E52" i="150"/>
  <c r="D52" i="150"/>
  <c r="C52" i="150"/>
  <c r="I49" i="150"/>
  <c r="G49" i="150"/>
  <c r="E49" i="150"/>
  <c r="D49" i="150"/>
  <c r="C49" i="150"/>
  <c r="H48" i="150"/>
  <c r="F48" i="150"/>
  <c r="J48" i="150" s="1"/>
  <c r="F47" i="150"/>
  <c r="F49" i="150" s="1"/>
  <c r="J49" i="150" s="1"/>
  <c r="H46" i="150"/>
  <c r="G46" i="150"/>
  <c r="I46" i="150" s="1"/>
  <c r="E46" i="150"/>
  <c r="D46" i="150"/>
  <c r="C46" i="150"/>
  <c r="I45" i="150"/>
  <c r="G45" i="150"/>
  <c r="F45" i="150"/>
  <c r="G44" i="150"/>
  <c r="I44" i="150" s="1"/>
  <c r="J44" i="150" s="1"/>
  <c r="F44" i="150"/>
  <c r="F46" i="150" s="1"/>
  <c r="I43" i="150"/>
  <c r="H43" i="150"/>
  <c r="G43" i="150"/>
  <c r="E43" i="150"/>
  <c r="D43" i="150"/>
  <c r="C43" i="150"/>
  <c r="I42" i="150"/>
  <c r="F42" i="150"/>
  <c r="J42" i="150" s="1"/>
  <c r="I41" i="150"/>
  <c r="F41" i="150"/>
  <c r="J41" i="150" s="1"/>
  <c r="H40" i="150"/>
  <c r="E40" i="150"/>
  <c r="D40" i="150"/>
  <c r="C40" i="150"/>
  <c r="I39" i="150"/>
  <c r="F39" i="150"/>
  <c r="F40" i="150" s="1"/>
  <c r="I38" i="150"/>
  <c r="J38" i="150" s="1"/>
  <c r="G38" i="150"/>
  <c r="G40" i="150" s="1"/>
  <c r="I40" i="150" s="1"/>
  <c r="F38" i="150"/>
  <c r="H37" i="150"/>
  <c r="F37" i="150"/>
  <c r="E37" i="150"/>
  <c r="D37" i="150"/>
  <c r="C37" i="150"/>
  <c r="I36" i="150"/>
  <c r="J36" i="150" s="1"/>
  <c r="G36" i="150"/>
  <c r="F36" i="150"/>
  <c r="G35" i="150"/>
  <c r="I35" i="150" s="1"/>
  <c r="F35" i="150"/>
  <c r="H34" i="150"/>
  <c r="G34" i="150"/>
  <c r="I34" i="150" s="1"/>
  <c r="E34" i="150"/>
  <c r="D34" i="150"/>
  <c r="F34" i="150" s="1"/>
  <c r="C34" i="150"/>
  <c r="G33" i="150"/>
  <c r="I33" i="150" s="1"/>
  <c r="F33" i="150"/>
  <c r="J33" i="150" s="1"/>
  <c r="G32" i="150"/>
  <c r="I32" i="150" s="1"/>
  <c r="F32" i="150"/>
  <c r="J32" i="150" s="1"/>
  <c r="I31" i="150"/>
  <c r="J31" i="150" s="1"/>
  <c r="J30" i="150"/>
  <c r="I30" i="150"/>
  <c r="I29" i="150"/>
  <c r="F29" i="150"/>
  <c r="J29" i="150" s="1"/>
  <c r="J28" i="150"/>
  <c r="I28" i="150"/>
  <c r="I27" i="150"/>
  <c r="J27" i="150" s="1"/>
  <c r="I26" i="150"/>
  <c r="F26" i="150"/>
  <c r="J26" i="150" s="1"/>
  <c r="J25" i="150"/>
  <c r="I25" i="150"/>
  <c r="I24" i="150"/>
  <c r="J24" i="150" s="1"/>
  <c r="I23" i="150"/>
  <c r="F23" i="150"/>
  <c r="J23" i="150" s="1"/>
  <c r="I22" i="150"/>
  <c r="J22" i="150" s="1"/>
  <c r="I21" i="150"/>
  <c r="J21" i="150" s="1"/>
  <c r="I20" i="150"/>
  <c r="J20" i="150" s="1"/>
  <c r="F20" i="150"/>
  <c r="I19" i="150"/>
  <c r="J19" i="150" s="1"/>
  <c r="I18" i="150"/>
  <c r="J18" i="150" s="1"/>
  <c r="I17" i="150"/>
  <c r="F17" i="150"/>
  <c r="J17" i="150" s="1"/>
  <c r="J16" i="150"/>
  <c r="H16" i="150"/>
  <c r="G16" i="150"/>
  <c r="I16" i="150" s="1"/>
  <c r="F16" i="150"/>
  <c r="E16" i="150"/>
  <c r="D16" i="150"/>
  <c r="C16" i="150"/>
  <c r="I15" i="150"/>
  <c r="I14" i="150"/>
  <c r="H13" i="150"/>
  <c r="G13" i="150"/>
  <c r="I13" i="150" s="1"/>
  <c r="F13" i="150"/>
  <c r="E13" i="150"/>
  <c r="D13" i="150"/>
  <c r="C13" i="150"/>
  <c r="I12" i="150"/>
  <c r="I11" i="150"/>
  <c r="J10" i="150"/>
  <c r="I10" i="150"/>
  <c r="H10" i="150"/>
  <c r="G10" i="150"/>
  <c r="F10" i="150"/>
  <c r="E10" i="150"/>
  <c r="D10" i="150"/>
  <c r="C10" i="150"/>
  <c r="J7" i="150"/>
  <c r="I7" i="150"/>
  <c r="H7" i="150"/>
  <c r="G7" i="150"/>
  <c r="F7" i="150"/>
  <c r="E7" i="150"/>
  <c r="D7" i="150"/>
  <c r="C7" i="150"/>
  <c r="V39" i="149"/>
  <c r="U39" i="149"/>
  <c r="T39" i="149"/>
  <c r="S39" i="149"/>
  <c r="R39" i="149"/>
  <c r="Q39" i="149"/>
  <c r="P39" i="149"/>
  <c r="O39" i="149"/>
  <c r="N39" i="149"/>
  <c r="M39" i="149"/>
  <c r="L39" i="149"/>
  <c r="K39" i="149"/>
  <c r="V38" i="149"/>
  <c r="U38" i="149"/>
  <c r="T38" i="149"/>
  <c r="S38" i="149"/>
  <c r="R38" i="149"/>
  <c r="Q38" i="149"/>
  <c r="P38" i="149"/>
  <c r="O38" i="149"/>
  <c r="N38" i="149"/>
  <c r="M38" i="149"/>
  <c r="L38" i="149"/>
  <c r="K38" i="149"/>
  <c r="V37" i="149"/>
  <c r="U37" i="149"/>
  <c r="U40" i="149" s="1"/>
  <c r="T37" i="149"/>
  <c r="S37" i="149"/>
  <c r="R37" i="149"/>
  <c r="R40" i="149" s="1"/>
  <c r="Q37" i="149"/>
  <c r="Q40" i="149" s="1"/>
  <c r="P37" i="149"/>
  <c r="O37" i="149"/>
  <c r="N37" i="149"/>
  <c r="N40" i="149" s="1"/>
  <c r="M37" i="149"/>
  <c r="L37" i="149"/>
  <c r="K37" i="149"/>
  <c r="V36" i="149"/>
  <c r="U36" i="149"/>
  <c r="O36" i="149"/>
  <c r="N36" i="149"/>
  <c r="M36" i="149"/>
  <c r="L36" i="149"/>
  <c r="K36" i="149"/>
  <c r="P32" i="149"/>
  <c r="O32" i="149"/>
  <c r="N32" i="149"/>
  <c r="M32" i="149"/>
  <c r="L32" i="149"/>
  <c r="K32" i="149"/>
  <c r="V28" i="149"/>
  <c r="U28" i="149"/>
  <c r="T28" i="149"/>
  <c r="S28" i="149"/>
  <c r="R28" i="149"/>
  <c r="Q28" i="149"/>
  <c r="P28" i="149"/>
  <c r="O28" i="149"/>
  <c r="N28" i="149"/>
  <c r="M28" i="149"/>
  <c r="L28" i="149"/>
  <c r="K28" i="149"/>
  <c r="V24" i="149"/>
  <c r="U24" i="149"/>
  <c r="T24" i="149"/>
  <c r="S24" i="149"/>
  <c r="R24" i="149"/>
  <c r="Q24" i="149"/>
  <c r="P24" i="149"/>
  <c r="O24" i="149"/>
  <c r="N24" i="149"/>
  <c r="M24" i="149"/>
  <c r="L24" i="149"/>
  <c r="K24" i="149"/>
  <c r="V20" i="149"/>
  <c r="U20" i="149"/>
  <c r="T20" i="149"/>
  <c r="S20" i="149"/>
  <c r="R20" i="149"/>
  <c r="Q20" i="149"/>
  <c r="P20" i="149"/>
  <c r="O20" i="149"/>
  <c r="N20" i="149"/>
  <c r="M20" i="149"/>
  <c r="L20" i="149"/>
  <c r="K20" i="149"/>
  <c r="V16" i="149"/>
  <c r="U16" i="149"/>
  <c r="T16" i="149"/>
  <c r="S16" i="149"/>
  <c r="R16" i="149"/>
  <c r="Q16" i="149"/>
  <c r="P16" i="149"/>
  <c r="O16" i="149"/>
  <c r="N16" i="149"/>
  <c r="M16" i="149"/>
  <c r="L16" i="149"/>
  <c r="K16" i="149"/>
  <c r="V12" i="149"/>
  <c r="U12" i="149"/>
  <c r="T12" i="149"/>
  <c r="S12" i="149"/>
  <c r="R12" i="149"/>
  <c r="Q12" i="149"/>
  <c r="P12" i="149"/>
  <c r="O12" i="149"/>
  <c r="N12" i="149"/>
  <c r="M12" i="149"/>
  <c r="L12" i="149"/>
  <c r="K12" i="149"/>
  <c r="V8" i="149"/>
  <c r="U8" i="149"/>
  <c r="T8" i="149"/>
  <c r="S8" i="149"/>
  <c r="R8" i="149"/>
  <c r="Q8" i="149"/>
  <c r="P8" i="149"/>
  <c r="O8" i="149"/>
  <c r="N8" i="149"/>
  <c r="M8" i="149"/>
  <c r="L8" i="149"/>
  <c r="K8" i="149"/>
  <c r="Q77" i="148"/>
  <c r="P77" i="148"/>
  <c r="O77" i="148"/>
  <c r="N77" i="148"/>
  <c r="N81" i="148" s="1"/>
  <c r="M77" i="148"/>
  <c r="L77" i="148"/>
  <c r="K77" i="148"/>
  <c r="J77" i="148"/>
  <c r="I77" i="148"/>
  <c r="H77" i="148"/>
  <c r="G77" i="148"/>
  <c r="F77" i="148"/>
  <c r="E77" i="148"/>
  <c r="D77" i="148"/>
  <c r="Q76" i="148"/>
  <c r="P76" i="148"/>
  <c r="O76" i="148"/>
  <c r="N76" i="148"/>
  <c r="M76" i="148"/>
  <c r="L76" i="148"/>
  <c r="K76" i="148"/>
  <c r="J76" i="148"/>
  <c r="I76" i="148"/>
  <c r="H76" i="148"/>
  <c r="G76" i="148"/>
  <c r="F76" i="148"/>
  <c r="E76" i="148"/>
  <c r="D76" i="148"/>
  <c r="Q75" i="148"/>
  <c r="P75" i="148"/>
  <c r="O75" i="148"/>
  <c r="N75" i="148"/>
  <c r="M75" i="148"/>
  <c r="L75" i="148"/>
  <c r="K75" i="148"/>
  <c r="J75" i="148"/>
  <c r="I75" i="148"/>
  <c r="H75" i="148"/>
  <c r="G75" i="148"/>
  <c r="F75" i="148"/>
  <c r="E75" i="148"/>
  <c r="D75" i="148"/>
  <c r="Q74" i="148"/>
  <c r="P74" i="148"/>
  <c r="O74" i="148"/>
  <c r="N74" i="148"/>
  <c r="M74" i="148"/>
  <c r="L74" i="148"/>
  <c r="Q70" i="148"/>
  <c r="P70" i="148"/>
  <c r="O70" i="148"/>
  <c r="N70" i="148"/>
  <c r="M70" i="148"/>
  <c r="L70" i="148"/>
  <c r="Q66" i="148"/>
  <c r="P66" i="148"/>
  <c r="O66" i="148"/>
  <c r="N66" i="148"/>
  <c r="M66" i="148"/>
  <c r="L66" i="148"/>
  <c r="Q62" i="148"/>
  <c r="P62" i="148"/>
  <c r="O62" i="148"/>
  <c r="N62" i="148"/>
  <c r="M62" i="148"/>
  <c r="L62" i="148"/>
  <c r="Q56" i="148"/>
  <c r="P56" i="148"/>
  <c r="O56" i="148"/>
  <c r="M56" i="148"/>
  <c r="L56" i="148"/>
  <c r="K56" i="148"/>
  <c r="J56" i="148"/>
  <c r="J81" i="148" s="1"/>
  <c r="I56" i="148"/>
  <c r="I81" i="148" s="1"/>
  <c r="H56" i="148"/>
  <c r="G56" i="148"/>
  <c r="F56" i="148"/>
  <c r="E56" i="148"/>
  <c r="D56" i="148"/>
  <c r="Q55" i="148"/>
  <c r="P55" i="148"/>
  <c r="O55" i="148"/>
  <c r="N55" i="148"/>
  <c r="M55" i="148"/>
  <c r="L55" i="148"/>
  <c r="L80" i="148" s="1"/>
  <c r="K55" i="148"/>
  <c r="J55" i="148"/>
  <c r="I55" i="148"/>
  <c r="H55" i="148"/>
  <c r="G55" i="148"/>
  <c r="F55" i="148"/>
  <c r="E55" i="148"/>
  <c r="D55" i="148"/>
  <c r="Q54" i="148"/>
  <c r="P54" i="148"/>
  <c r="O54" i="148"/>
  <c r="N54" i="148"/>
  <c r="M54" i="148"/>
  <c r="L54" i="148"/>
  <c r="K54" i="148"/>
  <c r="J54" i="148"/>
  <c r="I54" i="148"/>
  <c r="H54" i="148"/>
  <c r="G54" i="148"/>
  <c r="F54" i="148"/>
  <c r="E54" i="148"/>
  <c r="D54" i="148"/>
  <c r="Q53" i="148"/>
  <c r="P53" i="148"/>
  <c r="O53" i="148"/>
  <c r="N53" i="148"/>
  <c r="M53" i="148"/>
  <c r="L53" i="148"/>
  <c r="K53" i="148"/>
  <c r="Q49" i="148"/>
  <c r="P49" i="148"/>
  <c r="O49" i="148"/>
  <c r="N49" i="148"/>
  <c r="M49" i="148"/>
  <c r="L49" i="148"/>
  <c r="K49" i="148"/>
  <c r="Q45" i="148"/>
  <c r="P45" i="148"/>
  <c r="O45" i="148"/>
  <c r="N45" i="148"/>
  <c r="M45" i="148"/>
  <c r="L45" i="148"/>
  <c r="Q41" i="148"/>
  <c r="P41" i="148"/>
  <c r="O41" i="148"/>
  <c r="N41" i="148"/>
  <c r="M41" i="148"/>
  <c r="L41" i="148"/>
  <c r="Q37" i="148"/>
  <c r="P37" i="148"/>
  <c r="O37" i="148"/>
  <c r="N37" i="148"/>
  <c r="M37" i="148"/>
  <c r="L37" i="148"/>
  <c r="K37" i="148"/>
  <c r="I37" i="148"/>
  <c r="G37" i="148"/>
  <c r="Q33" i="148"/>
  <c r="P33" i="148"/>
  <c r="O33" i="148"/>
  <c r="N33" i="148"/>
  <c r="M33" i="148"/>
  <c r="L33" i="148"/>
  <c r="K33" i="148"/>
  <c r="J33" i="148"/>
  <c r="I33" i="148"/>
  <c r="Q29" i="148"/>
  <c r="P29" i="148"/>
  <c r="O29" i="148"/>
  <c r="N29" i="148"/>
  <c r="M29" i="148"/>
  <c r="L29" i="148"/>
  <c r="K29" i="148"/>
  <c r="I29" i="148"/>
  <c r="H29" i="148"/>
  <c r="G29" i="148"/>
  <c r="Q25" i="148"/>
  <c r="P25" i="148"/>
  <c r="O25" i="148"/>
  <c r="N25" i="148"/>
  <c r="M25" i="148"/>
  <c r="L25" i="148"/>
  <c r="J25" i="148"/>
  <c r="I25" i="148"/>
  <c r="Q21" i="148"/>
  <c r="P21" i="148"/>
  <c r="O21" i="148"/>
  <c r="N21" i="148"/>
  <c r="M21" i="148"/>
  <c r="L21" i="148"/>
  <c r="K21" i="148"/>
  <c r="J21" i="148"/>
  <c r="I21" i="148"/>
  <c r="H21" i="148"/>
  <c r="G21" i="148"/>
  <c r="Q17" i="148"/>
  <c r="P17" i="148"/>
  <c r="O17" i="148"/>
  <c r="N17" i="148"/>
  <c r="M17" i="148"/>
  <c r="L17" i="148"/>
  <c r="K17" i="148"/>
  <c r="J17" i="148"/>
  <c r="H17" i="148"/>
  <c r="Q13" i="148"/>
  <c r="P13" i="148"/>
  <c r="O13" i="148"/>
  <c r="N13" i="148"/>
  <c r="M13" i="148"/>
  <c r="L13" i="148"/>
  <c r="K13" i="148"/>
  <c r="J13" i="148"/>
  <c r="I13" i="148"/>
  <c r="H13" i="148"/>
  <c r="G13" i="148"/>
  <c r="Q9" i="148"/>
  <c r="P9" i="148"/>
  <c r="O9" i="148"/>
  <c r="N9" i="148"/>
  <c r="M9" i="148"/>
  <c r="L9" i="148"/>
  <c r="K9" i="148"/>
  <c r="J9" i="148"/>
  <c r="I9" i="148"/>
  <c r="G9" i="148"/>
  <c r="L25" i="147"/>
  <c r="R24" i="147"/>
  <c r="Q24" i="147"/>
  <c r="P24" i="147"/>
  <c r="O24" i="147"/>
  <c r="N24" i="147"/>
  <c r="M24" i="147"/>
  <c r="R23" i="147"/>
  <c r="Q23" i="147"/>
  <c r="P23" i="147"/>
  <c r="O23" i="147"/>
  <c r="N23" i="147"/>
  <c r="M23" i="147"/>
  <c r="R22" i="147"/>
  <c r="Q22" i="147"/>
  <c r="P22" i="147"/>
  <c r="O22" i="147"/>
  <c r="N22" i="147"/>
  <c r="M22" i="147"/>
  <c r="R21" i="147"/>
  <c r="Q21" i="147"/>
  <c r="P21" i="147"/>
  <c r="O21" i="147"/>
  <c r="N21" i="147"/>
  <c r="R17" i="147"/>
  <c r="Q17" i="147"/>
  <c r="P17" i="147"/>
  <c r="O17" i="147"/>
  <c r="N17" i="147"/>
  <c r="L17" i="147"/>
  <c r="R13" i="147"/>
  <c r="Q13" i="147"/>
  <c r="P13" i="147"/>
  <c r="O13" i="147"/>
  <c r="N13" i="147"/>
  <c r="L13" i="147"/>
  <c r="R9" i="147"/>
  <c r="Q9" i="147"/>
  <c r="P9" i="147"/>
  <c r="O9" i="147"/>
  <c r="N9" i="147"/>
  <c r="J34" i="150" l="1"/>
  <c r="J40" i="150"/>
  <c r="J35" i="150"/>
  <c r="J56" i="150"/>
  <c r="J57" i="150"/>
  <c r="G37" i="150"/>
  <c r="I37" i="150" s="1"/>
  <c r="J37" i="150" s="1"/>
  <c r="F55" i="150"/>
  <c r="J47" i="150"/>
  <c r="J39" i="150"/>
  <c r="J46" i="150"/>
  <c r="J45" i="150"/>
  <c r="F43" i="150"/>
  <c r="J43" i="150" s="1"/>
  <c r="S40" i="149"/>
  <c r="M40" i="149"/>
  <c r="P40" i="149"/>
  <c r="V40" i="149"/>
  <c r="T40" i="149"/>
  <c r="K40" i="149"/>
  <c r="O40" i="149"/>
  <c r="L79" i="148"/>
  <c r="J80" i="148"/>
  <c r="H81" i="148"/>
  <c r="E79" i="148"/>
  <c r="Q79" i="148"/>
  <c r="O80" i="148"/>
  <c r="M81" i="148"/>
  <c r="F79" i="148"/>
  <c r="D80" i="148"/>
  <c r="P80" i="148"/>
  <c r="N78" i="148"/>
  <c r="N57" i="148"/>
  <c r="G78" i="148"/>
  <c r="J78" i="148"/>
  <c r="D78" i="148"/>
  <c r="F80" i="148"/>
  <c r="D81" i="148"/>
  <c r="O78" i="148"/>
  <c r="P78" i="148"/>
  <c r="K79" i="148"/>
  <c r="I80" i="148"/>
  <c r="G81" i="148"/>
  <c r="I78" i="148"/>
  <c r="K78" i="148"/>
  <c r="H57" i="148"/>
  <c r="Q81" i="148"/>
  <c r="I79" i="148"/>
  <c r="G80" i="148"/>
  <c r="E81" i="148"/>
  <c r="I57" i="148"/>
  <c r="M79" i="148"/>
  <c r="K80" i="148"/>
  <c r="K82" i="148" s="1"/>
  <c r="J79" i="148"/>
  <c r="H80" i="148"/>
  <c r="F81" i="148"/>
  <c r="O57" i="148"/>
  <c r="L78" i="148"/>
  <c r="P57" i="148"/>
  <c r="Q78" i="148"/>
  <c r="O79" i="148"/>
  <c r="M80" i="148"/>
  <c r="K81" i="148"/>
  <c r="G79" i="148"/>
  <c r="E80" i="148"/>
  <c r="Q80" i="148"/>
  <c r="O81" i="148"/>
  <c r="E78" i="148"/>
  <c r="F78" i="148"/>
  <c r="D79" i="148"/>
  <c r="P79" i="148"/>
  <c r="N80" i="148"/>
  <c r="L81" i="148"/>
  <c r="L82" i="148" s="1"/>
  <c r="H78" i="148"/>
  <c r="P81" i="148"/>
  <c r="D57" i="148"/>
  <c r="E57" i="148"/>
  <c r="Q57" i="148"/>
  <c r="F57" i="148"/>
  <c r="H79" i="148"/>
  <c r="G57" i="148"/>
  <c r="M78" i="148"/>
  <c r="J57" i="148"/>
  <c r="K57" i="148"/>
  <c r="L57" i="148"/>
  <c r="N79" i="148"/>
  <c r="M57" i="148"/>
  <c r="O25" i="147"/>
  <c r="P25" i="147"/>
  <c r="Q25" i="147"/>
  <c r="R25" i="147"/>
  <c r="L40" i="149"/>
  <c r="J58" i="150" l="1"/>
  <c r="E82" i="148"/>
  <c r="J82" i="148"/>
  <c r="P82" i="148"/>
  <c r="D82" i="148"/>
  <c r="M82" i="148"/>
  <c r="I82" i="148"/>
  <c r="G82" i="148"/>
  <c r="F82" i="148"/>
  <c r="O82" i="148"/>
  <c r="Q82" i="148"/>
  <c r="N82" i="148"/>
  <c r="H82" i="148"/>
  <c r="W39" i="146"/>
  <c r="O39" i="146"/>
  <c r="N39" i="146"/>
  <c r="L39" i="146"/>
  <c r="W38" i="146"/>
  <c r="M38" i="146"/>
  <c r="F38" i="146"/>
  <c r="E38" i="146"/>
  <c r="G38" i="146" s="1"/>
  <c r="D38" i="146"/>
  <c r="C38" i="146"/>
  <c r="W37" i="146"/>
  <c r="M37" i="146"/>
  <c r="E37" i="146"/>
  <c r="G37" i="146" s="1"/>
  <c r="W36" i="146"/>
  <c r="M36" i="146"/>
  <c r="E36" i="146"/>
  <c r="G36" i="146" s="1"/>
  <c r="W35" i="146"/>
  <c r="M35" i="146"/>
  <c r="E35" i="146"/>
  <c r="G35" i="146" s="1"/>
  <c r="M34" i="146"/>
  <c r="G34" i="146"/>
  <c r="E34" i="146"/>
  <c r="W33" i="146"/>
  <c r="M33" i="146"/>
  <c r="G33" i="146"/>
  <c r="E33" i="146"/>
  <c r="W32" i="146"/>
  <c r="M32" i="146"/>
  <c r="G32" i="146"/>
  <c r="E32" i="146"/>
  <c r="W31" i="146"/>
  <c r="M31" i="146"/>
  <c r="G31" i="146"/>
  <c r="E31" i="146"/>
  <c r="W30" i="146"/>
  <c r="M30" i="146"/>
  <c r="G30" i="146"/>
  <c r="E30" i="146"/>
  <c r="W29" i="146"/>
  <c r="M29" i="146"/>
  <c r="G29" i="146"/>
  <c r="E29" i="146"/>
  <c r="W28" i="146"/>
  <c r="M28" i="146"/>
  <c r="G28" i="146"/>
  <c r="E28" i="146"/>
  <c r="W27" i="146"/>
  <c r="M27" i="146"/>
  <c r="G27" i="146"/>
  <c r="E27" i="146"/>
  <c r="W26" i="146"/>
  <c r="M26" i="146"/>
  <c r="G26" i="146"/>
  <c r="E26" i="146"/>
  <c r="W25" i="146"/>
  <c r="M25" i="146"/>
  <c r="K25" i="146"/>
  <c r="K39" i="146" s="1"/>
  <c r="E25" i="146"/>
  <c r="G25" i="146" s="1"/>
  <c r="W24" i="146"/>
  <c r="M24" i="146"/>
  <c r="E24" i="146"/>
  <c r="G24" i="146" s="1"/>
  <c r="W23" i="146"/>
  <c r="M23" i="146"/>
  <c r="E23" i="146"/>
  <c r="G23" i="146" s="1"/>
  <c r="W22" i="146"/>
  <c r="M22" i="146"/>
  <c r="G22" i="146"/>
  <c r="E22" i="146"/>
  <c r="W21" i="146"/>
  <c r="M21" i="146"/>
  <c r="E21" i="146"/>
  <c r="G21" i="146" s="1"/>
  <c r="W20" i="146"/>
  <c r="M20" i="146"/>
  <c r="E20" i="146"/>
  <c r="G20" i="146" s="1"/>
  <c r="W19" i="146"/>
  <c r="M19" i="146"/>
  <c r="E19" i="146"/>
  <c r="G19" i="146" s="1"/>
  <c r="W18" i="146"/>
  <c r="M18" i="146"/>
  <c r="G18" i="146"/>
  <c r="E18" i="146"/>
  <c r="W17" i="146"/>
  <c r="M17" i="146"/>
  <c r="E17" i="146"/>
  <c r="G17" i="146" s="1"/>
  <c r="W16" i="146"/>
  <c r="M16" i="146"/>
  <c r="E16" i="146"/>
  <c r="G16" i="146" s="1"/>
  <c r="W15" i="146"/>
  <c r="M15" i="146"/>
  <c r="E15" i="146"/>
  <c r="G15" i="146" s="1"/>
  <c r="W14" i="146"/>
  <c r="M14" i="146"/>
  <c r="G14" i="146"/>
  <c r="E14" i="146"/>
  <c r="W13" i="146"/>
  <c r="M13" i="146"/>
  <c r="E13" i="146"/>
  <c r="G13" i="146" s="1"/>
  <c r="W12" i="146"/>
  <c r="M12" i="146"/>
  <c r="E12" i="146"/>
  <c r="G12" i="146" s="1"/>
  <c r="W11" i="146"/>
  <c r="M11" i="146"/>
  <c r="E11" i="146"/>
  <c r="G11" i="146" s="1"/>
  <c r="W10" i="146"/>
  <c r="M10" i="146"/>
  <c r="G10" i="146"/>
  <c r="E10" i="146"/>
  <c r="W9" i="146"/>
  <c r="M9" i="146"/>
  <c r="E9" i="146"/>
  <c r="G9" i="146" s="1"/>
  <c r="W8" i="146"/>
  <c r="M8" i="146"/>
  <c r="G8" i="146"/>
  <c r="E8" i="146"/>
  <c r="W7" i="146"/>
  <c r="Q7" i="146"/>
  <c r="Q8" i="146" s="1"/>
  <c r="Q9" i="146" s="1"/>
  <c r="Q10" i="146" s="1"/>
  <c r="Q11" i="146" s="1"/>
  <c r="Q12" i="146" s="1"/>
  <c r="Q13" i="146" s="1"/>
  <c r="Q14" i="146" s="1"/>
  <c r="Q15" i="146" s="1"/>
  <c r="Q16" i="146" s="1"/>
  <c r="Q17" i="146" s="1"/>
  <c r="Q18" i="146" s="1"/>
  <c r="Q19" i="146" s="1"/>
  <c r="Q20" i="146" s="1"/>
  <c r="Q21" i="146" s="1"/>
  <c r="Q22" i="146" s="1"/>
  <c r="Q23" i="146" s="1"/>
  <c r="Q24" i="146" s="1"/>
  <c r="Q25" i="146" s="1"/>
  <c r="Q26" i="146" s="1"/>
  <c r="Q27" i="146" s="1"/>
  <c r="Q28" i="146" s="1"/>
  <c r="Q29" i="146" s="1"/>
  <c r="Q30" i="146" s="1"/>
  <c r="Q31" i="146" s="1"/>
  <c r="Q32" i="146" s="1"/>
  <c r="Q33" i="146" s="1"/>
  <c r="Q34" i="146" s="1"/>
  <c r="Q35" i="146" s="1"/>
  <c r="Q36" i="146" s="1"/>
  <c r="Q37" i="146" s="1"/>
  <c r="Q38" i="146" s="1"/>
  <c r="M7" i="146"/>
  <c r="E7" i="146"/>
  <c r="G7" i="146" s="1"/>
  <c r="W6" i="146"/>
  <c r="Q6" i="146"/>
  <c r="M6" i="146"/>
  <c r="I6" i="146"/>
  <c r="I7" i="146" s="1"/>
  <c r="I8" i="146" s="1"/>
  <c r="I9" i="146" s="1"/>
  <c r="I10" i="146" s="1"/>
  <c r="I11" i="146" s="1"/>
  <c r="I12" i="146" s="1"/>
  <c r="I13" i="146" s="1"/>
  <c r="I14" i="146" s="1"/>
  <c r="I15" i="146" s="1"/>
  <c r="I16" i="146" s="1"/>
  <c r="I17" i="146" s="1"/>
  <c r="I18" i="146" s="1"/>
  <c r="I19" i="146" s="1"/>
  <c r="I20" i="146" s="1"/>
  <c r="I21" i="146" s="1"/>
  <c r="I22" i="146" s="1"/>
  <c r="I23" i="146" s="1"/>
  <c r="I24" i="146" s="1"/>
  <c r="I25" i="146" s="1"/>
  <c r="I26" i="146" s="1"/>
  <c r="I27" i="146" s="1"/>
  <c r="I28" i="146" s="1"/>
  <c r="I29" i="146" s="1"/>
  <c r="I30" i="146" s="1"/>
  <c r="I31" i="146" s="1"/>
  <c r="I32" i="146" s="1"/>
  <c r="I33" i="146" s="1"/>
  <c r="I34" i="146" s="1"/>
  <c r="I35" i="146" s="1"/>
  <c r="I36" i="146" s="1"/>
  <c r="I37" i="146" s="1"/>
  <c r="I38" i="146" s="1"/>
  <c r="G6" i="146"/>
  <c r="E6" i="146"/>
  <c r="W5" i="146"/>
  <c r="M5" i="146"/>
  <c r="M39" i="146" s="1"/>
  <c r="G5" i="146"/>
  <c r="E5" i="146"/>
  <c r="CI13" i="109" l="1"/>
  <c r="CI14" i="109"/>
  <c r="CI15" i="109"/>
  <c r="CI16" i="109"/>
  <c r="CI17" i="109"/>
  <c r="CI18" i="109"/>
  <c r="CI19" i="109"/>
  <c r="CI20" i="109"/>
  <c r="CI21" i="109"/>
  <c r="CI22" i="109"/>
  <c r="CI23" i="109"/>
  <c r="CI24" i="109"/>
  <c r="CI25" i="109"/>
  <c r="CI26" i="109"/>
  <c r="CI27" i="109"/>
  <c r="CI28" i="109"/>
  <c r="CI29" i="109"/>
  <c r="CI30" i="109"/>
  <c r="CI31" i="109"/>
  <c r="CI32" i="109"/>
  <c r="CI33" i="109"/>
  <c r="CI34" i="109"/>
  <c r="CI35" i="109"/>
  <c r="CI36" i="109"/>
  <c r="CI37" i="109"/>
  <c r="CI38" i="109"/>
  <c r="CI39" i="109"/>
  <c r="CI40" i="109"/>
  <c r="CI41" i="109"/>
  <c r="CI42" i="109"/>
  <c r="CI8" i="109"/>
  <c r="CI9" i="109"/>
  <c r="CI10" i="109"/>
  <c r="CI11" i="109"/>
  <c r="CI12" i="109"/>
  <c r="CI7" i="109"/>
  <c r="CH36" i="109"/>
  <c r="CH37" i="109"/>
  <c r="CH38" i="109"/>
  <c r="CH39" i="109"/>
  <c r="CH40" i="109"/>
  <c r="CH41" i="109"/>
  <c r="CH42" i="109"/>
  <c r="CH16" i="109"/>
  <c r="CH17" i="109"/>
  <c r="CH18" i="109"/>
  <c r="CH19" i="109"/>
  <c r="CH20" i="109"/>
  <c r="CH21" i="109"/>
  <c r="CH22" i="109"/>
  <c r="CH23" i="109"/>
  <c r="CH24" i="109"/>
  <c r="CH25" i="109"/>
  <c r="CH26" i="109"/>
  <c r="CH27" i="109"/>
  <c r="CH28" i="109"/>
  <c r="CH29" i="109"/>
  <c r="CH30" i="109"/>
  <c r="CH31" i="109"/>
  <c r="CH32" i="109"/>
  <c r="CH33" i="109"/>
  <c r="CH34" i="109"/>
  <c r="CH35" i="109"/>
  <c r="CH11" i="109"/>
  <c r="CH12" i="109"/>
  <c r="CH13" i="109"/>
  <c r="CH14" i="109"/>
  <c r="CH15" i="109"/>
  <c r="CH8" i="109"/>
  <c r="CH9" i="109"/>
  <c r="CH10" i="109"/>
  <c r="CH7" i="109"/>
  <c r="CE11" i="109"/>
  <c r="CE12" i="109"/>
  <c r="CE13" i="109"/>
  <c r="CE14" i="109"/>
  <c r="CE15" i="109"/>
  <c r="CE16" i="109"/>
  <c r="CE17" i="109"/>
  <c r="CE18" i="109"/>
  <c r="CE19" i="109"/>
  <c r="CE20" i="109"/>
  <c r="CE21" i="109"/>
  <c r="CE22" i="109"/>
  <c r="CE23" i="109"/>
  <c r="CE24" i="109"/>
  <c r="CE25" i="109"/>
  <c r="CE26" i="109"/>
  <c r="CE27" i="109"/>
  <c r="CE28" i="109"/>
  <c r="CE29" i="109"/>
  <c r="CE30" i="109"/>
  <c r="CE31" i="109"/>
  <c r="CE32" i="109"/>
  <c r="CE33" i="109"/>
  <c r="CE34" i="109"/>
  <c r="CE35" i="109"/>
  <c r="CE36" i="109"/>
  <c r="CE37" i="109"/>
  <c r="CE38" i="109"/>
  <c r="CE39" i="109"/>
  <c r="CE40" i="109"/>
  <c r="CE41" i="109"/>
  <c r="CE42" i="109"/>
  <c r="CE8" i="109"/>
  <c r="CE9" i="109"/>
  <c r="CE10" i="109"/>
  <c r="CE7" i="109"/>
  <c r="BY37" i="109"/>
  <c r="BY38" i="109"/>
  <c r="BY39" i="109"/>
  <c r="BY40" i="109"/>
  <c r="BY41" i="109"/>
  <c r="BY42" i="109"/>
  <c r="BY23" i="109"/>
  <c r="BY24" i="109"/>
  <c r="BY25" i="109"/>
  <c r="BY26" i="109"/>
  <c r="BY27" i="109"/>
  <c r="BY28" i="109"/>
  <c r="BY29" i="109"/>
  <c r="BY30" i="109"/>
  <c r="BY31" i="109"/>
  <c r="BY32" i="109"/>
  <c r="BY33" i="109"/>
  <c r="BY34" i="109"/>
  <c r="BY35" i="109"/>
  <c r="BY36" i="109"/>
  <c r="BY11" i="109"/>
  <c r="BY12" i="109"/>
  <c r="BY13" i="109"/>
  <c r="BY14" i="109"/>
  <c r="BY15" i="109"/>
  <c r="BY16" i="109"/>
  <c r="BY17" i="109"/>
  <c r="BY18" i="109"/>
  <c r="BY19" i="109"/>
  <c r="BY20" i="109"/>
  <c r="BY21" i="109"/>
  <c r="BY22" i="109"/>
  <c r="BY8" i="109"/>
  <c r="BY9" i="109"/>
  <c r="BY10" i="109"/>
  <c r="BY7" i="109"/>
  <c r="BU36" i="109"/>
  <c r="BU37" i="109"/>
  <c r="BU38" i="109"/>
  <c r="BU39" i="109"/>
  <c r="BU40" i="109"/>
  <c r="BU41" i="109"/>
  <c r="BU42" i="109"/>
  <c r="BU29" i="109"/>
  <c r="BU30" i="109"/>
  <c r="BU31" i="109"/>
  <c r="BU32" i="109"/>
  <c r="BU33" i="109"/>
  <c r="BU34" i="109"/>
  <c r="BU35" i="109"/>
  <c r="BU20" i="109"/>
  <c r="BU21" i="109"/>
  <c r="BU22" i="109"/>
  <c r="BU23" i="109"/>
  <c r="BU24" i="109"/>
  <c r="BU25" i="109"/>
  <c r="BU26" i="109"/>
  <c r="BU27" i="109"/>
  <c r="BU28" i="109"/>
  <c r="BU15" i="109"/>
  <c r="BU16" i="109"/>
  <c r="BU17" i="109"/>
  <c r="BU18" i="109"/>
  <c r="BU19" i="109"/>
  <c r="BU11" i="109"/>
  <c r="BU12" i="109"/>
  <c r="BU13" i="109"/>
  <c r="BU14" i="109"/>
  <c r="BU8" i="109"/>
  <c r="BU9" i="109"/>
  <c r="BU10" i="109"/>
  <c r="BU7" i="109"/>
  <c r="D51" i="135" l="1"/>
  <c r="F51" i="135"/>
  <c r="H51" i="135"/>
  <c r="J51" i="135"/>
  <c r="P51" i="135"/>
  <c r="P53" i="135" s="1"/>
  <c r="R51" i="135"/>
  <c r="R53" i="135" s="1"/>
  <c r="T51" i="135"/>
  <c r="T52" i="135"/>
  <c r="L53" i="135"/>
  <c r="N53" i="135"/>
  <c r="D51" i="134"/>
  <c r="L51" i="134"/>
  <c r="L53" i="134" s="1"/>
  <c r="N51" i="134"/>
  <c r="N53" i="134" s="1"/>
  <c r="P51" i="134"/>
  <c r="P53" i="134" s="1"/>
  <c r="R51" i="134"/>
  <c r="R53" i="134" s="1"/>
  <c r="T53" i="134"/>
  <c r="C25" i="133"/>
  <c r="D25" i="133"/>
  <c r="I25" i="133"/>
  <c r="J25" i="133"/>
  <c r="C35" i="133"/>
  <c r="D35" i="133"/>
  <c r="E35" i="133"/>
  <c r="F35" i="133"/>
  <c r="G35" i="133"/>
  <c r="H35" i="133"/>
  <c r="C46" i="133"/>
  <c r="D46" i="133"/>
  <c r="E46" i="133"/>
  <c r="F46" i="133"/>
  <c r="G46" i="133"/>
  <c r="H46" i="133"/>
  <c r="I46" i="133"/>
  <c r="J46" i="133"/>
  <c r="J47" i="133" s="1"/>
  <c r="C26" i="131"/>
  <c r="C48" i="131" s="1"/>
  <c r="D26" i="131"/>
  <c r="E26" i="131"/>
  <c r="E48" i="131" s="1"/>
  <c r="F26" i="131"/>
  <c r="F48" i="131" s="1"/>
  <c r="G26" i="131"/>
  <c r="G48" i="131" s="1"/>
  <c r="H26" i="131"/>
  <c r="H48" i="131" s="1"/>
  <c r="I26" i="131"/>
  <c r="J26" i="131"/>
  <c r="C36" i="131"/>
  <c r="D36" i="131"/>
  <c r="J36" i="131"/>
  <c r="C47" i="131"/>
  <c r="D47" i="131"/>
  <c r="J47" i="131"/>
  <c r="E6" i="129"/>
  <c r="I6" i="129"/>
  <c r="M6" i="129"/>
  <c r="E7" i="129"/>
  <c r="I7" i="129"/>
  <c r="M7" i="129"/>
  <c r="E8" i="129"/>
  <c r="I8" i="129"/>
  <c r="M8" i="129"/>
  <c r="E9" i="129"/>
  <c r="I9" i="129"/>
  <c r="M9" i="129"/>
  <c r="E10" i="129"/>
  <c r="I10" i="129"/>
  <c r="M10" i="129"/>
  <c r="E11" i="129"/>
  <c r="I11" i="129"/>
  <c r="M11" i="129"/>
  <c r="E12" i="129"/>
  <c r="I12" i="129"/>
  <c r="M12" i="129"/>
  <c r="E13" i="129"/>
  <c r="I13" i="129"/>
  <c r="M13" i="129"/>
  <c r="E14" i="129"/>
  <c r="I14" i="129"/>
  <c r="M14" i="129"/>
  <c r="E15" i="129"/>
  <c r="I15" i="129"/>
  <c r="M15" i="129"/>
  <c r="E16" i="129"/>
  <c r="I16" i="129"/>
  <c r="M16" i="129"/>
  <c r="E17" i="129"/>
  <c r="I17" i="129"/>
  <c r="M17" i="129"/>
  <c r="E18" i="129"/>
  <c r="I18" i="129"/>
  <c r="M18" i="129"/>
  <c r="E19" i="129"/>
  <c r="I19" i="129"/>
  <c r="M19" i="129"/>
  <c r="E20" i="129"/>
  <c r="I20" i="129"/>
  <c r="M20" i="129"/>
  <c r="E21" i="129"/>
  <c r="I21" i="129"/>
  <c r="M21" i="129"/>
  <c r="E22" i="129"/>
  <c r="I22" i="129"/>
  <c r="M22" i="129"/>
  <c r="E23" i="129"/>
  <c r="I23" i="129"/>
  <c r="M23" i="129"/>
  <c r="E24" i="129"/>
  <c r="I24" i="129"/>
  <c r="M24" i="129"/>
  <c r="E25" i="129"/>
  <c r="I25" i="129"/>
  <c r="M25" i="129"/>
  <c r="E26" i="129"/>
  <c r="I26" i="129"/>
  <c r="M26" i="129"/>
  <c r="E27" i="129"/>
  <c r="I27" i="129"/>
  <c r="M27" i="129"/>
  <c r="E28" i="129"/>
  <c r="I28" i="129"/>
  <c r="M28" i="129"/>
  <c r="E29" i="129"/>
  <c r="I29" i="129"/>
  <c r="M29" i="129"/>
  <c r="E30" i="129"/>
  <c r="I30" i="129"/>
  <c r="M30" i="129"/>
  <c r="E31" i="129"/>
  <c r="I31" i="129"/>
  <c r="M31" i="129"/>
  <c r="E32" i="129"/>
  <c r="I32" i="129"/>
  <c r="M32" i="129"/>
  <c r="E33" i="129"/>
  <c r="I33" i="129"/>
  <c r="M33" i="129"/>
  <c r="E34" i="129"/>
  <c r="I34" i="129"/>
  <c r="M34" i="129"/>
  <c r="E35" i="129"/>
  <c r="I35" i="129"/>
  <c r="M35" i="129"/>
  <c r="E36" i="129"/>
  <c r="I36" i="129"/>
  <c r="M36" i="129"/>
  <c r="E37" i="129"/>
  <c r="I37" i="129"/>
  <c r="M37" i="129"/>
  <c r="E38" i="129"/>
  <c r="I38" i="129"/>
  <c r="M38" i="129"/>
  <c r="E39" i="129"/>
  <c r="I39" i="129"/>
  <c r="M39" i="129"/>
  <c r="E40" i="129"/>
  <c r="I40" i="129"/>
  <c r="M40" i="129"/>
  <c r="E41" i="129"/>
  <c r="I41" i="129"/>
  <c r="M41" i="129"/>
  <c r="E42" i="129"/>
  <c r="I42" i="129"/>
  <c r="M42" i="129"/>
  <c r="E43" i="129"/>
  <c r="I43" i="129"/>
  <c r="M43" i="129"/>
  <c r="E45" i="129"/>
  <c r="I45" i="129"/>
  <c r="M45" i="129"/>
  <c r="O42" i="128"/>
  <c r="P42" i="128"/>
  <c r="Q42" i="128"/>
  <c r="R42" i="128"/>
  <c r="S42" i="128"/>
  <c r="T42" i="128"/>
  <c r="U42" i="128"/>
  <c r="V42" i="128"/>
  <c r="W42" i="128"/>
  <c r="X42" i="128"/>
  <c r="C47" i="126"/>
  <c r="D47" i="126"/>
  <c r="E47" i="126"/>
  <c r="F47" i="126"/>
  <c r="G47" i="126"/>
  <c r="I47" i="126"/>
  <c r="J47" i="126"/>
  <c r="K47" i="126"/>
  <c r="L47" i="126"/>
  <c r="M47" i="126"/>
  <c r="N47" i="126"/>
  <c r="O47" i="126"/>
  <c r="P47" i="126"/>
  <c r="Q47" i="126"/>
  <c r="R47" i="126"/>
  <c r="S47" i="126"/>
  <c r="D41" i="119"/>
  <c r="C41" i="116"/>
  <c r="D41" i="116"/>
  <c r="E41" i="116"/>
  <c r="F41" i="116"/>
  <c r="J41" i="116"/>
  <c r="H7" i="109"/>
  <c r="O7" i="109"/>
  <c r="R7" i="109"/>
  <c r="Z7" i="109" s="1"/>
  <c r="AE7" i="109" s="1"/>
  <c r="X7" i="109"/>
  <c r="Y7" i="109"/>
  <c r="AD7" i="109"/>
  <c r="AF7" i="109" s="1"/>
  <c r="BF7" i="109"/>
  <c r="BG7" i="109"/>
  <c r="H8" i="109"/>
  <c r="O8" i="109"/>
  <c r="R8" i="109"/>
  <c r="Z8" i="109" s="1"/>
  <c r="AE8" i="109" s="1"/>
  <c r="X8" i="109"/>
  <c r="Y8" i="109"/>
  <c r="AD8" i="109"/>
  <c r="AF8" i="109" s="1"/>
  <c r="BF8" i="109"/>
  <c r="BG8" i="109"/>
  <c r="H9" i="109"/>
  <c r="O9" i="109"/>
  <c r="R9" i="109"/>
  <c r="Z9" i="109" s="1"/>
  <c r="AE9" i="109" s="1"/>
  <c r="X9" i="109"/>
  <c r="Y9" i="109"/>
  <c r="AD9" i="109"/>
  <c r="AF9" i="109" s="1"/>
  <c r="BF9" i="109"/>
  <c r="BG9" i="109"/>
  <c r="H10" i="109"/>
  <c r="O10" i="109"/>
  <c r="R10" i="109"/>
  <c r="Z10" i="109" s="1"/>
  <c r="AE10" i="109" s="1"/>
  <c r="X10" i="109"/>
  <c r="Y10" i="109"/>
  <c r="AD10" i="109"/>
  <c r="AF10" i="109" s="1"/>
  <c r="BF10" i="109"/>
  <c r="BG10" i="109"/>
  <c r="H11" i="109"/>
  <c r="O11" i="109"/>
  <c r="R11" i="109"/>
  <c r="Z11" i="109" s="1"/>
  <c r="AE11" i="109" s="1"/>
  <c r="X11" i="109"/>
  <c r="Y11" i="109"/>
  <c r="AD11" i="109"/>
  <c r="AF11" i="109" s="1"/>
  <c r="BF11" i="109"/>
  <c r="BG11" i="109"/>
  <c r="H12" i="109"/>
  <c r="O12" i="109"/>
  <c r="R12" i="109"/>
  <c r="Z12" i="109" s="1"/>
  <c r="AE12" i="109" s="1"/>
  <c r="X12" i="109"/>
  <c r="Y12" i="109"/>
  <c r="AD12" i="109"/>
  <c r="AF12" i="109" s="1"/>
  <c r="BF12" i="109"/>
  <c r="BG12" i="109"/>
  <c r="H13" i="109"/>
  <c r="O13" i="109"/>
  <c r="R13" i="109"/>
  <c r="Z13" i="109" s="1"/>
  <c r="AE13" i="109" s="1"/>
  <c r="X13" i="109"/>
  <c r="Y13" i="109"/>
  <c r="AD13" i="109"/>
  <c r="AF13" i="109" s="1"/>
  <c r="BF13" i="109"/>
  <c r="BG13" i="109"/>
  <c r="H14" i="109"/>
  <c r="O14" i="109"/>
  <c r="R14" i="109"/>
  <c r="Z14" i="109" s="1"/>
  <c r="AE14" i="109" s="1"/>
  <c r="X14" i="109"/>
  <c r="Y14" i="109"/>
  <c r="AD14" i="109"/>
  <c r="AF14" i="109" s="1"/>
  <c r="BF14" i="109"/>
  <c r="BG14" i="109"/>
  <c r="H15" i="109"/>
  <c r="O15" i="109"/>
  <c r="R15" i="109"/>
  <c r="Z15" i="109" s="1"/>
  <c r="AE15" i="109" s="1"/>
  <c r="X15" i="109"/>
  <c r="Y15" i="109"/>
  <c r="AD15" i="109"/>
  <c r="AF15" i="109" s="1"/>
  <c r="BF15" i="109"/>
  <c r="BG15" i="109"/>
  <c r="H16" i="109"/>
  <c r="O16" i="109"/>
  <c r="R16" i="109"/>
  <c r="Z16" i="109" s="1"/>
  <c r="AE16" i="109" s="1"/>
  <c r="X16" i="109"/>
  <c r="Y16" i="109"/>
  <c r="AD16" i="109"/>
  <c r="AF16" i="109" s="1"/>
  <c r="BF16" i="109"/>
  <c r="BG16" i="109"/>
  <c r="H17" i="109"/>
  <c r="O17" i="109"/>
  <c r="R17" i="109"/>
  <c r="Z17" i="109" s="1"/>
  <c r="AE17" i="109" s="1"/>
  <c r="X17" i="109"/>
  <c r="Y17" i="109"/>
  <c r="AD17" i="109"/>
  <c r="AF17" i="109" s="1"/>
  <c r="BF17" i="109"/>
  <c r="BG17" i="109"/>
  <c r="H18" i="109"/>
  <c r="O18" i="109"/>
  <c r="R18" i="109"/>
  <c r="Z18" i="109" s="1"/>
  <c r="AE18" i="109" s="1"/>
  <c r="X18" i="109"/>
  <c r="Y18" i="109"/>
  <c r="AD18" i="109"/>
  <c r="AF18" i="109" s="1"/>
  <c r="BF18" i="109"/>
  <c r="BG18" i="109"/>
  <c r="H19" i="109"/>
  <c r="O19" i="109"/>
  <c r="R19" i="109"/>
  <c r="Z19" i="109" s="1"/>
  <c r="AE19" i="109" s="1"/>
  <c r="X19" i="109"/>
  <c r="Y19" i="109"/>
  <c r="AD19" i="109"/>
  <c r="AF19" i="109" s="1"/>
  <c r="BF19" i="109"/>
  <c r="BG19" i="109"/>
  <c r="H20" i="109"/>
  <c r="O20" i="109"/>
  <c r="R20" i="109"/>
  <c r="Z20" i="109" s="1"/>
  <c r="AE20" i="109" s="1"/>
  <c r="X20" i="109"/>
  <c r="Y20" i="109"/>
  <c r="AD20" i="109"/>
  <c r="AF20" i="109" s="1"/>
  <c r="BF20" i="109"/>
  <c r="BG20" i="109"/>
  <c r="H21" i="109"/>
  <c r="O21" i="109"/>
  <c r="R21" i="109"/>
  <c r="Z21" i="109" s="1"/>
  <c r="AE21" i="109" s="1"/>
  <c r="X21" i="109"/>
  <c r="Y21" i="109"/>
  <c r="AD21" i="109"/>
  <c r="AF21" i="109" s="1"/>
  <c r="BF21" i="109"/>
  <c r="BG21" i="109"/>
  <c r="H22" i="109"/>
  <c r="O22" i="109"/>
  <c r="R22" i="109"/>
  <c r="Z22" i="109" s="1"/>
  <c r="AE22" i="109" s="1"/>
  <c r="X22" i="109"/>
  <c r="Y22" i="109"/>
  <c r="AD22" i="109"/>
  <c r="AF22" i="109" s="1"/>
  <c r="BF22" i="109"/>
  <c r="BG22" i="109"/>
  <c r="H23" i="109"/>
  <c r="O23" i="109"/>
  <c r="R23" i="109"/>
  <c r="Z23" i="109" s="1"/>
  <c r="AE23" i="109" s="1"/>
  <c r="X23" i="109"/>
  <c r="Y23" i="109"/>
  <c r="AD23" i="109"/>
  <c r="AF23" i="109" s="1"/>
  <c r="BF23" i="109"/>
  <c r="BG23" i="109"/>
  <c r="H24" i="109"/>
  <c r="O24" i="109"/>
  <c r="R24" i="109"/>
  <c r="Z24" i="109" s="1"/>
  <c r="AE24" i="109" s="1"/>
  <c r="X24" i="109"/>
  <c r="Y24" i="109"/>
  <c r="AD24" i="109"/>
  <c r="AF24" i="109" s="1"/>
  <c r="BF24" i="109"/>
  <c r="BG24" i="109"/>
  <c r="H25" i="109"/>
  <c r="O25" i="109"/>
  <c r="R25" i="109"/>
  <c r="Z25" i="109" s="1"/>
  <c r="AE25" i="109" s="1"/>
  <c r="X25" i="109"/>
  <c r="Y25" i="109"/>
  <c r="AD25" i="109"/>
  <c r="AF25" i="109" s="1"/>
  <c r="BF25" i="109"/>
  <c r="BG25" i="109"/>
  <c r="H26" i="109"/>
  <c r="O26" i="109"/>
  <c r="R26" i="109"/>
  <c r="Z26" i="109" s="1"/>
  <c r="AE26" i="109" s="1"/>
  <c r="X26" i="109"/>
  <c r="Y26" i="109"/>
  <c r="AD26" i="109"/>
  <c r="AF26" i="109" s="1"/>
  <c r="BF26" i="109"/>
  <c r="BG26" i="109"/>
  <c r="H27" i="109"/>
  <c r="O27" i="109"/>
  <c r="R27" i="109"/>
  <c r="Z27" i="109" s="1"/>
  <c r="AE27" i="109" s="1"/>
  <c r="X27" i="109"/>
  <c r="Y27" i="109"/>
  <c r="AD27" i="109"/>
  <c r="AF27" i="109" s="1"/>
  <c r="BF27" i="109"/>
  <c r="BG27" i="109"/>
  <c r="H28" i="109"/>
  <c r="O28" i="109"/>
  <c r="R28" i="109"/>
  <c r="Z28" i="109" s="1"/>
  <c r="AE28" i="109" s="1"/>
  <c r="X28" i="109"/>
  <c r="Y28" i="109"/>
  <c r="AD28" i="109"/>
  <c r="AF28" i="109" s="1"/>
  <c r="BF28" i="109"/>
  <c r="BG28" i="109"/>
  <c r="H29" i="109"/>
  <c r="O29" i="109"/>
  <c r="R29" i="109"/>
  <c r="Z29" i="109" s="1"/>
  <c r="AE29" i="109" s="1"/>
  <c r="X29" i="109"/>
  <c r="Y29" i="109"/>
  <c r="AD29" i="109"/>
  <c r="AF29" i="109" s="1"/>
  <c r="BF29" i="109"/>
  <c r="BG29" i="109"/>
  <c r="H30" i="109"/>
  <c r="O30" i="109"/>
  <c r="R30" i="109"/>
  <c r="Z30" i="109" s="1"/>
  <c r="AE30" i="109" s="1"/>
  <c r="X30" i="109"/>
  <c r="Y30" i="109"/>
  <c r="AD30" i="109"/>
  <c r="AF30" i="109" s="1"/>
  <c r="BF30" i="109"/>
  <c r="BG30" i="109"/>
  <c r="H31" i="109"/>
  <c r="O31" i="109"/>
  <c r="R31" i="109"/>
  <c r="Z31" i="109" s="1"/>
  <c r="AE31" i="109" s="1"/>
  <c r="X31" i="109"/>
  <c r="Y31" i="109"/>
  <c r="AD31" i="109"/>
  <c r="AF31" i="109" s="1"/>
  <c r="BF31" i="109"/>
  <c r="BG31" i="109"/>
  <c r="H32" i="109"/>
  <c r="O32" i="109"/>
  <c r="R32" i="109"/>
  <c r="Z32" i="109" s="1"/>
  <c r="AE32" i="109" s="1"/>
  <c r="X32" i="109"/>
  <c r="Y32" i="109"/>
  <c r="AD32" i="109"/>
  <c r="AF32" i="109" s="1"/>
  <c r="BF32" i="109"/>
  <c r="BG32" i="109"/>
  <c r="H33" i="109"/>
  <c r="O33" i="109"/>
  <c r="R33" i="109"/>
  <c r="Z33" i="109" s="1"/>
  <c r="AE33" i="109" s="1"/>
  <c r="X33" i="109"/>
  <c r="Y33" i="109"/>
  <c r="AD33" i="109"/>
  <c r="AF33" i="109" s="1"/>
  <c r="BF33" i="109"/>
  <c r="BG33" i="109"/>
  <c r="H34" i="109"/>
  <c r="O34" i="109"/>
  <c r="R34" i="109"/>
  <c r="Z34" i="109" s="1"/>
  <c r="AE34" i="109" s="1"/>
  <c r="X34" i="109"/>
  <c r="Y34" i="109"/>
  <c r="AD34" i="109"/>
  <c r="AF34" i="109" s="1"/>
  <c r="BF34" i="109"/>
  <c r="BG34" i="109"/>
  <c r="H35" i="109"/>
  <c r="O35" i="109"/>
  <c r="R35" i="109"/>
  <c r="Z35" i="109" s="1"/>
  <c r="AE35" i="109" s="1"/>
  <c r="X35" i="109"/>
  <c r="Y35" i="109"/>
  <c r="AD35" i="109"/>
  <c r="AF35" i="109" s="1"/>
  <c r="BF35" i="109"/>
  <c r="BG35" i="109"/>
  <c r="H36" i="109"/>
  <c r="O36" i="109"/>
  <c r="R36" i="109"/>
  <c r="Z36" i="109" s="1"/>
  <c r="AE36" i="109" s="1"/>
  <c r="X36" i="109"/>
  <c r="Y36" i="109"/>
  <c r="AD36" i="109"/>
  <c r="AF36" i="109" s="1"/>
  <c r="BF36" i="109"/>
  <c r="BG36" i="109"/>
  <c r="H37" i="109"/>
  <c r="O37" i="109"/>
  <c r="R37" i="109"/>
  <c r="Z37" i="109" s="1"/>
  <c r="AE37" i="109" s="1"/>
  <c r="X37" i="109"/>
  <c r="Y37" i="109"/>
  <c r="AD37" i="109"/>
  <c r="AF37" i="109" s="1"/>
  <c r="BF37" i="109"/>
  <c r="BG37" i="109"/>
  <c r="H38" i="109"/>
  <c r="O38" i="109"/>
  <c r="R38" i="109"/>
  <c r="Z38" i="109" s="1"/>
  <c r="AE38" i="109" s="1"/>
  <c r="X38" i="109"/>
  <c r="Y38" i="109"/>
  <c r="AD38" i="109"/>
  <c r="AF38" i="109" s="1"/>
  <c r="BF38" i="109"/>
  <c r="BG38" i="109"/>
  <c r="H39" i="109"/>
  <c r="O39" i="109"/>
  <c r="R39" i="109"/>
  <c r="Z39" i="109" s="1"/>
  <c r="AE39" i="109" s="1"/>
  <c r="X39" i="109"/>
  <c r="Y39" i="109"/>
  <c r="AD39" i="109"/>
  <c r="AF39" i="109" s="1"/>
  <c r="BF39" i="109"/>
  <c r="BG39" i="109"/>
  <c r="H40" i="109"/>
  <c r="O40" i="109"/>
  <c r="R40" i="109"/>
  <c r="Z40" i="109" s="1"/>
  <c r="AE40" i="109" s="1"/>
  <c r="X40" i="109"/>
  <c r="Y40" i="109"/>
  <c r="AD40" i="109"/>
  <c r="AF40" i="109" s="1"/>
  <c r="BF40" i="109"/>
  <c r="BG40" i="109"/>
  <c r="H41" i="109"/>
  <c r="O41" i="109"/>
  <c r="R41" i="109"/>
  <c r="Z41" i="109" s="1"/>
  <c r="AE41" i="109" s="1"/>
  <c r="X41" i="109"/>
  <c r="Y41" i="109"/>
  <c r="AD41" i="109"/>
  <c r="AF41" i="109" s="1"/>
  <c r="BF41" i="109"/>
  <c r="BG41" i="109"/>
  <c r="H42" i="109"/>
  <c r="O42" i="109"/>
  <c r="R42" i="109"/>
  <c r="Z42" i="109" s="1"/>
  <c r="AE42" i="109" s="1"/>
  <c r="X42" i="109"/>
  <c r="Y42" i="109"/>
  <c r="AD42" i="109"/>
  <c r="AF42" i="109" s="1"/>
  <c r="BF42" i="109"/>
  <c r="BG42" i="109"/>
  <c r="I47" i="133" l="1"/>
  <c r="H47" i="133"/>
  <c r="F47" i="133"/>
  <c r="G47" i="133"/>
  <c r="E47" i="133"/>
  <c r="D48" i="131"/>
  <c r="T53" i="135"/>
  <c r="D47" i="133"/>
  <c r="C47" i="133"/>
  <c r="J48" i="131"/>
  <c r="S34" i="75" l="1"/>
  <c r="T34" i="75"/>
  <c r="U34" i="75"/>
  <c r="V34" i="75"/>
  <c r="W34" i="75"/>
  <c r="X34" i="75"/>
  <c r="Y34" i="75"/>
  <c r="Z34" i="75"/>
  <c r="AA34" i="75"/>
  <c r="AB34" i="75"/>
  <c r="R34" i="75"/>
  <c r="AC34" i="75" l="1"/>
  <c r="T46" i="40"/>
  <c r="U46" i="40"/>
  <c r="V46" i="40"/>
  <c r="W46" i="40"/>
  <c r="X46" i="40"/>
  <c r="X47" i="40" s="1"/>
  <c r="Y46" i="40"/>
  <c r="Z46" i="40"/>
  <c r="AA46" i="40"/>
  <c r="AB46" i="40"/>
  <c r="AC46" i="40"/>
  <c r="AD46" i="40"/>
  <c r="AE46" i="40"/>
  <c r="S46" i="40"/>
  <c r="AE47" i="40"/>
  <c r="S47" i="40"/>
  <c r="Q39" i="40"/>
  <c r="Q40" i="40" s="1"/>
  <c r="Q41" i="40" s="1"/>
  <c r="Q43" i="40" s="1"/>
  <c r="Q44" i="40" s="1"/>
  <c r="Q45" i="40" s="1"/>
  <c r="Q10" i="40"/>
  <c r="Q11" i="40" s="1"/>
  <c r="Q12" i="40" s="1"/>
  <c r="Q13" i="40" s="1"/>
  <c r="Q14" i="40" s="1"/>
  <c r="Q15" i="40" s="1"/>
  <c r="Q16" i="40" s="1"/>
  <c r="Q17" i="40" s="1"/>
  <c r="Q18" i="40" s="1"/>
  <c r="Q19" i="40" s="1"/>
  <c r="Q20" i="40" s="1"/>
  <c r="Q21" i="40" s="1"/>
  <c r="Q22" i="40" s="1"/>
  <c r="Q23" i="40" s="1"/>
  <c r="Q24" i="40" s="1"/>
  <c r="Q25" i="40" s="1"/>
  <c r="Q26" i="40" s="1"/>
  <c r="Q27" i="40" s="1"/>
  <c r="Q28" i="40" s="1"/>
  <c r="Q29" i="40" s="1"/>
  <c r="Q30" i="40" s="1"/>
  <c r="Q31" i="40" s="1"/>
  <c r="Q32" i="40" s="1"/>
  <c r="Q33" i="40" s="1"/>
  <c r="Q34" i="40" s="1"/>
  <c r="Q35" i="40" s="1"/>
  <c r="Q36" i="40" s="1"/>
  <c r="AF46" i="40" l="1"/>
  <c r="W47" i="40"/>
  <c r="V47" i="40"/>
  <c r="AD47" i="40"/>
  <c r="AA47" i="40"/>
  <c r="Z47" i="40"/>
  <c r="Y47" i="40"/>
  <c r="AC47" i="40"/>
  <c r="U47" i="40"/>
  <c r="AB47" i="40"/>
  <c r="T47" i="40"/>
  <c r="AF47" i="40" l="1"/>
  <c r="N34" i="75"/>
  <c r="N33" i="75"/>
  <c r="N32" i="75"/>
  <c r="N31" i="75"/>
  <c r="N30" i="75"/>
  <c r="N29" i="75"/>
  <c r="N28" i="75"/>
  <c r="N27" i="75"/>
  <c r="N26" i="75"/>
  <c r="N25" i="75"/>
  <c r="N24" i="75"/>
  <c r="N23" i="75"/>
  <c r="N22" i="75"/>
  <c r="N21" i="75"/>
  <c r="N20" i="75"/>
  <c r="N19" i="75"/>
  <c r="N18" i="75"/>
  <c r="N17" i="75"/>
  <c r="N16" i="75"/>
  <c r="N15" i="75"/>
  <c r="N14" i="75"/>
  <c r="N13" i="75"/>
  <c r="N12" i="75"/>
  <c r="N11" i="75"/>
  <c r="N10" i="75"/>
  <c r="N9" i="75"/>
  <c r="N8" i="75"/>
  <c r="N7" i="75"/>
  <c r="N42" i="71" l="1"/>
  <c r="M42" i="71"/>
  <c r="L42" i="71"/>
  <c r="K42" i="71"/>
  <c r="J42" i="71"/>
  <c r="I42" i="71"/>
  <c r="H42" i="71"/>
  <c r="G42" i="71"/>
  <c r="F42" i="71"/>
  <c r="E42" i="71"/>
  <c r="D42" i="71"/>
  <c r="C42" i="71"/>
  <c r="N46" i="40" l="1"/>
  <c r="N37" i="40"/>
  <c r="M46" i="40"/>
  <c r="M37" i="40"/>
  <c r="M47" i="40" l="1"/>
  <c r="N47" i="40"/>
  <c r="L39" i="40" l="1"/>
  <c r="L40" i="40"/>
  <c r="L41" i="40"/>
  <c r="L44" i="40"/>
  <c r="L45" i="40"/>
  <c r="L9" i="40"/>
  <c r="L10" i="40"/>
  <c r="L11" i="40"/>
  <c r="L12" i="40"/>
  <c r="L13" i="40"/>
  <c r="L14" i="40"/>
  <c r="L15" i="40"/>
  <c r="L16" i="40"/>
  <c r="L17" i="40"/>
  <c r="L18" i="40"/>
  <c r="L19" i="40"/>
  <c r="L20" i="40"/>
  <c r="L21" i="40"/>
  <c r="L22" i="40"/>
  <c r="L23" i="40"/>
  <c r="L24" i="40"/>
  <c r="L25" i="40"/>
  <c r="L26" i="40"/>
  <c r="L27" i="40"/>
  <c r="L28" i="40"/>
  <c r="L29" i="40"/>
  <c r="L30" i="40"/>
  <c r="L31" i="40"/>
  <c r="L32" i="40"/>
  <c r="L33" i="40"/>
  <c r="L34" i="40"/>
  <c r="L35" i="40"/>
  <c r="L36" i="40"/>
  <c r="L8" i="40"/>
  <c r="J46" i="40"/>
  <c r="L46" i="40" s="1"/>
  <c r="J37" i="40"/>
  <c r="L37" i="40" s="1"/>
  <c r="I46" i="40"/>
  <c r="I37" i="40"/>
  <c r="H46" i="40"/>
  <c r="H37" i="40"/>
  <c r="G39" i="40"/>
  <c r="G40" i="40"/>
  <c r="G41" i="40"/>
  <c r="G44" i="40"/>
  <c r="G45" i="40"/>
  <c r="G9" i="40"/>
  <c r="G10" i="40"/>
  <c r="G11" i="40"/>
  <c r="G12" i="40"/>
  <c r="G13" i="40"/>
  <c r="G14" i="40"/>
  <c r="G15" i="40"/>
  <c r="G16" i="40"/>
  <c r="G17" i="40"/>
  <c r="G18" i="40"/>
  <c r="G19" i="40"/>
  <c r="G20" i="40"/>
  <c r="G21" i="40"/>
  <c r="G22" i="40"/>
  <c r="G23" i="40"/>
  <c r="G24" i="40"/>
  <c r="G25" i="40"/>
  <c r="G26" i="40"/>
  <c r="G27" i="40"/>
  <c r="G28" i="40"/>
  <c r="G29" i="40"/>
  <c r="G30" i="40"/>
  <c r="G31" i="40"/>
  <c r="G32" i="40"/>
  <c r="G33" i="40"/>
  <c r="G34" i="40"/>
  <c r="G35" i="40"/>
  <c r="G36" i="40"/>
  <c r="G8" i="40"/>
  <c r="F46" i="40"/>
  <c r="E46" i="40"/>
  <c r="D46" i="40"/>
  <c r="C46" i="40"/>
  <c r="F37" i="40"/>
  <c r="E37" i="40"/>
  <c r="D37" i="40"/>
  <c r="C37" i="40"/>
  <c r="I47" i="40" l="1"/>
  <c r="F47" i="40"/>
  <c r="C47" i="40"/>
  <c r="D47" i="40"/>
  <c r="E47" i="40"/>
  <c r="G46" i="40"/>
  <c r="O37" i="40"/>
  <c r="O46" i="40"/>
  <c r="G37" i="40"/>
  <c r="H47" i="40"/>
  <c r="J47" i="40"/>
  <c r="L47" i="40" s="1"/>
  <c r="O47" i="40" l="1"/>
  <c r="G47"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8" authorId="0" shapeId="0" xr:uid="{1DAB4308-BA50-4372-9664-C4C58AAA9E71}">
      <text>
        <r>
          <rPr>
            <b/>
            <sz val="9"/>
            <color indexed="81"/>
            <rFont val="Tahoma"/>
            <family val="2"/>
          </rPr>
          <t>Inputs from Rabi21-22 Report.</t>
        </r>
        <r>
          <rPr>
            <sz val="9"/>
            <color indexed="81"/>
            <rFont val="Tahoma"/>
            <family val="2"/>
          </rPr>
          <t xml:space="preserve">
</t>
        </r>
      </text>
    </comment>
  </commentList>
</comments>
</file>

<file path=xl/sharedStrings.xml><?xml version="1.0" encoding="utf-8"?>
<sst xmlns="http://schemas.openxmlformats.org/spreadsheetml/2006/main" count="6875" uniqueCount="2246">
  <si>
    <t>Total</t>
  </si>
  <si>
    <t>2010-11</t>
  </si>
  <si>
    <t>2011-12</t>
  </si>
  <si>
    <t>2012-13</t>
  </si>
  <si>
    <t>Daman &amp; Diu</t>
  </si>
  <si>
    <t>Himachal Pradesh</t>
  </si>
  <si>
    <t>Kerala</t>
  </si>
  <si>
    <t>Lakshadweep</t>
  </si>
  <si>
    <t>Meghalaya</t>
  </si>
  <si>
    <t>Odisha</t>
  </si>
  <si>
    <t>Puducherry</t>
  </si>
  <si>
    <t xml:space="preserve">Sikkim </t>
  </si>
  <si>
    <t>Tamil Nadu</t>
  </si>
  <si>
    <t>2013-14</t>
  </si>
  <si>
    <t>Andhra Pradesh</t>
  </si>
  <si>
    <t>Arunachal Pradesh</t>
  </si>
  <si>
    <t>Goa</t>
  </si>
  <si>
    <t>Gujarat</t>
  </si>
  <si>
    <t>Madhya Pradesh</t>
  </si>
  <si>
    <t>Manipur</t>
  </si>
  <si>
    <t>Sikkim</t>
  </si>
  <si>
    <t>Assam</t>
  </si>
  <si>
    <t>Bihar</t>
  </si>
  <si>
    <t>Chhattisgarh</t>
  </si>
  <si>
    <t>Delhi</t>
  </si>
  <si>
    <t>Haryana</t>
  </si>
  <si>
    <t>Jammu &amp; Kashmir</t>
  </si>
  <si>
    <t>Jharkhand</t>
  </si>
  <si>
    <t>Karnataka</t>
  </si>
  <si>
    <t>Maharashtra</t>
  </si>
  <si>
    <t>Mizoram</t>
  </si>
  <si>
    <t>Nagaland</t>
  </si>
  <si>
    <t>Punjab</t>
  </si>
  <si>
    <t>Rajasthan</t>
  </si>
  <si>
    <t>Tripura</t>
  </si>
  <si>
    <t>Uttar Pradesh</t>
  </si>
  <si>
    <t>Uttarakhand</t>
  </si>
  <si>
    <t>West Bengal</t>
  </si>
  <si>
    <t>Chandigarh</t>
  </si>
  <si>
    <t>Telangana</t>
  </si>
  <si>
    <t>S. No.</t>
  </si>
  <si>
    <t>2014-15</t>
  </si>
  <si>
    <t>2015-16</t>
  </si>
  <si>
    <t>States/ UTs</t>
  </si>
  <si>
    <t>Cattle</t>
  </si>
  <si>
    <t>Sheep</t>
  </si>
  <si>
    <t>Poultry</t>
  </si>
  <si>
    <t>-</t>
  </si>
  <si>
    <t>State</t>
  </si>
  <si>
    <t>Grand Total</t>
  </si>
  <si>
    <t>Species</t>
  </si>
  <si>
    <t>Adult female cattle*</t>
  </si>
  <si>
    <t>Buffaloes</t>
  </si>
  <si>
    <t>Adult female buffaloes**</t>
  </si>
  <si>
    <t>Total cattle &amp; buffaloes</t>
  </si>
  <si>
    <t>Goats</t>
  </si>
  <si>
    <t>Horses &amp; ponies</t>
  </si>
  <si>
    <t>Camels</t>
  </si>
  <si>
    <t>Pigs</t>
  </si>
  <si>
    <t>Mules</t>
  </si>
  <si>
    <t>Donkeys</t>
  </si>
  <si>
    <t>Yaks</t>
  </si>
  <si>
    <t>NC</t>
  </si>
  <si>
    <t>Total Livestock</t>
  </si>
  <si>
    <t>Dogs</t>
  </si>
  <si>
    <t>Rabbits</t>
  </si>
  <si>
    <t>Annual Precipitation (including snowfall)</t>
  </si>
  <si>
    <t>4000 BCM</t>
  </si>
  <si>
    <t>Average Annual Availability</t>
  </si>
  <si>
    <t>1869 BCM</t>
  </si>
  <si>
    <t>1816Cu.M</t>
  </si>
  <si>
    <t>Estimated Utilizable Water Resources</t>
  </si>
  <si>
    <t>1123 BCM</t>
  </si>
  <si>
    <t>690 BCM</t>
  </si>
  <si>
    <t>433 BCM</t>
  </si>
  <si>
    <t>BCM: Billion Cubic Meters; CuM: Cubic Meter.</t>
  </si>
  <si>
    <t>Name of the River Basin</t>
  </si>
  <si>
    <t>Indus (up to Border)</t>
  </si>
  <si>
    <t>a) Ganga</t>
  </si>
  <si>
    <t>b) Brahmaputra, Barak &amp; Others</t>
  </si>
  <si>
    <t>Godavari</t>
  </si>
  <si>
    <t>Krishna</t>
  </si>
  <si>
    <t>Cauvery</t>
  </si>
  <si>
    <t>Pennar</t>
  </si>
  <si>
    <t>East Flowing Rivers Between Mahanadi &amp; Pennar</t>
  </si>
  <si>
    <t>East Flowing Rivers Between Pennar and Kanyakumari</t>
  </si>
  <si>
    <t>Mahanadi</t>
  </si>
  <si>
    <t>Brahmani &amp; Baitarni</t>
  </si>
  <si>
    <t>Subernarekha</t>
  </si>
  <si>
    <t>Sabarmati</t>
  </si>
  <si>
    <t>Mahi</t>
  </si>
  <si>
    <t>West Flowing Rivers of Kutch, Sabarmati including Luni</t>
  </si>
  <si>
    <t>Narmada</t>
  </si>
  <si>
    <t>Tapi</t>
  </si>
  <si>
    <t>West Flowing Rivers from Tapi to Tadri</t>
  </si>
  <si>
    <t>West Flowing Rivers from Tadri to Kanyakumari</t>
  </si>
  <si>
    <t>Area of Inland drainage in Rajasthan desert</t>
  </si>
  <si>
    <t>Negligible</t>
  </si>
  <si>
    <t>Minor River Basins Draining into Bangladesh &amp; Burma</t>
  </si>
  <si>
    <t>Name of Basin/River</t>
  </si>
  <si>
    <t>Subernekha etc.</t>
  </si>
  <si>
    <t>Brahmani</t>
  </si>
  <si>
    <t>Cauveri</t>
  </si>
  <si>
    <t>Mahi, etc</t>
  </si>
  <si>
    <t>#   Average, minimum and manimum values of respective sites of each Basin/River</t>
  </si>
  <si>
    <t>Dadra &amp; Nagar Haveli</t>
  </si>
  <si>
    <t>States</t>
  </si>
  <si>
    <t>--</t>
  </si>
  <si>
    <t>Subarnarekha</t>
  </si>
  <si>
    <t>Irrigation</t>
  </si>
  <si>
    <t>Drinking Water</t>
  </si>
  <si>
    <t>Industry</t>
  </si>
  <si>
    <t>Energy</t>
  </si>
  <si>
    <t>Other</t>
  </si>
  <si>
    <t>Union Territories</t>
  </si>
  <si>
    <t># : The stage of Ground water development is to be computed as : E/N (Where  E: Existing Gross draft for all uses and N: Net annual availability.)</t>
  </si>
  <si>
    <t>Andaman &amp; Nicobar Island</t>
  </si>
  <si>
    <t>Total State</t>
  </si>
  <si>
    <t>Dadara &amp; Nagar Haveli</t>
  </si>
  <si>
    <t>संघ राज्‍य क्षेत्र</t>
  </si>
  <si>
    <t>2016-17</t>
  </si>
  <si>
    <t>Unit:BCM/Yr यूनिट : बीसीएम प्रतिवर्ष</t>
  </si>
  <si>
    <t>कुल योग</t>
  </si>
  <si>
    <t>MCM :Million Cubic Meter</t>
  </si>
  <si>
    <t xml:space="preserve">Items </t>
  </si>
  <si>
    <t>मद</t>
  </si>
  <si>
    <t>बेसिन</t>
  </si>
  <si>
    <t>महाराष्ट्र</t>
  </si>
  <si>
    <t>नागालैंड</t>
  </si>
  <si>
    <t>कर्नाटक</t>
  </si>
  <si>
    <t>राज्‍य</t>
  </si>
  <si>
    <t>2017-18</t>
  </si>
  <si>
    <t>कुल</t>
  </si>
  <si>
    <t xml:space="preserve">  आंध्र प्रदेश</t>
  </si>
  <si>
    <t xml:space="preserve">  अरुणाचल प्रदेश</t>
  </si>
  <si>
    <t xml:space="preserve">  असम</t>
  </si>
  <si>
    <t xml:space="preserve">  बिहार</t>
  </si>
  <si>
    <t xml:space="preserve">  छत्तीसगढ़</t>
  </si>
  <si>
    <t xml:space="preserve">  दिल्ली</t>
  </si>
  <si>
    <t xml:space="preserve">  गोवा</t>
  </si>
  <si>
    <t xml:space="preserve">  गुजरात</t>
  </si>
  <si>
    <t xml:space="preserve">  हरियाणा</t>
  </si>
  <si>
    <t xml:space="preserve">  हिमाचल प्रदेश</t>
  </si>
  <si>
    <t xml:space="preserve">  जम्‍मू एवं कश्‍मीर</t>
  </si>
  <si>
    <t xml:space="preserve">  झारखंड</t>
  </si>
  <si>
    <t xml:space="preserve">  कर्नाटक</t>
  </si>
  <si>
    <t xml:space="preserve">  केरल</t>
  </si>
  <si>
    <t xml:space="preserve">  मध्य प्रदेश</t>
  </si>
  <si>
    <t xml:space="preserve">  महाराष्ट्र</t>
  </si>
  <si>
    <t xml:space="preserve">  मणिपुर</t>
  </si>
  <si>
    <t xml:space="preserve">  मेघालय</t>
  </si>
  <si>
    <t xml:space="preserve">  मिजोरम</t>
  </si>
  <si>
    <t xml:space="preserve">  नागालैंड</t>
  </si>
  <si>
    <t xml:space="preserve">  ओडिशा</t>
  </si>
  <si>
    <t xml:space="preserve">  पंजाब</t>
  </si>
  <si>
    <t xml:space="preserve">  राजस्थान</t>
  </si>
  <si>
    <t xml:space="preserve">  सिक्किम</t>
  </si>
  <si>
    <t xml:space="preserve">  तमिलनाडु</t>
  </si>
  <si>
    <t xml:space="preserve">  तेलंगाना</t>
  </si>
  <si>
    <t xml:space="preserve">  त्रिपुरा</t>
  </si>
  <si>
    <t xml:space="preserve">  उत्तर प्रदेश</t>
  </si>
  <si>
    <t xml:space="preserve">  उत्तराखंड</t>
  </si>
  <si>
    <t xml:space="preserve">  पश्चिम बंगाल</t>
  </si>
  <si>
    <t xml:space="preserve">  अंडमान एवं निकोबार द्वीप समूह</t>
  </si>
  <si>
    <t xml:space="preserve">  चंडीगढ़</t>
  </si>
  <si>
    <t xml:space="preserve">  दादरा एवं नगर हवेली</t>
  </si>
  <si>
    <t xml:space="preserve">  दमन एवं दीव</t>
  </si>
  <si>
    <t xml:space="preserve">  लक्षद्वीप</t>
  </si>
  <si>
    <t xml:space="preserve">  पुद्दुचेरी</t>
  </si>
  <si>
    <t xml:space="preserve">  कुल</t>
  </si>
  <si>
    <t xml:space="preserve">  मवेशी</t>
  </si>
  <si>
    <t xml:space="preserve">  भैंस</t>
  </si>
  <si>
    <t xml:space="preserve">  कुल मवेशी एवं भैंस</t>
  </si>
  <si>
    <t xml:space="preserve">  भेड़</t>
  </si>
  <si>
    <t xml:space="preserve">  बकरी</t>
  </si>
  <si>
    <t xml:space="preserve">  घोड़े और टट्टू</t>
  </si>
  <si>
    <t xml:space="preserve">  ऊॅट</t>
  </si>
  <si>
    <t xml:space="preserve">  सुअर</t>
  </si>
  <si>
    <t xml:space="preserve">  खच्चर</t>
  </si>
  <si>
    <t xml:space="preserve">  गधा</t>
  </si>
  <si>
    <t xml:space="preserve">  याक</t>
  </si>
  <si>
    <t xml:space="preserve">  कुल पशुधन</t>
  </si>
  <si>
    <t xml:space="preserve">  मुर्गीपालन</t>
  </si>
  <si>
    <t xml:space="preserve">  खरगोश</t>
  </si>
  <si>
    <t>प्रजाति</t>
  </si>
  <si>
    <t>राज्‍य / संघ राज्‍य क्षेत्र</t>
  </si>
  <si>
    <t xml:space="preserve"> महानदी</t>
  </si>
  <si>
    <t xml:space="preserve"> सुवर्णरेखा आदि</t>
  </si>
  <si>
    <t xml:space="preserve"> ब्रह्माणी</t>
  </si>
  <si>
    <t xml:space="preserve"> गोदावरी</t>
  </si>
  <si>
    <t xml:space="preserve"> कृष्णा</t>
  </si>
  <si>
    <t xml:space="preserve"> कावेरी</t>
  </si>
  <si>
    <t xml:space="preserve"> ताप्ती</t>
  </si>
  <si>
    <t xml:space="preserve"> नर्मदा</t>
  </si>
  <si>
    <t xml:space="preserve"> माही, आदि</t>
  </si>
  <si>
    <t>घाटी/नदी का नाम</t>
  </si>
  <si>
    <t>सिंचाई</t>
  </si>
  <si>
    <t>पेयजल</t>
  </si>
  <si>
    <t>उद्योग</t>
  </si>
  <si>
    <t>ऊर्जा</t>
  </si>
  <si>
    <t>अन्य</t>
  </si>
  <si>
    <t xml:space="preserve"> पेन्नार</t>
  </si>
  <si>
    <t>कुल राज्य</t>
  </si>
  <si>
    <t>असम</t>
  </si>
  <si>
    <t>गोवा</t>
  </si>
  <si>
    <t>मिजोरम</t>
  </si>
  <si>
    <t>तेलंगाना</t>
  </si>
  <si>
    <t>पश्चिम बंगाल</t>
  </si>
  <si>
    <t xml:space="preserve">Quantity 
मात्रा                    </t>
  </si>
  <si>
    <t>नदी बेसिन का नाम</t>
  </si>
  <si>
    <t>राजस्‍थान के मरुस्‍थल में अंतर्देशीय ड्रेनेज का क्षेत्रफल</t>
  </si>
  <si>
    <t>लघु नदी द्रोणियां जो बांग्‍लादेश एवं बर्मा में अपवाहित होती हैं</t>
  </si>
  <si>
    <t xml:space="preserve"> Average#
 औसत#</t>
  </si>
  <si>
    <t>Minimum# 
न्‍यूनतम#</t>
  </si>
  <si>
    <t>Maximum#  
अधिकतम#</t>
  </si>
  <si>
    <t>Monsoon
मानसून</t>
  </si>
  <si>
    <t>Non-Monsoon 
गैर मानसून</t>
  </si>
  <si>
    <t>Annual
वार्षिक</t>
  </si>
  <si>
    <t>Monsoon 
मानसून</t>
  </si>
  <si>
    <t>Non-Monsoon
गैर मानसून</t>
  </si>
  <si>
    <t>Annual 
वार्षिक</t>
  </si>
  <si>
    <t>गोदावरी</t>
  </si>
  <si>
    <t>कृष्णा</t>
  </si>
  <si>
    <t>कावेरी</t>
  </si>
  <si>
    <t>सुवर्णरेखा</t>
  </si>
  <si>
    <t xml:space="preserve">Sector       </t>
  </si>
  <si>
    <t xml:space="preserve">Annual Replenishable  Ground Water Resources 
वार्षिक भरणीय भौमजल संसाधन </t>
  </si>
  <si>
    <t>Monsoon  Season
मानसून काल</t>
  </si>
  <si>
    <t>Non-monsoon Season
गैर मानसून काल</t>
  </si>
  <si>
    <t>Recharge from rainfall 
वर्षा से पुनर्भरण</t>
  </si>
  <si>
    <t>Recharge from other sources 
अन्‍य स्रोतों से पुनर्भरण</t>
  </si>
  <si>
    <t>Recharge from rainfall
वर्षा से पुनर्भरण</t>
  </si>
  <si>
    <t>Recharge from other source 
अन्‍य स्रोतों से पुनर्भरण</t>
  </si>
  <si>
    <t>Total 
कुल</t>
  </si>
  <si>
    <t xml:space="preserve">Natural Dischage during non-monsoon season 
मानसून से भिन्‍न मौसम के दौरान प्राकृतिक विसर्जन </t>
  </si>
  <si>
    <t>Net Annual Ground Water Availability 
भौमजल की निवल वार्षिक उपलब्धता</t>
  </si>
  <si>
    <t>Irrigation
सिंचाई</t>
  </si>
  <si>
    <t xml:space="preserve">Annual Ground  Water Draft 
वार्षिक भौमजल ड्राफ्ट </t>
  </si>
  <si>
    <t>Domestic and Industrial uses 
घरेलू एवं औद्योगिक प्रयोग</t>
  </si>
  <si>
    <t>Projected Demand for Domestic and Industrial uses upto
 2025
 तक घरेलू एवं औद्योगिक प्रयोगों के लिए प्रक्षेपित मांग</t>
  </si>
  <si>
    <t>Ground Water availability for future irrigation
भावी सिंचाई के लिए भौमजल उपलब्धता</t>
  </si>
  <si>
    <t>#Stage of Ground Water Development (%)
#भौमजल विकास का स्तर (प्रतिशत)</t>
  </si>
  <si>
    <t xml:space="preserve">  वयस्क मादा मवेशी*</t>
  </si>
  <si>
    <t>Andaman And Nicobar Islands</t>
  </si>
  <si>
    <t>West Bengal**</t>
  </si>
  <si>
    <t>**The Ground Water resources assessment as on 2013 has been considered for the state of West Bengal</t>
  </si>
  <si>
    <t>_</t>
  </si>
  <si>
    <t>2018-19</t>
  </si>
  <si>
    <t xml:space="preserve">Source: Central Ground Water Board, Dynamic Ground Water Resources of India, (as on 31st March, 2017) </t>
  </si>
  <si>
    <t xml:space="preserve">स्रोत: केंद्रीय भौमजल बोर्ड, भारत के गतिशील भौमजल संसाधन (31 मार्च, 2017 की स्थिति के अनुसार) </t>
  </si>
  <si>
    <t>East Flowing Rivers from Pennar to Kanyakumri</t>
  </si>
  <si>
    <t xml:space="preserve">East Flowing Rivers from Mahanandi to  Pennar </t>
  </si>
  <si>
    <t xml:space="preserve">West Flowing Rivers from Tapi  to Tadri </t>
  </si>
  <si>
    <t>West Flowing Rivers Kutch, Saurashtra including Luni</t>
  </si>
  <si>
    <t xml:space="preserve">पूर्व की ओर पेन्नार से कन्याकुमारी तक बहने वाली नदियां </t>
  </si>
  <si>
    <t xml:space="preserve">पूर्व की ओर महानदी से पेन्नार तक बहने वाली नदियां </t>
  </si>
  <si>
    <t>पश्चिम की ओर ताड़ी से कन्याकुमारी तक बहने वाली नदियां</t>
  </si>
  <si>
    <t>पश्चिम की ओर तापी से ताड़ी तक बहने वाली नदियां</t>
  </si>
  <si>
    <t>पश्चिम की ओर कच्छ, सौराष्ट्र सहित लूनी तक बहने वाली नदियां</t>
  </si>
  <si>
    <t xml:space="preserve"> साबरमती</t>
  </si>
  <si>
    <t>Source : Intergrated Hydrological Data Book,CWC</t>
  </si>
  <si>
    <t xml:space="preserve"> Sitewise Monsoon, Non-Monsoon &amp; Annual flow of water from 2005-06 to 2014-15  </t>
  </si>
  <si>
    <t>p-156-181/c</t>
  </si>
  <si>
    <t>( As on 16.01.2020)</t>
  </si>
  <si>
    <t>Name of Basin
बेसिन का नाम</t>
  </si>
  <si>
    <t>Live Capacity at FRL (BCM)
एफआरएल (बीसीएम) में लाइव क्षमता</t>
  </si>
  <si>
    <t>Current Year
वर्तमान साल</t>
  </si>
  <si>
    <t>Last Year
पिछले साल</t>
  </si>
  <si>
    <t>Last 10 Years Average
अंतिम 10 साल का औसत</t>
  </si>
  <si>
    <t>Storage (BCM)
भंडारण (बीसीएम)</t>
  </si>
  <si>
    <t>Storage as % of Live Capacity at FRL
एफआरएल पर लाइव क्षमता का% के रूप में संग्रहण</t>
  </si>
  <si>
    <t>MAHI
माही</t>
  </si>
  <si>
    <t>Total
कुल</t>
  </si>
  <si>
    <t>http://www.cwc.gov.in/reservoir-storage</t>
  </si>
  <si>
    <t>Region / State</t>
  </si>
  <si>
    <t>Number of Reservoirs Monitored
 निगरानी वाले  जलाशयों की संख्या</t>
  </si>
  <si>
    <t>Live Storage (BCM)
लाइव भंडारण (बीसीएम)</t>
  </si>
  <si>
    <t>क्षेत्र / राज्य</t>
  </si>
  <si>
    <t>Northern Region</t>
  </si>
  <si>
    <t>उत्तरी क्षेत्र</t>
  </si>
  <si>
    <t>Himacal Pradesh</t>
  </si>
  <si>
    <t>Sub- Total</t>
  </si>
  <si>
    <t>उप- कुल</t>
  </si>
  <si>
    <t>Eastern Region</t>
  </si>
  <si>
    <t>पूर्वी क्षेत्र</t>
  </si>
  <si>
    <t>W. Bengal</t>
  </si>
  <si>
    <t>Western Region</t>
  </si>
  <si>
    <t>पश्चिमी क्षेत्र</t>
  </si>
  <si>
    <t>Maharastra</t>
  </si>
  <si>
    <t>Central Region</t>
  </si>
  <si>
    <t>केन्द्रीय क्षेत्र</t>
  </si>
  <si>
    <t>Uttharakhand</t>
  </si>
  <si>
    <t>Chhatisgarh</t>
  </si>
  <si>
    <t>Southern Region</t>
  </si>
  <si>
    <t>दक्षिणी भाग</t>
  </si>
  <si>
    <t>Andhra Pradesh &amp; Telangana</t>
  </si>
  <si>
    <t>आंध्र प्रदेश और तेलंगाना</t>
  </si>
  <si>
    <t xml:space="preserve">Andhra Pradesh  </t>
  </si>
  <si>
    <t xml:space="preserve">आंध्र प्रदेश </t>
  </si>
  <si>
    <t>Tamilnadu</t>
  </si>
  <si>
    <t>Country as a Whole</t>
  </si>
  <si>
    <t>Rainfall
वर्षा</t>
  </si>
  <si>
    <t>Q- Calibrated
क्यू - कैलिब्रेटेड</t>
  </si>
  <si>
    <t>Estimated Consumptive Irrigation Input (ECII)
अनुमानित उपभोक्ता सिंचाई इनपुट (ECII)</t>
  </si>
  <si>
    <t>GW Flux/GW 
फ्लक्स</t>
  </si>
  <si>
    <t>Reservoir Flux
जलाशय प्रवाह</t>
  </si>
  <si>
    <t>Reservoir Evap.
जलाशय वाष्पीकरण</t>
  </si>
  <si>
    <t>Export
निर्यात</t>
  </si>
  <si>
    <t>Import
आयात</t>
  </si>
  <si>
    <t>Q- Observed
क्यू- अवलोकन किया</t>
  </si>
  <si>
    <t>Snowmelt</t>
  </si>
  <si>
    <t>BCM</t>
  </si>
  <si>
    <t>Indus (within India)</t>
  </si>
  <si>
    <t>सिंधु (भारत के भीतर)</t>
  </si>
  <si>
    <t>Akhnoor</t>
  </si>
  <si>
    <t>अखनूर</t>
  </si>
  <si>
    <t>Chetak</t>
  </si>
  <si>
    <t>चेतक</t>
  </si>
  <si>
    <t>Harike</t>
  </si>
  <si>
    <t>हरिके</t>
  </si>
  <si>
    <t>Nimoo</t>
  </si>
  <si>
    <t>निम्मो</t>
  </si>
  <si>
    <t>Rest of Indus (ROI)</t>
  </si>
  <si>
    <t>शेष सिंधु (ROI)</t>
  </si>
  <si>
    <t xml:space="preserve"> Ganga- Brahmaputra-Meghna </t>
  </si>
  <si>
    <t>गंगा- ब्रह्मपुत्र-मेघना</t>
  </si>
  <si>
    <t>क) गंगा</t>
  </si>
  <si>
    <t>Upper ganga</t>
  </si>
  <si>
    <t>ऊपरी गंगा</t>
  </si>
  <si>
    <t>Lower Ganga</t>
  </si>
  <si>
    <t>निचली गंगा</t>
  </si>
  <si>
    <t>Yamuna</t>
  </si>
  <si>
    <t>यमुना</t>
  </si>
  <si>
    <t>b) Brahmaputra</t>
  </si>
  <si>
    <t>b) ब्रह्मपुत्र</t>
  </si>
  <si>
    <t>c) Barak &amp; others</t>
  </si>
  <si>
    <t>ग) बराक और अन्य</t>
  </si>
  <si>
    <t>Brahmani-Baitarani</t>
  </si>
  <si>
    <t>ब्राह्मणी-बैतरणी</t>
  </si>
  <si>
    <t>महानदी</t>
  </si>
  <si>
    <t>पेन्नार</t>
  </si>
  <si>
    <t>माही</t>
  </si>
  <si>
    <t>साबरमती</t>
  </si>
  <si>
    <t>नर्मदा</t>
  </si>
  <si>
    <t>तापी</t>
  </si>
  <si>
    <t>तापी से ताडरी तक पश्चिम की ओर बहने वाली नदियाँ</t>
  </si>
  <si>
    <t xml:space="preserve">West Flowing Rivers from Tadri to Kanyakumari </t>
  </si>
  <si>
    <t>ताड़ी से कन्याकुमारी तक पश्चिम की ओर बहने वाली नदियाँ</t>
  </si>
  <si>
    <t xml:space="preserve">East Flowing Rivers between Mahanadi and Pennar </t>
  </si>
  <si>
    <t>महानदी और पेन्नार के बीच पूर्व बहने वाली नदियाँ</t>
  </si>
  <si>
    <t xml:space="preserve">East Flowing Rivers between Pennar and Kanyakumari </t>
  </si>
  <si>
    <t>पेन्नार और कन्याकुमारी के बीच पूर्व बहने वाली नदियाँ</t>
  </si>
  <si>
    <t xml:space="preserve">West Flowing Rivers   of Kutch &amp; Saurashtra including Luni </t>
  </si>
  <si>
    <t>लूणी सहित कच्छ और सौराष्ट्र की पश्चिम बहती नदियाँ</t>
  </si>
  <si>
    <t>Gandhav</t>
  </si>
  <si>
    <t>गणधव</t>
  </si>
  <si>
    <t>Kamalpur</t>
  </si>
  <si>
    <t>कमालपुर</t>
  </si>
  <si>
    <t>Gungan</t>
  </si>
  <si>
    <t>Ganod</t>
  </si>
  <si>
    <t>Shetrunji</t>
  </si>
  <si>
    <t>Area of inland drainage in Rajastahan Desert</t>
  </si>
  <si>
    <t>Minor rivers draining into Myanmar (Burma) and Bangladesh</t>
  </si>
  <si>
    <t>म्यांमार (बर्मा) और बांग्लादेश में बहने वाली छोटी नदियाँ</t>
  </si>
  <si>
    <t>Basins</t>
  </si>
  <si>
    <t>Domestic, Industrial and Livestock (DIL)
घरेलू, औद्योगिक और पशुधन (DIL)</t>
  </si>
  <si>
    <t>गुंगन</t>
  </si>
  <si>
    <t>गनोंड</t>
  </si>
  <si>
    <t>सतरुंजी</t>
  </si>
  <si>
    <t>The Government of India have signed three treaties namely, (i) India-Bangladesh for sharing of waters of river Ganga at Farakka on 12th December 1996, (ii) India- Nepal (Mahakali Treaty) for development of water resources of Mahakali river (known as Sharda in India) on 12th February 1996 and (iii) The Indus Waters Treaty(India-Pakistan) in 1960. In addition there are agreements with Nepal on Kosi and Gandak.</t>
  </si>
  <si>
    <t xml:space="preserve">Brief details of water sharing treaty with neighbouring countries are given below: </t>
  </si>
  <si>
    <t>Availability at Farakka</t>
  </si>
  <si>
    <t>Share of India</t>
  </si>
  <si>
    <t>Share of Bangladesh</t>
  </si>
  <si>
    <t>70,000 cusecs or less</t>
  </si>
  <si>
    <t>70,000 cusecs-75,000 cusecs</t>
  </si>
  <si>
    <t>Balance of flow</t>
  </si>
  <si>
    <t>35,000 cusec</t>
  </si>
  <si>
    <t>75,000 cusecs or more</t>
  </si>
  <si>
    <t>40,000 cusecs</t>
  </si>
  <si>
    <t xml:space="preserve">Subject to the condition that India and Bangladesh each shall receive guaranteed 35,000 cusecs of water in alternate three 10-day periods during the period March 11 to May 10.The treaty is for 30 years and is being implemented successfully. </t>
  </si>
  <si>
    <t>It is valid for 75 years with the provision to be reviewed by both the Parties at ten (10) years interval or earlier as required by either Party and make amendments thereto, if necessary. The sharing of water at various points is as follows:</t>
  </si>
  <si>
    <t>Point</t>
  </si>
  <si>
    <t>Nepal’s share</t>
  </si>
  <si>
    <t>India’s share</t>
  </si>
  <si>
    <t>Sharda Barrage</t>
  </si>
  <si>
    <t>28.35 m3 /s (1000 cusecs) in wet season (15th May to 15th October)</t>
  </si>
  <si>
    <t>Remaining water</t>
  </si>
  <si>
    <t>4.25 m3 /s (150 cusecs) in dry season (16thOctober to 14th May)</t>
  </si>
  <si>
    <t>10 m3 /s (350 cusecs) for maintaining ecosystem of river</t>
  </si>
  <si>
    <t>Tanakpur Barrage</t>
  </si>
  <si>
    <t>28.35 m3 /s (1000 cusecs) in wet season (15thMay to 15th October</t>
  </si>
  <si>
    <t>8.50 m3 /s (300 cusecs) in dry season (16thOctober to 14th May)</t>
  </si>
  <si>
    <t>10 m3 /s (350 cusecs) for irrigation of Dodhara Chandani area of Nepal</t>
  </si>
  <si>
    <t xml:space="preserve">Rs in Crore/रु करोड़ में </t>
  </si>
  <si>
    <t xml:space="preserve">      (i)   Surface Water Resources</t>
  </si>
  <si>
    <t xml:space="preserve">   (ii) भौमजल संसाधन</t>
  </si>
  <si>
    <t xml:space="preserve">    (i) भूपृष्‍ठ जल संसाधन</t>
  </si>
  <si>
    <t>Ganga
गंगा</t>
  </si>
  <si>
    <t>Indus
सिंधु</t>
  </si>
  <si>
    <t xml:space="preserve">Narmada
नर्मदा </t>
  </si>
  <si>
    <t>Tapi
तापी</t>
  </si>
  <si>
    <t>Sabarmati
साबरमती</t>
  </si>
  <si>
    <t>River of Kutch
कच्छ की नदियाँ</t>
  </si>
  <si>
    <t>Godavari
गोदावरी</t>
  </si>
  <si>
    <t>Krishna
कृष्णा</t>
  </si>
  <si>
    <t>Mahanadi &amp; Neighbouring EFRS
महानदी और पड़ोसी पूर्व बहती नदियाँ</t>
  </si>
  <si>
    <t>Cauvery &amp; Neighbouring EFRS
कावेरी और पड़ोसी पूर्व बहती नदियाँ</t>
  </si>
  <si>
    <t>West Flowing Rivers of South
दक्षिण की पश्चिम में  बहने वाली नदियाँ</t>
  </si>
  <si>
    <t>BCM : Billion Cubic Metres</t>
  </si>
  <si>
    <t>FRL : Full Reservoir Level</t>
  </si>
  <si>
    <t xml:space="preserve">Source: Reassessment of Water Availability in India using Space Inputs, Volume I (June 2019), Central Water Commission
</t>
  </si>
  <si>
    <t>स्रोत: अंतरिक्ष इनपुट, वॉल्यूम I (जून 2019), केंद्रीय जल आयोग का उपयोग करके भारत में जल उपलब्धता का पुनर्मूल्यांकन</t>
  </si>
  <si>
    <t>Water Availability
जल की उपलब्धता</t>
  </si>
  <si>
    <t>Statement 2.59 (b): Storage Status of Reservoirs of the Country</t>
  </si>
  <si>
    <t>विवरण 2.59 (b): देश के जलाशयों की भंडारण स्थिति</t>
  </si>
  <si>
    <t>Statement 2.59 (a) : Basin-wise Storage Status of Reservoirs of the Country</t>
  </si>
  <si>
    <t>विवरण 2.59 (a): देश के जलाशयों के बेसिन-वार भंडारण की स्थिति</t>
  </si>
  <si>
    <t xml:space="preserve">Statement  2.56: Water flow in stream </t>
  </si>
  <si>
    <t xml:space="preserve">विवरण 2.56 : धारा में जल प्रवाह </t>
  </si>
  <si>
    <t>Statement  2.55 (a) : Water availability in India</t>
  </si>
  <si>
    <t>विवरण 2.55 (a) : भारत में पानी की उपलब्‍धता</t>
  </si>
  <si>
    <t xml:space="preserve">2016-17 </t>
  </si>
  <si>
    <t xml:space="preserve">2009-10 </t>
  </si>
  <si>
    <t>2008-09</t>
  </si>
  <si>
    <t>2007-08</t>
  </si>
  <si>
    <t>2006-07</t>
  </si>
  <si>
    <t>2005-06</t>
  </si>
  <si>
    <t>2004-05</t>
  </si>
  <si>
    <t>2003-04</t>
  </si>
  <si>
    <t xml:space="preserve">2000-01 </t>
  </si>
  <si>
    <t>1990-91</t>
  </si>
  <si>
    <t>1960-61</t>
  </si>
  <si>
    <t>1950-51</t>
  </si>
  <si>
    <t>Andaman &amp; Nicobar Islands</t>
  </si>
  <si>
    <t>2009-10</t>
  </si>
  <si>
    <t>Statement 2.50 : Number of animals slaughtered and Quantity of Meat Production</t>
  </si>
  <si>
    <t>विवरण 2.50 : वध किए गए पशुओं की संख्‍या तथा मांस उत्‍पादन</t>
  </si>
  <si>
    <t>Cattle 
मवेशी</t>
  </si>
  <si>
    <t>Buffalo
भैंस</t>
  </si>
  <si>
    <t xml:space="preserve">  Sheep
भेड़</t>
  </si>
  <si>
    <t>Goat
बकरी</t>
  </si>
  <si>
    <t>Pig
सुअर</t>
  </si>
  <si>
    <t>Poultry 
मुर्गीपालन</t>
  </si>
  <si>
    <t>Meat Production (In 000 tons) 
मांस उत्‍पादन (000 टन में)</t>
  </si>
  <si>
    <t>Animal Slaughtered (In 000 nos.)
वध किए गए पशु (संख्‍या 000 में)</t>
  </si>
  <si>
    <t>स्रोत : मत्स्यपालन, पशुपालन और डेयरी मंत्रालय</t>
  </si>
  <si>
    <t xml:space="preserve">स्रोत : मत्स्यपालन, पशुपालन और डेयरी मंत्रालय, राज्‍य/संघ राज्‍य क्षेत्र के पशुपालन विभाग
</t>
  </si>
  <si>
    <t xml:space="preserve">     (ii)   Ground Water Resources</t>
  </si>
  <si>
    <t xml:space="preserve">     (i)  Per Capita Water Availability (2001) in cubic 
       metres</t>
  </si>
  <si>
    <t>S.No.
क्र. सं.</t>
  </si>
  <si>
    <t xml:space="preserve">
S.No.
क्र. सं.</t>
  </si>
  <si>
    <t>2019-20</t>
  </si>
  <si>
    <t xml:space="preserve">Subernarekha 
सुवर्णरेखा </t>
  </si>
  <si>
    <t>( As on 04.03.2021)</t>
  </si>
  <si>
    <t xml:space="preserve">Average Annual Precipitation </t>
  </si>
  <si>
    <t>औसत वार्षिक उपलब्धता</t>
  </si>
  <si>
    <t xml:space="preserve">औसत वार्षिक वर्षण </t>
  </si>
  <si>
    <t>3880 BCM</t>
  </si>
  <si>
    <t>1999.2 BCM</t>
  </si>
  <si>
    <t>Total Annual Utilizable Water Resources</t>
  </si>
  <si>
    <t>Central Buckingam Canal</t>
  </si>
  <si>
    <t xml:space="preserve">हिमाचल प्रदेश </t>
  </si>
  <si>
    <t>(1)</t>
  </si>
  <si>
    <t>(2)</t>
  </si>
  <si>
    <t>(3)</t>
  </si>
  <si>
    <t>(4)</t>
  </si>
  <si>
    <t>(5)</t>
  </si>
  <si>
    <t>(6)</t>
  </si>
  <si>
    <t>(7)=(3+4+5+6)</t>
  </si>
  <si>
    <t>(8)</t>
  </si>
  <si>
    <t>(9)</t>
  </si>
  <si>
    <t>(10)</t>
  </si>
  <si>
    <t>(11)=(9+10)</t>
  </si>
  <si>
    <t>(12)</t>
  </si>
  <si>
    <t>(13)</t>
  </si>
  <si>
    <t>(14)=(11/8)</t>
  </si>
  <si>
    <t>(in MCM)</t>
  </si>
  <si>
    <t xml:space="preserve">Andaman &amp; Nicobar Basin </t>
  </si>
  <si>
    <t xml:space="preserve">Area of North Ladakha not draining into Indus Basin </t>
  </si>
  <si>
    <t xml:space="preserve">Barak &amp; Other Basin </t>
  </si>
  <si>
    <t xml:space="preserve">Brahmani &amp; Baitarani basin </t>
  </si>
  <si>
    <t xml:space="preserve">Brahmhaputra basin </t>
  </si>
  <si>
    <t xml:space="preserve">Cauvery basin </t>
  </si>
  <si>
    <t xml:space="preserve">Drainage Area of Lakshadweep Islands Basin </t>
  </si>
  <si>
    <t xml:space="preserve">East flowing rivers between Godavari and Krishna Basin </t>
  </si>
  <si>
    <t xml:space="preserve">East flowing rivers between Krishna and Pennar Basin </t>
  </si>
  <si>
    <t xml:space="preserve">East flowing rivers between Mahanadi and Godavari Basin </t>
  </si>
  <si>
    <t xml:space="preserve">East flowing rivers between Pennar and Cauvery Basin </t>
  </si>
  <si>
    <t xml:space="preserve">East flowing rivers South of Cauvery Basin </t>
  </si>
  <si>
    <t xml:space="preserve">Ganga basin </t>
  </si>
  <si>
    <t xml:space="preserve">Godavari basin </t>
  </si>
  <si>
    <t xml:space="preserve">Indus (Up to border) Basin </t>
  </si>
  <si>
    <t xml:space="preserve">Krishna basin </t>
  </si>
  <si>
    <t xml:space="preserve">Mahanadi basin </t>
  </si>
  <si>
    <t xml:space="preserve">Mahi basin </t>
  </si>
  <si>
    <t xml:space="preserve">Minor rivers draining into Bangladesh Basin </t>
  </si>
  <si>
    <t xml:space="preserve">Minor rivers draining into Myanmar Basin </t>
  </si>
  <si>
    <t xml:space="preserve">Narmada basin  </t>
  </si>
  <si>
    <t xml:space="preserve">Pennar Basin </t>
  </si>
  <si>
    <t xml:space="preserve">Sabarmati Basin </t>
  </si>
  <si>
    <t xml:space="preserve">Subarnarekha Basin </t>
  </si>
  <si>
    <t xml:space="preserve">Tapi Basin </t>
  </si>
  <si>
    <t xml:space="preserve">West flowing rivers of Kutch and Saurashtra including Luni Basin </t>
  </si>
  <si>
    <t xml:space="preserve">West flowing rivers South of Tapi Basin </t>
  </si>
  <si>
    <t>Extraction due to Domestic and Industrial Needs घरेलू और औद्योगिक आवश्यकताओं के कारण निकासी</t>
  </si>
  <si>
    <t>घाटी/ राज्य/ जिला</t>
  </si>
  <si>
    <t xml:space="preserve">Basin/State/District </t>
  </si>
  <si>
    <t>S. No.
 क्र. सं.</t>
  </si>
  <si>
    <t xml:space="preserve">Total Annual Recharge कुल वार्षिक पुनर्भरण </t>
  </si>
  <si>
    <t>अंडमान और निकोबार घाटी</t>
  </si>
  <si>
    <t>बराक और अन्य बेसिन</t>
  </si>
  <si>
    <t>ब्राह्मणी &amp; बैतरनी बेसिन</t>
  </si>
  <si>
    <t>ब्रह्मपुत्र बेसिन</t>
  </si>
  <si>
    <t>कावेरी बेसिन</t>
  </si>
  <si>
    <t>लक्षद्वीप द्वीप समूह बेसिन का जल निकासी क्षेत्र</t>
  </si>
  <si>
    <t>गोदावरी और कृष्णा बेसिन के बीच पूर्व में बहने वाली नदियाँ</t>
  </si>
  <si>
    <t>कृष्णा और पेन्नार बेसिन के बीच पूर्व में बहने वाली नदियाँ</t>
  </si>
  <si>
    <t>महानदी और गोदावरी बेसिन के बीच पूर्व में बहने वाली नदियाँ</t>
  </si>
  <si>
    <t>पेन्नार और कावेरी बेसिन के बीच पूर्व में बहने वाली नदियाँ</t>
  </si>
  <si>
    <t>पूर्वी बहने वाली नदियाँ कावेरी बेसिन के दक्षिण में</t>
  </si>
  <si>
    <t>गोदावरी बेसिन</t>
  </si>
  <si>
    <t>गंगा  बेसिन</t>
  </si>
  <si>
    <t>सिंधु (सीमा तक) बेसिन</t>
  </si>
  <si>
    <t xml:space="preserve">
कृष्णा बेसिन</t>
  </si>
  <si>
    <t>महानदी बेसिन</t>
  </si>
  <si>
    <t>माही बेसिन</t>
  </si>
  <si>
    <t>बांग्लादेश बेसिन में बहने वाली छोटी नदियाँ</t>
  </si>
  <si>
    <t>म्यांमार बेसिन में बहने वाली छोटी नदियाँ</t>
  </si>
  <si>
    <t>नर्मदा बेसिन</t>
  </si>
  <si>
    <t>पेन्नर बेसिन</t>
  </si>
  <si>
    <t>साबरमती बेसिन</t>
  </si>
  <si>
    <t>सुवर्णरेखा बेसिन</t>
  </si>
  <si>
    <t>तापी बेसन</t>
  </si>
  <si>
    <t>लुनी बेसिन सहित कच्छ और सौराष्ट्र की पश्चिम बहने वाली नदियाँ</t>
  </si>
  <si>
    <t>तापी बेसिन के दक्षिण में बहने वाली पश्चिम की नदियाँ</t>
  </si>
  <si>
    <t>Monsoon Season
 मानसून काल</t>
  </si>
  <si>
    <t>Non-Monsoon Season 
गैर मानसून काल</t>
  </si>
  <si>
    <t>Total Annual Extraction from all needs
 सभी आवश्यकताओं से कुल वार्षिक निकासी</t>
  </si>
  <si>
    <t>Extraction due to Irrigation Needs 
सिंचाई आवश्यकताओं के कारण निकासी</t>
  </si>
  <si>
    <t xml:space="preserve"> Projected Demand for Domestic needs as on Year 2025
 वर्ष 2025 तक घरेलू जरूरतों के लिए प्रक्षेपित मांग</t>
  </si>
  <si>
    <t>Allocation for Future Use 
भविष्य के उपयोग के लिए आवंटन</t>
  </si>
  <si>
    <t>State of Extraction
 भौमजल निष्कर्षण का स्तर (प्रतिशत)</t>
  </si>
  <si>
    <t>Annual Extractable Resources 
वार्षिक निष्कर्षण संसाधन</t>
  </si>
  <si>
    <t xml:space="preserve">Recharge Due to Other Sources during non- monsoon Season 
गैर मानसून काल में  अन्य स्रोतों के कारण पुनर्भरण </t>
  </si>
  <si>
    <t>Recharge Due to Rainfall during non-monsoon Season 
गैर मानसून काल में  वर्षा के कारण पुनर्भरण</t>
  </si>
  <si>
    <t xml:space="preserve">Recharge Due to Other Sources during monsoon Season  
मानसून काल में अन्य स्रोतों के कारण पुनर्भरण </t>
  </si>
  <si>
    <t xml:space="preserve">Recharge Due to Rainfall during monsoon Season 
मानसून काल में  बारिश के कारण पुनर्भरण </t>
  </si>
  <si>
    <t xml:space="preserve"> Sitewise Monsoon, Non-Monsoon &amp; Annual flow of water from 2005-06 to 2015-16</t>
  </si>
  <si>
    <t>A&amp;N Islands</t>
  </si>
  <si>
    <t xml:space="preserve">  अंडमान एवं निकोबार द्वीप   समूह</t>
  </si>
  <si>
    <t>D.&amp; N. Haveli</t>
  </si>
  <si>
    <t xml:space="preserve">  दमन और दीव</t>
  </si>
  <si>
    <t>स्रोत : मत्स्यपालन, पशुपालन और डेयरी मंत्रालय, राज्‍य/संघ राज्‍य क्षेत्र के पशुपालन विभाग</t>
  </si>
  <si>
    <t>Statement 2.61 : Water Resource Availability in River Basins of India</t>
  </si>
  <si>
    <t>विवरण 2.61 : भारत की नदी बेसिन में जल की उपलब्धता</t>
  </si>
  <si>
    <t>Statement 2.60 (b): Storage Status of Reservoirs of the Country</t>
  </si>
  <si>
    <t>Statement 2.59 (b):  State- Wise ground water resources, India 2017</t>
  </si>
  <si>
    <t xml:space="preserve">Statement  2.57: Water flow in stream </t>
  </si>
  <si>
    <t xml:space="preserve">विवरण 2.57 : धारा में जल प्रवाह </t>
  </si>
  <si>
    <t>Jammu &amp; Kashmir*</t>
  </si>
  <si>
    <t>*unified data of Jammu &amp; Kashmir and Ladakh</t>
  </si>
  <si>
    <t>विवरण 2.59 (ख) :  राज्‍यवार भौमजल संसाधन, भारत 2017</t>
  </si>
  <si>
    <t>विवरण 2.60 (क): देश के जलाशयों के बेसिन-वार भंडारण की स्थिति</t>
  </si>
  <si>
    <t>*Unified data of Jammu &amp; Kashmir and Ladakh</t>
  </si>
  <si>
    <t>Statement 2.60 (a) : Basin-wise Storage Status of Reservoirs of the Country</t>
  </si>
  <si>
    <t>विवरण 2.60 (ख): देश के जलाशयों की भंडारण स्थिति</t>
  </si>
  <si>
    <t>Total कुल</t>
  </si>
  <si>
    <t xml:space="preserve">   वयस्क मादा भैंस**</t>
  </si>
  <si>
    <t xml:space="preserve">  कुत्ते</t>
  </si>
  <si>
    <t>Source : Ministry of Fisheries, Animal Husbandry and Dairying</t>
  </si>
  <si>
    <t>उत्तरी लद्दाख का क्षेत्र जो सिंधु बेसिन में नहीं बहता</t>
  </si>
  <si>
    <t>(i)  प्रति व्‍यक्ति जल उपलब्‍धता (2011 जनगणना)  घनमीटर में</t>
  </si>
  <si>
    <t>MCM: Million Cubic Meter.</t>
  </si>
  <si>
    <t>Jammu and Kashmir</t>
  </si>
  <si>
    <t>Ladakh</t>
  </si>
  <si>
    <t xml:space="preserve">  लद्दाख</t>
  </si>
  <si>
    <t>2020-21</t>
  </si>
  <si>
    <t>लद्दाख</t>
  </si>
  <si>
    <t>1545 Cu.M</t>
  </si>
  <si>
    <t>in BCM</t>
  </si>
  <si>
    <t>Ganga- Brahmaputra-Meghna</t>
  </si>
  <si>
    <t>West Flowing  Rivers  from Tapi to
Tadri</t>
  </si>
  <si>
    <t>West Flowing Rivers from Tadri to
Kanyakumari</t>
  </si>
  <si>
    <t>East    Flowing    Rivers    between
Mahanadi &amp; Pennar</t>
  </si>
  <si>
    <t>East    Flowing    Rivers    between
Pennar and Kanyakumari</t>
  </si>
  <si>
    <t>West Flowing Rivers of Kutch and
Saurashtra including Luni</t>
  </si>
  <si>
    <t>Area    of    Inland    drainage     in
Rajasthan</t>
  </si>
  <si>
    <t>Minor      River      Draining      into
Myanmar (Burma) &amp; Bangladesh</t>
  </si>
  <si>
    <t>राजस्थान  रेगिस्तान में अंतर्देशीय जल निकासी का क्षेत्र</t>
  </si>
  <si>
    <t>( As on 24.02.2022)</t>
  </si>
  <si>
    <t>Statement 2.60 (a): Basin- Wise dynamic ground water resources, India 2017</t>
  </si>
  <si>
    <t>विवरण 2.60  (क) घाट के अनुसार भौमजल संसाधन, भारत 2017</t>
  </si>
  <si>
    <t>Source : Ministry of Fisheries, Animal Husbandry and Dairying, State/UT Animal Husbandry Departments</t>
  </si>
  <si>
    <t>(in Ham)</t>
  </si>
  <si>
    <t xml:space="preserve">Source: Central Ground Water Board, Dynamic Ground Water Resources of India, (as on March, 2020) </t>
  </si>
  <si>
    <t xml:space="preserve">स्रोत: केंद्रीय भौमजल बोर्ड, भारत के गतिशील भौमजल संसाधन ( मार्च, 2020 की स्थिति के अनुसार) </t>
  </si>
  <si>
    <t>Per Capita Water Availability for population in cubic metres</t>
  </si>
  <si>
    <t>आंध्र प्रदेश</t>
  </si>
  <si>
    <t>तमिलनाडु</t>
  </si>
  <si>
    <t>Source: Report of the Standing Sub-Committee on "Assessment of Availability &amp; requirement of Water for Diverse uses-2000", Basin Planning Directorate, CWC, XI Plan Document./ Report of National Commission on Integrated Water Resources Development, 1999</t>
  </si>
  <si>
    <t>स्रोत: "विविध प्रयोगों के लिए पानी की उपलब्‍धता एवं आवश्‍यकता का आकलन-2000" पर स्‍थाई उप समिति की रिपोर्ट, घाटी आयोजना निदेशालय, केंद्रीय जल आयोग, XIवीं योजना दस्‍तावेज़/ एकीकृत जल संसाधन विकास पर राष्ट्रीय आयोग की रिपोर्ट, 1999</t>
  </si>
  <si>
    <t xml:space="preserve">क्र. सं.
S.No.
</t>
  </si>
  <si>
    <t xml:space="preserve"> अखिल भारतीय जनगणना के अनुमान (संख्‍या मिलियन में)
All India census  estimates (in Million Numbers) </t>
  </si>
  <si>
    <t>क्र. सं.
S.No.</t>
  </si>
  <si>
    <t xml:space="preserve">
क्र. सं.
S.No.</t>
  </si>
  <si>
    <t xml:space="preserve">  Total</t>
  </si>
  <si>
    <t xml:space="preserve">कुल पशुधन और पशुधन उत्पादTotal Livestock &amp; Livestock Products
</t>
  </si>
  <si>
    <t xml:space="preserve">समुद्री उत्पाद
Marine Products
</t>
  </si>
  <si>
    <t xml:space="preserve">कुल समुद्री उत्पाद
Total Marine Products
</t>
  </si>
  <si>
    <t>स्रोत : मत्स्यपालन, पशुपालन और डेयरी मंत्रालय
Source :  Ministry of Fisheries, Animal Husbandry and Dairying</t>
  </si>
  <si>
    <t xml:space="preserve">कुल
Total
</t>
  </si>
  <si>
    <t xml:space="preserve">मात्रा
Quantity 
        </t>
  </si>
  <si>
    <t xml:space="preserve">           Total</t>
  </si>
  <si>
    <t xml:space="preserve">लूणी सहित साबरमती, कच्छ की पश्चिम की ओर बहने वाली नदियां </t>
  </si>
  <si>
    <t>सिंधु (सीमा तक)</t>
  </si>
  <si>
    <t xml:space="preserve">जल संसाधन, नदी विकास एवं गंगा उद्धार मंत्रालय की स्‍थाई उप समिति
Standing  Sub-Committee of  MoWRRDGR 
</t>
  </si>
  <si>
    <t xml:space="preserve">पानी की मांग बीसीएम में 
Water Demand in  BCM 
</t>
  </si>
  <si>
    <t xml:space="preserve">एनसीआईडब्ल्यूआरडी
 NCIWRD
</t>
  </si>
  <si>
    <t xml:space="preserve"> (विभिन्‍न प्रयोग के अनुसार/By Different Use)</t>
  </si>
  <si>
    <t xml:space="preserve">निम्न
Low 
</t>
  </si>
  <si>
    <t xml:space="preserve">उच्‍च
High 
</t>
  </si>
  <si>
    <t xml:space="preserve"> औसत#
 Average#
</t>
  </si>
  <si>
    <t xml:space="preserve">न्‍यूनतम#
Minimum# 
</t>
  </si>
  <si>
    <t xml:space="preserve">अधिकतम#
Maximum#  
</t>
  </si>
  <si>
    <t xml:space="preserve">मानसून
Monsoon
</t>
  </si>
  <si>
    <t xml:space="preserve">गैर मानसून
Non-Monsoon 
</t>
  </si>
  <si>
    <t xml:space="preserve">वार्षिक
Annual
</t>
  </si>
  <si>
    <t xml:space="preserve"> मानसून काल
Monsoon Season
</t>
  </si>
  <si>
    <t xml:space="preserve">गैर मानसून काल
Non-Monsoon Season 
</t>
  </si>
  <si>
    <t xml:space="preserve">मानसून काल में  बारिश के कारण पुनर्भरण
Recharge Due to Rainfall during monsoon Season 
 </t>
  </si>
  <si>
    <t xml:space="preserve">मानसून काल में अन्य स्रोतों के कारण पुनर्भरण 
Recharge Due to Other Sources during monsoon Season  
</t>
  </si>
  <si>
    <t xml:space="preserve">कुल वार्षिक पुनर्भरण 
Total Annual Recharge 
</t>
  </si>
  <si>
    <t xml:space="preserve">वार्षिक निष्कर्षण संसाधन
Annual Extractable Resources 
</t>
  </si>
  <si>
    <t xml:space="preserve">सिंचाई आवश्यकताओं के लिए निकासी
Extraction for Irrigation Needs 
</t>
  </si>
  <si>
    <t xml:space="preserve">घरेलू और औद्योगिक आवश्यकताओं के लिए निकासी
Extraction for Domestic and Industrial Needs 
</t>
  </si>
  <si>
    <t xml:space="preserve"> सभी आवश्यकताओं के लिए कुल वार्षिक निकासी
Total Annual Extraction for all needs
</t>
  </si>
  <si>
    <t xml:space="preserve">वर्ष 2025 तक घरेलू जरूरतों के लिए प्रक्षेपित मांग
 Projected Demand for Domestic needs as on Year 2025
 </t>
  </si>
  <si>
    <t xml:space="preserve">भविष्य के उपयोग के लिए आवंटन
Allocation for Future Use 
</t>
  </si>
  <si>
    <t xml:space="preserve">भौमजल निष्कर्षण का स्तर (प्रतिशत)
State of Extraction
 </t>
  </si>
  <si>
    <t xml:space="preserve">यूनिट : बीसीएम प्रतिवर्ष/Unit:BCM/Yr </t>
  </si>
  <si>
    <t xml:space="preserve">वार्षिक भरणीय भौमजल संसाधन 
Annual Replenishable  Ground Water Resources 
</t>
  </si>
  <si>
    <t xml:space="preserve">मानसून काल
Monsoon  Season
</t>
  </si>
  <si>
    <t xml:space="preserve">गैर मानसून काल
Non-monsoon Season
</t>
  </si>
  <si>
    <t xml:space="preserve">वर्षा से पुनर्भरण
Recharge from rainfall 
</t>
  </si>
  <si>
    <t xml:space="preserve">अन्‍य स्रोतों से पुनर्भरण
Recharge from other sources 
</t>
  </si>
  <si>
    <t xml:space="preserve">वर्षा से पुनर्भरण
Recharge from rainfall
</t>
  </si>
  <si>
    <t xml:space="preserve">अन्‍य स्रोतों से पुनर्भरण
Recharge from other source 
</t>
  </si>
  <si>
    <t xml:space="preserve">कुल
Total 
</t>
  </si>
  <si>
    <t xml:space="preserve">मानसून से भिन्‍न मौसम के दौरान प्राकृतिक विसर्जन 
Natural Dischage during non-monsoon season 
</t>
  </si>
  <si>
    <t xml:space="preserve">भौमजल की निवल वार्षिक उपलब्धता
Net Annual Ground Water Availability 
</t>
  </si>
  <si>
    <t xml:space="preserve">वार्षिक भौमजल ड्राफ्ट 
Annual Ground  Water Draft 
</t>
  </si>
  <si>
    <t xml:space="preserve">सिंचाई
Irrigation
</t>
  </si>
  <si>
    <t xml:space="preserve">औद्योगिक प्रयोग
  Industrial uses 
</t>
  </si>
  <si>
    <t xml:space="preserve">घरेलू प्रयोग
Domestic Uses </t>
  </si>
  <si>
    <t xml:space="preserve">तक घरेलू एवं औद्योगिक प्रयोगों के लिए प्रक्षेपित मांग
Projected Demand for Domestic and Industrial uses upto
 2025
 </t>
  </si>
  <si>
    <t xml:space="preserve">भावी सिंचाई के लिए भौमजल उपलब्धता
Ground Water availability for future irrigation
</t>
  </si>
  <si>
    <t xml:space="preserve">#भौमजल विकास का स्तर (प्रतिशत)
#Stage of Ground Water Development (%)
</t>
  </si>
  <si>
    <t xml:space="preserve">संघ राज्‍य क्षेत्र </t>
  </si>
  <si>
    <t xml:space="preserve">कुल योग </t>
  </si>
  <si>
    <t xml:space="preserve">वर्तमान साल
Current Year
</t>
  </si>
  <si>
    <t xml:space="preserve">पिछले साल
Last Year
</t>
  </si>
  <si>
    <t xml:space="preserve">अंतिम 10 साल का औसत
Last 10 Years Average
</t>
  </si>
  <si>
    <t xml:space="preserve">बेसिन का नाम
Name of Basin
</t>
  </si>
  <si>
    <t xml:space="preserve">एफआरएल (बीसीएम) में लाइव क्षमता
Live Capacity at FRL (BCM)
</t>
  </si>
  <si>
    <t xml:space="preserve">भंडारण (बीसीएम)
Storage (BCM)
</t>
  </si>
  <si>
    <t xml:space="preserve">एफआरएल पर लाइव क्षमता का% के रूप में संग्रहण
Storage as % of Live Capacity at FRL
</t>
  </si>
  <si>
    <t xml:space="preserve">जलग्रहण क्षेत्र
Catchment Area$ (Sq.km) 
</t>
  </si>
  <si>
    <t xml:space="preserve">औसत जल संसाधन क्षमता
Average Water Resources Potential$
</t>
  </si>
  <si>
    <t xml:space="preserve">उपयोग योग्य सतही जल संसाधन
Utilisable Surface Water Resources#
</t>
  </si>
  <si>
    <t xml:space="preserve">गंगा
Ganga
</t>
  </si>
  <si>
    <t xml:space="preserve">सुवर्णरेखा 
Subernarekha 
</t>
  </si>
  <si>
    <t xml:space="preserve">सिंधु
Indus
</t>
  </si>
  <si>
    <t xml:space="preserve">नर्मदा 
Narmada
</t>
  </si>
  <si>
    <t xml:space="preserve">तापी
Tapi
</t>
  </si>
  <si>
    <t xml:space="preserve">माही
MAHI
</t>
  </si>
  <si>
    <t xml:space="preserve">साबरमती
Sabarmati
</t>
  </si>
  <si>
    <t xml:space="preserve">कच्छ की नदियाँ
River of Kutch
</t>
  </si>
  <si>
    <t xml:space="preserve">गोदावरी
Godavari
</t>
  </si>
  <si>
    <t xml:space="preserve">कृष्णा
Krishna
</t>
  </si>
  <si>
    <t xml:space="preserve">महानदी और पड़ोसी पूर्व बहती नदियाँ
Mahanadi &amp; Neighbouring EFRS
</t>
  </si>
  <si>
    <t xml:space="preserve">कावेरी और पड़ोसी पूर्व बहती नदियाँ
Cauvery &amp; Neighbouring EFRS
</t>
  </si>
  <si>
    <t xml:space="preserve">दक्षिण की पश्चिम में  बहने वाली नदियाँ
West Flowing Rivers of South
</t>
  </si>
  <si>
    <t xml:space="preserve">कुल /Total
</t>
  </si>
  <si>
    <t>2021-22</t>
  </si>
  <si>
    <t>बिहार</t>
  </si>
  <si>
    <t>स्रोत : कोयला नियंत्रक का कार्यालय, कोलकाता, कोयला मंत्रालय/Source : Office of the Coal Controller, Ministry of Coal</t>
  </si>
  <si>
    <t>Inferred</t>
  </si>
  <si>
    <t>अनुमानित</t>
  </si>
  <si>
    <t>Indicated</t>
  </si>
  <si>
    <t>उल्लिखित</t>
  </si>
  <si>
    <t>Proved</t>
  </si>
  <si>
    <t xml:space="preserve">Total    </t>
  </si>
  <si>
    <t>प्रमाणित</t>
  </si>
  <si>
    <t xml:space="preserve">      कुल </t>
  </si>
  <si>
    <t xml:space="preserve"> 2. Non-coking  
     (Including High  
      Sulphur)</t>
  </si>
  <si>
    <t>2.   गैर कोकिंग (उच्‍च सल्‍फर सहित)</t>
  </si>
  <si>
    <t>III. Blendable/ semi- 
coking</t>
  </si>
  <si>
    <t xml:space="preserve">  III  सम्मिश्रणीय/  सेमी कोकिंग</t>
  </si>
  <si>
    <t xml:space="preserve">    II.  Medium coking</t>
  </si>
  <si>
    <t>II  मीडियम कोकिंग</t>
  </si>
  <si>
    <t xml:space="preserve">    I.  Prime coking </t>
  </si>
  <si>
    <t xml:space="preserve"> I.  प्राइम कोकिंग</t>
  </si>
  <si>
    <t xml:space="preserve">    1. Coking</t>
  </si>
  <si>
    <t xml:space="preserve"> 1. कोकिंग </t>
  </si>
  <si>
    <t xml:space="preserve">Type of Coal
( As on 1st April of Year )       </t>
  </si>
  <si>
    <t xml:space="preserve"> कोयला का प्रकार        
 ( वर्ष के 1 अप्रैल की स्थिति)</t>
  </si>
  <si>
    <t>(मिलियन टन/Million tonnes)</t>
  </si>
  <si>
    <t>India (Total)</t>
  </si>
  <si>
    <t>भारत का (कुल)</t>
  </si>
  <si>
    <t>Tertiary Coalfields
(Total)</t>
  </si>
  <si>
    <t>तृतीयक
कोयला क्षेत्र
(कुल)</t>
  </si>
  <si>
    <t xml:space="preserve">Nagaland </t>
  </si>
  <si>
    <t>नागालैंड
(तृतीयक)</t>
  </si>
  <si>
    <t xml:space="preserve">Meghalaya </t>
  </si>
  <si>
    <t>मेघालय
(तृतीयक)</t>
  </si>
  <si>
    <t>असम
(तृतीयक)</t>
  </si>
  <si>
    <t xml:space="preserve"> Arunachal Pradesh </t>
  </si>
  <si>
    <t xml:space="preserve">अरुणाचल प्रदेश </t>
  </si>
  <si>
    <t>Tertiary Coal Fields</t>
  </si>
  <si>
    <t>तृतीयक कोयला क्षेत्र</t>
  </si>
  <si>
    <t>Gondwana (Total)</t>
  </si>
  <si>
    <t>गोंडवाना
(कुल)</t>
  </si>
  <si>
    <t>पश्चिम
बंगाल</t>
  </si>
  <si>
    <t xml:space="preserve">Uttar Pradesh </t>
  </si>
  <si>
    <t xml:space="preserve">उत्तर प्रदेश </t>
  </si>
  <si>
    <t xml:space="preserve">सिक्किम </t>
  </si>
  <si>
    <t>ओडिशा</t>
  </si>
  <si>
    <t xml:space="preserve">Chhattisgarh </t>
  </si>
  <si>
    <t xml:space="preserve">छत्‍तीसगढ़ </t>
  </si>
  <si>
    <t xml:space="preserve">Madhya Pradesh </t>
  </si>
  <si>
    <t xml:space="preserve">मध्यप्रदेश </t>
  </si>
  <si>
    <t>झारखंड</t>
  </si>
  <si>
    <t>Gondwana Coal Fields</t>
  </si>
  <si>
    <t>गोंडवाना कोयला क्षेत्र</t>
  </si>
  <si>
    <t>Resources</t>
  </si>
  <si>
    <t>संसाधन</t>
  </si>
  <si>
    <t>All India</t>
  </si>
  <si>
    <t>अखिल
भारत</t>
  </si>
  <si>
    <t>West
Bengal</t>
  </si>
  <si>
    <t>Tamil
Nadu</t>
  </si>
  <si>
    <t>राजस्थान</t>
  </si>
  <si>
    <t>पुद्दुचेरी</t>
  </si>
  <si>
    <t>केरल</t>
  </si>
  <si>
    <t>Jammu &amp;
Kashmir*</t>
  </si>
  <si>
    <t>जम्मू
एवं कश्मीर</t>
  </si>
  <si>
    <t>गुजरात</t>
  </si>
  <si>
    <t>Resources (QMT)</t>
  </si>
  <si>
    <t>वर्ष/Year</t>
  </si>
  <si>
    <t>संसाधन (क्यूएमटी)</t>
  </si>
  <si>
    <t>Note: Total Primary supply is estimated as sum of indiginous production, Net Import &amp; Stock Change. For simplicity, only stock change of pit head stock is taken.</t>
  </si>
  <si>
    <t>स्रोत : कोयला नियंत्रक का कार्यालय, कोलकाता, कोयला मंत्रालय
Source : Office of the Coal Controller, Ministry of Coal</t>
  </si>
  <si>
    <t>Lignite</t>
  </si>
  <si>
    <t>लिग्नाइट</t>
  </si>
  <si>
    <t>Coal</t>
  </si>
  <si>
    <t>कोयला</t>
  </si>
  <si>
    <t>Type</t>
  </si>
  <si>
    <t>Fuel</t>
  </si>
  <si>
    <t xml:space="preserve">आयात
Imports
</t>
  </si>
  <si>
    <t>ईंधन
का
प्रकार</t>
  </si>
  <si>
    <t xml:space="preserve">वर्ष
Year
</t>
  </si>
  <si>
    <t xml:space="preserve">                                     (मिलियन टन/Million Tonnes)</t>
  </si>
  <si>
    <t xml:space="preserve">    </t>
  </si>
  <si>
    <t>उत्तर प्रदेश</t>
  </si>
  <si>
    <t>मेघालय</t>
  </si>
  <si>
    <t>मध्य प्रदेश</t>
  </si>
  <si>
    <t>छत्तीसगढ़</t>
  </si>
  <si>
    <t>अरुणाचल प्रदेश</t>
  </si>
  <si>
    <t>2002-03</t>
  </si>
  <si>
    <t>2001-02</t>
  </si>
  <si>
    <t>2000-01</t>
  </si>
  <si>
    <t>1999-00</t>
  </si>
  <si>
    <t>1998-99</t>
  </si>
  <si>
    <t>1997-98</t>
  </si>
  <si>
    <t>Note : Total may not tally</t>
  </si>
  <si>
    <t>DVC: Damodar Valley Corporation</t>
  </si>
  <si>
    <t>MW: Megawatt</t>
  </si>
  <si>
    <t xml:space="preserve">MU: Million unit </t>
  </si>
  <si>
    <t xml:space="preserve">स्रोत:  केंद्रीय विद्युत प्राधिकरण/Source :Central Electricity Authority  </t>
  </si>
  <si>
    <t xml:space="preserve">स्रोत:  केंद्रीय विद्युत प्राधिकरण  </t>
  </si>
  <si>
    <t xml:space="preserve"> Source :Central Electricity Authority  </t>
  </si>
  <si>
    <t>अखिल भारत</t>
  </si>
  <si>
    <t>ALL  INDIA</t>
  </si>
  <si>
    <t>North-Eastern Region</t>
  </si>
  <si>
    <t>पूर्वोत्‍तर जोन</t>
  </si>
  <si>
    <t>NORTH EAST REGION</t>
  </si>
  <si>
    <t>Tripura*</t>
  </si>
  <si>
    <t xml:space="preserve">  त्रिपुरा  *</t>
  </si>
  <si>
    <t>Tripura  *</t>
  </si>
  <si>
    <t xml:space="preserve">  नागालैंड </t>
  </si>
  <si>
    <t xml:space="preserve">  अरुणाचल प्रदेश </t>
  </si>
  <si>
    <t xml:space="preserve">Arunachal Pradesh </t>
  </si>
  <si>
    <t>पूर्वोत्‍तर क्षेत्र</t>
  </si>
  <si>
    <t>EASTERN REGION</t>
  </si>
  <si>
    <t>Andaman &amp; Nicobar#</t>
  </si>
  <si>
    <t xml:space="preserve">  अंडमान एवं निकोबार दीप समूह#</t>
  </si>
  <si>
    <t>Andaman And  Nicobar Island #</t>
  </si>
  <si>
    <t xml:space="preserve">  ओडिसा</t>
  </si>
  <si>
    <t>Damodar Valley Corporation</t>
  </si>
  <si>
    <t xml:space="preserve">  डीवीसी</t>
  </si>
  <si>
    <t>DVC</t>
  </si>
  <si>
    <t>दक्षिण क्षेत्र</t>
  </si>
  <si>
    <t>SOUTHERN REGION</t>
  </si>
  <si>
    <t>Lakshadweep#</t>
  </si>
  <si>
    <t xml:space="preserve">  लक्षद्वीप#</t>
  </si>
  <si>
    <t>Lakshadweep #</t>
  </si>
  <si>
    <t xml:space="preserve">  आंध्र प्रदेश  </t>
  </si>
  <si>
    <t>पश्चिम क्षेत्र</t>
  </si>
  <si>
    <t>WESTERN REGION</t>
  </si>
  <si>
    <t xml:space="preserve">  महाराष्ट्र  </t>
  </si>
  <si>
    <t xml:space="preserve">Maharashtra  </t>
  </si>
  <si>
    <t xml:space="preserve">  गुजरात  </t>
  </si>
  <si>
    <t xml:space="preserve">Gujarat  </t>
  </si>
  <si>
    <t>NORTHERN REGION</t>
  </si>
  <si>
    <t xml:space="preserve">  राजस्थान  </t>
  </si>
  <si>
    <t xml:space="preserve">Rajasthan  </t>
  </si>
  <si>
    <t>UT of Jammu &amp; Kashmir Ladakh</t>
  </si>
  <si>
    <t xml:space="preserve"> केंद्र शासित प्रदेश जम्मू और कश्मीर लद्दाख</t>
  </si>
  <si>
    <t xml:space="preserve">  जम्‍मू एवं कश्‍मीर </t>
  </si>
  <si>
    <t xml:space="preserve">Jammu &amp; Kashmir </t>
  </si>
  <si>
    <t xml:space="preserve">  दिल्ली   </t>
  </si>
  <si>
    <t xml:space="preserve">Delhi   </t>
  </si>
  <si>
    <t>(%) 
(प्रतिशत)</t>
  </si>
  <si>
    <t>(MW) 
एमडब्ल्यू</t>
  </si>
  <si>
    <t>(%)  
(प्रतिशत)</t>
  </si>
  <si>
    <t>(MU) 
(एमयू)</t>
  </si>
  <si>
    <t>Region/State/UT</t>
  </si>
  <si>
    <t xml:space="preserve">आपूर्त न की गई ऊर्जा (एमयू) 
Energy not supplied  </t>
  </si>
  <si>
    <t>क्षेत्र/राज्‍य/संघ राज्‍य क्षेत्र</t>
  </si>
  <si>
    <t>Demand not met 
पूरी न की गई मांग</t>
  </si>
  <si>
    <t>Peak Met (MW) 
उच्‍चतम पूर्ति (मेगावाट)</t>
  </si>
  <si>
    <t>Peak Demand (MW) 
उच्‍चतम मांग (मेगावाट)</t>
  </si>
  <si>
    <t xml:space="preserve">Energy not supplied  आपूर्त न की गई ऊर्जा (एमयू) </t>
  </si>
  <si>
    <t>Energy Supplied (MU) 
आपूर्त की गई ऊर्जा (एमयू)</t>
  </si>
  <si>
    <t>Energy Requirement  (MU) 
ऊर्जा की आवश्‍यकता (एमयू)</t>
  </si>
  <si>
    <t>Demand no met 
पूरी न की गई मांग</t>
  </si>
  <si>
    <t xml:space="preserve">Energy not supplied  
आपूर्त न की गई ऊर्जा (एमयू) </t>
  </si>
  <si>
    <t>Region/State/U.Ts.</t>
  </si>
  <si>
    <t>Year वर्ष 2019-2020</t>
  </si>
  <si>
    <t xml:space="preserve">April अप्रैल 2018- March मार्च 2019  </t>
  </si>
  <si>
    <t>Statement 2.12:  State-wise energy Supply Position</t>
  </si>
  <si>
    <t>त्रिपुरा</t>
  </si>
  <si>
    <t>मणिपुर</t>
  </si>
  <si>
    <t>सिक्किम</t>
  </si>
  <si>
    <t>दमन एवं दीव</t>
  </si>
  <si>
    <t>दादरा एवं नगर हवेली</t>
  </si>
  <si>
    <t>पंजाब</t>
  </si>
  <si>
    <t>जम्‍मू एवं कश्‍मीर</t>
  </si>
  <si>
    <t>हिमाचल प्रदेश</t>
  </si>
  <si>
    <t>हरियाणा</t>
  </si>
  <si>
    <t>दिल्ली</t>
  </si>
  <si>
    <t>चंडीगढ़</t>
  </si>
  <si>
    <t xml:space="preserve">परमाणु
Nuclear 
</t>
  </si>
  <si>
    <t>3. RES Generation during 2014-2015 onwards are as per actual generation received from utilities.</t>
  </si>
  <si>
    <t>2. RES Generation upto 2013-2014 as per normative generation.</t>
  </si>
  <si>
    <t>1. BBMB generation has been considered in State Sector.</t>
  </si>
  <si>
    <t xml:space="preserve">2020-21 </t>
  </si>
  <si>
    <t>1996-97</t>
  </si>
  <si>
    <t>1991-92</t>
  </si>
  <si>
    <t>1989-90</t>
  </si>
  <si>
    <t>1984-85</t>
  </si>
  <si>
    <t>1979-80</t>
  </si>
  <si>
    <t>1978-79</t>
  </si>
  <si>
    <t>1973-74</t>
  </si>
  <si>
    <t>1968-69</t>
  </si>
  <si>
    <t>1965-66</t>
  </si>
  <si>
    <t>1955-56</t>
  </si>
  <si>
    <t xml:space="preserve">डीजल
Diesel  
</t>
  </si>
  <si>
    <t xml:space="preserve">गैस
 Gas    
</t>
  </si>
  <si>
    <t xml:space="preserve"> कोयला / लिग्नाइट
Coal / Lignite 
</t>
  </si>
  <si>
    <t xml:space="preserve">कुल 
 Total  
</t>
  </si>
  <si>
    <t xml:space="preserve">अक्षय ऊर्जा स्रोत
RES
</t>
  </si>
  <si>
    <t>Thermal 
थर्मल</t>
  </si>
  <si>
    <t xml:space="preserve">हाइड्रो
Hydro
</t>
  </si>
  <si>
    <t xml:space="preserve">वर्ष 
Year
</t>
  </si>
  <si>
    <t>(गीगावाट घंटे/in GWh  )</t>
  </si>
  <si>
    <t>2021-22(P)</t>
  </si>
  <si>
    <t>1995-96</t>
  </si>
  <si>
    <t>1994-95</t>
  </si>
  <si>
    <t>1993-94</t>
  </si>
  <si>
    <t>1992-93</t>
  </si>
  <si>
    <t>1988-89</t>
  </si>
  <si>
    <t>1987-88</t>
  </si>
  <si>
    <t>1986-87</t>
  </si>
  <si>
    <t>1985-86</t>
  </si>
  <si>
    <t>1983-84</t>
  </si>
  <si>
    <t>1982-83</t>
  </si>
  <si>
    <t>1981-82</t>
  </si>
  <si>
    <t>1977-78</t>
  </si>
  <si>
    <t>1976-77</t>
  </si>
  <si>
    <t>1975-76</t>
  </si>
  <si>
    <t>1974-75</t>
  </si>
  <si>
    <t>1972-73</t>
  </si>
  <si>
    <t>1971-72</t>
  </si>
  <si>
    <t>Dadar &amp; Nagar Haveli</t>
  </si>
  <si>
    <t>राज्‍य/संघ राज्‍य क्षेत्र</t>
  </si>
  <si>
    <t xml:space="preserve">Andhra Pradesh </t>
  </si>
  <si>
    <t xml:space="preserve">West Bengal </t>
  </si>
  <si>
    <t xml:space="preserve">Tripura </t>
  </si>
  <si>
    <t xml:space="preserve">Tamil Nadu </t>
  </si>
  <si>
    <t xml:space="preserve">Rajasthan </t>
  </si>
  <si>
    <t xml:space="preserve">Manipur </t>
  </si>
  <si>
    <t xml:space="preserve">Maharashtra </t>
  </si>
  <si>
    <t xml:space="preserve">Karnataka </t>
  </si>
  <si>
    <t xml:space="preserve">Haryana </t>
  </si>
  <si>
    <t>Andaman &amp; Nicobar</t>
  </si>
  <si>
    <t>Orissa</t>
  </si>
  <si>
    <t>0' means area is less than 500 hectares</t>
  </si>
  <si>
    <t>Unified data of Jammu &amp; Kashmir and Ladakh</t>
  </si>
  <si>
    <t>Source:  Directorate of Economics &amp; Statistics, Ministry of Agriculture and Farmers' Welfare</t>
  </si>
  <si>
    <t xml:space="preserve">:  विविध वृक्ष फसलों एवं उपवनों के अधीन भूमि जो निवल बुआई क्षेत्रफल में शामिल नहीं है </t>
  </si>
  <si>
    <t>+</t>
  </si>
  <si>
    <t>स्रोत:  आर्थिक एवं सांख्यिकी निदेशालय, कृषि एंव किसान कल्याण मंत्रालय</t>
  </si>
  <si>
    <t xml:space="preserve">स्रोत:  आर्थिक एवं सांख्यिकी निदेशालय, कृषि एंव किसान कल्याण मंत्रालय </t>
  </si>
  <si>
    <t>o' means area is less than 500 hectares</t>
  </si>
  <si>
    <t>a</t>
  </si>
  <si>
    <t>Dadra and Nagar Haveli</t>
  </si>
  <si>
    <t xml:space="preserve">  अंडमान एवं निकोबार  
  द्वीप समूह</t>
  </si>
  <si>
    <t xml:space="preserve">  अंडमान एवं निकोबार
  द्वीप समूह</t>
  </si>
  <si>
    <t>11210*</t>
  </si>
  <si>
    <t>5814*</t>
  </si>
  <si>
    <t>2299*</t>
  </si>
  <si>
    <t>4058*</t>
  </si>
  <si>
    <t>2361*</t>
  </si>
  <si>
    <t>6669*</t>
  </si>
  <si>
    <t>6725*</t>
  </si>
  <si>
    <t>16,297*</t>
  </si>
  <si>
    <t xml:space="preserve">मौजूदा परती भूमि
Current Fallows </t>
  </si>
  <si>
    <t xml:space="preserve">मौजूदा परती भूमियों से भिन्‍न परती भूमि
Fallow Lands other than Current Fallows </t>
  </si>
  <si>
    <t xml:space="preserve">परिशोध्‍य बंजर भूमि
 Culturable Waste Land </t>
  </si>
  <si>
    <t xml:space="preserve"> Land under Miscellaneous Tree Crops &amp; Groves not included in Net Area Sown+</t>
  </si>
  <si>
    <t xml:space="preserve"> स्‍थाई चरागाह एवं अन्‍य चराई भूमि 
Permanent pastures &amp; other grazing lands </t>
  </si>
  <si>
    <t xml:space="preserve">बंजर एवं अपरिशोध्‍य भूमि
Barren and uncultivable land </t>
  </si>
  <si>
    <t xml:space="preserve">क्षेत्रफल जो कृषि से भिन्‍न प्रयोगों के लिए रखा गया है
Area put to non agricultural uses </t>
  </si>
  <si>
    <t>Total
 (col. 13+ 14) कुल 
(कॉलम 13+14)</t>
  </si>
  <si>
    <t>Current Fallows मौजूदा परती भूमि</t>
  </si>
  <si>
    <t>Fallow Lands other than Current Fallows मौजूदा परती भूमियों से भिन्‍न परती भूमि</t>
  </si>
  <si>
    <t>Total (col. 9+10+11) कुल (कॉलम 9+10+11)</t>
  </si>
  <si>
    <t xml:space="preserve"> Culturable Waste Land परिशोध्‍य बंजर भूमि</t>
  </si>
  <si>
    <t xml:space="preserve"> Land under Miscellaneous Tree Crops &amp; Groves not included in Net Area Sown+ </t>
  </si>
  <si>
    <t xml:space="preserve">Permanent pastures &amp; other grazing lands  स्‍थाई चरागाह एवं अन्‍य चराई भूमि </t>
  </si>
  <si>
    <t>Total (col. 6+ col. 7) कुल (कॉलम 6 + कॉलम 7)</t>
  </si>
  <si>
    <t>Barren and uncultivable land बंजर एवं अपरिशोध्‍य भूमि</t>
  </si>
  <si>
    <t>Area put to non agricultural uses क्षेत्रफल जो कृषि से भिन्‍न प्रयोगों के लिए रखा गया है</t>
  </si>
  <si>
    <t>State/Uts</t>
  </si>
  <si>
    <t xml:space="preserve">क्र. सं.
 Sl. No. 
</t>
  </si>
  <si>
    <t xml:space="preserve">कुल शस्य क्षेत्रफल (सकल शस्य क्षेत्रफल)
Total Cropped Area (Gross Cropped Area) </t>
  </si>
  <si>
    <t xml:space="preserve">निवल बुआई क्षेत्रफल
Net Area Sown </t>
  </si>
  <si>
    <t xml:space="preserve">परती भूमि
Fallow Lands
</t>
  </si>
  <si>
    <t xml:space="preserve">परती भूमि को छोड़कर अन्‍य अकृषित भूमिOther uncultivated land excluding Fallow Land 
</t>
  </si>
  <si>
    <t xml:space="preserve">भूमि जो कृषि के लिए उपलब्‍ध नहीं है
Land not available for cultivation    </t>
  </si>
  <si>
    <t xml:space="preserve">वन
Forest 
</t>
  </si>
  <si>
    <t>Uncultivated Land (Col.4-21) अकृष्‍ट भूमि (कॉलम 4-21)</t>
  </si>
  <si>
    <t>Uncultivable/Unculturable Land (Col.4-20) अकृष्‍य भूमि/अपरिशोध्‍य भूमि (कॉलम 4-20)</t>
  </si>
  <si>
    <t>Cultivated Land(Col.13+15) कृष्‍ट भूमि (कॉलम 14+16)</t>
  </si>
  <si>
    <t>Agri.Land/Cultivable Land/Culturable Land (Col.10+11+15+16) 
कृषि भूमि/कृष्‍य भूमि/परिशोध्‍य भूमि
 (कॉलम 10+11+15+16)</t>
  </si>
  <si>
    <t>Cropping Intensity (Col.17/Col.16*100) शस्य घनत्व (कॉलम 17/कॉलम 16*100)</t>
  </si>
  <si>
    <t>Area Sown more than once (Col. 17-16) क्षेत्रफल जिसमें एक से अधिक बार बुआई होती है (कॉलम 17-16)</t>
  </si>
  <si>
    <t>Total Cropped Area (Gross Cropped Area) कुल शस्य क्षेत्रफल (सकल शस्य क्षेत्रफल)</t>
  </si>
  <si>
    <t>Net Area Sown निवल बुआई क्षेत्रफल</t>
  </si>
  <si>
    <t xml:space="preserve">  Sl. No. 
क्र. सं.</t>
  </si>
  <si>
    <t>Fallow Lands
परती भूमि</t>
  </si>
  <si>
    <t>Other uncultivated land excluding Fallow Land 
परती भूमि को छोड़कर अन्‍य अकृषित भूमि</t>
  </si>
  <si>
    <t>Land not available for cultivation    भूमि जो कृषि के लिए उपलब्‍ध नहीं है</t>
  </si>
  <si>
    <t>Forest 
वन</t>
  </si>
  <si>
    <t>Reporting area for land utilisation statistics  (col. 5+8+12+15+16) भूमि प्रयोग सांख्यिकी के लिए रिपोर्टिंग क्षेत्र (कॉलम 5+8+12+15+16)</t>
  </si>
  <si>
    <t>Geographical  Area 
भौगोलिक क्षेत्र</t>
  </si>
  <si>
    <t>Year वर्ष 2018-19</t>
  </si>
  <si>
    <t>( हज़ार हेक्टेयर/Thousand Hectares)</t>
  </si>
  <si>
    <t>(Thousand Hectares/ हज़ार हेक्टेयर)</t>
  </si>
  <si>
    <t>Year वर्ष 2016-17</t>
  </si>
  <si>
    <t>(Thousand Hectares)</t>
  </si>
  <si>
    <t xml:space="preserve">विवरण 2.30 : राज्‍यवार भूमि प्रयोग वर्गीकरण </t>
  </si>
  <si>
    <t>विवरण 2.30 : राज्‍यवार भूमि प्रयोग वर्गीकरण</t>
  </si>
  <si>
    <t>विवरण 2.30 : राज्‍यवार भूमि प्रयोग वर्गीकरण - 2015-16</t>
  </si>
  <si>
    <t>Statement 2.30: State-wise Land Use Classification</t>
  </si>
  <si>
    <t>Statement 2.30: State-wise Land Use Classification- 2015-16</t>
  </si>
  <si>
    <t>Gross Irrigated Area</t>
  </si>
  <si>
    <t>Source: Directorate of Economics &amp; Statistics, Department of Agriculture, Cooperation  and Farmers' Welfare, M/o  Agriculture and Farmers Welfare</t>
  </si>
  <si>
    <t>स्रोत: आर्थिक एवं सांख्यिकी निदेशालय, कृषि, सहकारिता और किसान कल्याण विभाग, कृषि और किसान कल्याण मंत्रालय</t>
  </si>
  <si>
    <t>2018-19(p)</t>
  </si>
  <si>
    <t>2017-18(p)</t>
  </si>
  <si>
    <t>2016-17(p)</t>
  </si>
  <si>
    <t>2015-16(p)</t>
  </si>
  <si>
    <t>2014-15(p)</t>
  </si>
  <si>
    <t>2013-14(p)</t>
  </si>
  <si>
    <t>2012-13(p)</t>
  </si>
  <si>
    <t>2011-12(p)</t>
  </si>
  <si>
    <t>2010-11(p)</t>
  </si>
  <si>
    <t>2009-10(p)</t>
  </si>
  <si>
    <t>2008-09(p)</t>
  </si>
  <si>
    <t>Private
 निजी</t>
  </si>
  <si>
    <t>Govt. 
सरकारी</t>
  </si>
  <si>
    <t xml:space="preserve">अन्‍य स्रोत
Other source
</t>
  </si>
  <si>
    <t xml:space="preserve"> अन्य कूप
Other Wells</t>
  </si>
  <si>
    <t xml:space="preserve">ट्यूबवेल
Tube-Wells </t>
  </si>
  <si>
    <t xml:space="preserve">टैंक
Tanks 
</t>
  </si>
  <si>
    <t xml:space="preserve">सकल सिंचित क्षेत्र
Gross Irrigated Area 
</t>
  </si>
  <si>
    <t xml:space="preserve">निवल सिंचित क्षेत्र     
Net Irrigated Area
</t>
  </si>
  <si>
    <t xml:space="preserve">वर्ष
Year      </t>
  </si>
  <si>
    <t>Cont..</t>
  </si>
  <si>
    <t xml:space="preserve">1995-96 </t>
  </si>
  <si>
    <t xml:space="preserve">1993-94 </t>
  </si>
  <si>
    <t xml:space="preserve">1992-93 </t>
  </si>
  <si>
    <t xml:space="preserve">1991-92 </t>
  </si>
  <si>
    <t xml:space="preserve">1990-91 </t>
  </si>
  <si>
    <t xml:space="preserve">1989-90 </t>
  </si>
  <si>
    <t xml:space="preserve">1988-89 </t>
  </si>
  <si>
    <t xml:space="preserve">1987-88 </t>
  </si>
  <si>
    <t xml:space="preserve">1986-87 </t>
  </si>
  <si>
    <t xml:space="preserve">1985-86 </t>
  </si>
  <si>
    <t xml:space="preserve">1981-82 </t>
  </si>
  <si>
    <t xml:space="preserve">1980-81 </t>
  </si>
  <si>
    <t xml:space="preserve">1978-79 </t>
  </si>
  <si>
    <t xml:space="preserve">1973-74 </t>
  </si>
  <si>
    <t xml:space="preserve">1970-71 </t>
  </si>
  <si>
    <t xml:space="preserve">1969-70 </t>
  </si>
  <si>
    <t xml:space="preserve">1968-69 </t>
  </si>
  <si>
    <t xml:space="preserve">1967-68 </t>
  </si>
  <si>
    <t>1966-67</t>
  </si>
  <si>
    <t xml:space="preserve">1965-66 </t>
  </si>
  <si>
    <t>1964-65</t>
  </si>
  <si>
    <t xml:space="preserve">1963-64 </t>
  </si>
  <si>
    <t xml:space="preserve">1962-63 </t>
  </si>
  <si>
    <t xml:space="preserve">1961-62 </t>
  </si>
  <si>
    <t>*</t>
  </si>
  <si>
    <t xml:space="preserve">1959-60 </t>
  </si>
  <si>
    <t xml:space="preserve">1958-59 </t>
  </si>
  <si>
    <t xml:space="preserve">1957-58 </t>
  </si>
  <si>
    <t xml:space="preserve">1956-57 </t>
  </si>
  <si>
    <t xml:space="preserve">1955-56 </t>
  </si>
  <si>
    <t xml:space="preserve">1954-55 </t>
  </si>
  <si>
    <t xml:space="preserve">1953-54 </t>
  </si>
  <si>
    <t>1952-53</t>
  </si>
  <si>
    <t xml:space="preserve">1951-52 </t>
  </si>
  <si>
    <t xml:space="preserve">1950-51 </t>
  </si>
  <si>
    <t>Private</t>
  </si>
  <si>
    <t>Govt.</t>
  </si>
  <si>
    <t>Other source</t>
  </si>
  <si>
    <t>Other Wells</t>
  </si>
  <si>
    <t>Tube-Wells</t>
  </si>
  <si>
    <t>Tanks</t>
  </si>
  <si>
    <t>Canals</t>
  </si>
  <si>
    <t>Area Irrigated More than once (col. 10-9)</t>
  </si>
  <si>
    <t>Net Irrigated Area (Col.4 to 8)</t>
  </si>
  <si>
    <t>Source of Irrigation</t>
  </si>
  <si>
    <t>Year</t>
  </si>
  <si>
    <t xml:space="preserve">Source: Agriculture &amp; Processed Food Products Export Development Authority,  Ministry of Commerce &amp; Industry, Government of India ;  http://apeda.gov.in </t>
  </si>
  <si>
    <t>स्रोत : कृषि और प्रसंस्कृत खाद्य उत्पाद निर्यात विकास प्राधिकरण, वाणिज्य एंव उद्योग मंत्रालय, भारत सरकार</t>
  </si>
  <si>
    <t>स्रोत : कृषि और प्रसंस्कृत खाद्य उत्पाद निर्यात विकास प्राधिकरण, वाणिज्य एंव उद्योग मंत्रालय भारत सरकार</t>
  </si>
  <si>
    <t xml:space="preserve">source Agriculture &amp; Processed Food Proudcts Export Development Authority,  Ministry of Commerce &amp; Industry, Govrement of India ;  http://apeda.gov.in </t>
  </si>
  <si>
    <t>Pudducherry</t>
  </si>
  <si>
    <t>Pondicherry</t>
  </si>
  <si>
    <t>New Delhi</t>
  </si>
  <si>
    <t>State Name</t>
  </si>
  <si>
    <t xml:space="preserve">वन क्षेत्र
Wild  area
</t>
  </si>
  <si>
    <t xml:space="preserve">प्रमाणन प्रक्रिया के अधीन कुल कृष्ट क्षेत्र
Total area cultivated under certification process 
</t>
  </si>
  <si>
    <t xml:space="preserve">रूपांतरण के अधीन कुल कृष्ट क्षेत्र
In Conversion cultivated  Area 
</t>
  </si>
  <si>
    <t xml:space="preserve">प्रमाणित जैविक कृष्ट क्षेत्र
Certified cultivated organic Area 
</t>
  </si>
  <si>
    <t>Total cultivated + Wild 
कुल कृष्ट +वन</t>
  </si>
  <si>
    <t>Wild  area
वन क्षेत्र</t>
  </si>
  <si>
    <t xml:space="preserve">Total area cultivated under certification process 
प्रमाणन प्रक्रिया के अधीन कुल कृष्ट क्षेत्र
</t>
  </si>
  <si>
    <t>In Conversion cultivated  Area 
रूपांतरण के अधीन कुल कृष्ट क्षेत्र</t>
  </si>
  <si>
    <t>Certified cultivated organic Area 
प्रमाणित जैविक कृष्ट क्षेत्र</t>
  </si>
  <si>
    <t xml:space="preserve">   वर्ष/Year  2020-21                         ( क्षेत्रफल हेक्टर में/area in hectares )</t>
  </si>
  <si>
    <t>Year / वर्ष 2019-20                                               (area in hectares/ क्षेत्रफल हेक्टर में )</t>
  </si>
  <si>
    <t>(area in hectares/ क्षेत्रफल हेक्टर में 2018-19)</t>
  </si>
  <si>
    <t>विवरण 2.34 (क): जैविक खेती के अधीन राज्यवार क्षेत्रफल (प्रत्यायित प्रमाणन संस्थाओ के तहत पंजीकृत)</t>
  </si>
  <si>
    <t>विवरण 2.35 : जैविक खेती के अधीन राज्यवार क्षेत्रफल (प्रत्यायित प्रमाणन संस्थाओ के तहत पंजीकृत)</t>
  </si>
  <si>
    <t>Statement 2.34 (a)  : State-wise  area under organic farming  (Registered under accredited certification bodies)</t>
  </si>
  <si>
    <t>Statement 2.35  : State-wise   area under organic farming  (Registered under accredited certification bodies)</t>
  </si>
  <si>
    <t>Telengana</t>
  </si>
  <si>
    <t>http://164.100.161.63/publication/state-wise-and-item-wise-value-output-agriculture-forestry-and-fishing-2011-12-2019-20</t>
  </si>
  <si>
    <t>लक्षद्वीप</t>
  </si>
  <si>
    <t>अंडमान एवं निकोबार दीप समूह</t>
  </si>
  <si>
    <t>उत्तराखंड</t>
  </si>
  <si>
    <t>State / UT</t>
  </si>
  <si>
    <t>Himacha lPradesh</t>
  </si>
  <si>
    <t>( रुपए लाख में/Rs. in Lakh )</t>
  </si>
  <si>
    <t>TamilNadu</t>
  </si>
  <si>
    <t>(रु.लाख में/Rs. in lakh)</t>
  </si>
  <si>
    <t>स्रोत :  आर्थिक एवं सांख्यिकी निदेशालय, कृषि एवं किसान कल्‍याण मंत्रालय</t>
  </si>
  <si>
    <t>2021-22*</t>
  </si>
  <si>
    <t xml:space="preserve">2004-05 </t>
  </si>
  <si>
    <t xml:space="preserve">1999-00 </t>
  </si>
  <si>
    <t xml:space="preserve">1998-99 </t>
  </si>
  <si>
    <t xml:space="preserve">1997-98 </t>
  </si>
  <si>
    <t xml:space="preserve">1996-97 </t>
  </si>
  <si>
    <t xml:space="preserve">Total Foodgrains
कुल खाद्यान्न </t>
  </si>
  <si>
    <t>Total Pulses
कुल दलहन</t>
  </si>
  <si>
    <t>Other pulses (Excl. Gram &amp; Tur or Arhar) 
अन्य दलहन (चना एवं तूर या अरहर को छोड़कर)</t>
  </si>
  <si>
    <t>Tur or Arhar 
तूर या अरहर</t>
  </si>
  <si>
    <t xml:space="preserve">Gram 
चना </t>
  </si>
  <si>
    <t>Total Cereals &amp; Millets
कुल अनाज एवं मोटा अनाज</t>
  </si>
  <si>
    <t>Other Cereals &amp; Millets
अन्य अनाज एवं मोटा अनाज</t>
  </si>
  <si>
    <t>Barley
जौ</t>
  </si>
  <si>
    <t xml:space="preserve">Wheat
गेहूँ </t>
  </si>
  <si>
    <t>Ragi/ Marua
रागी/मरुआ</t>
  </si>
  <si>
    <t>Maize
मक्‍का</t>
  </si>
  <si>
    <t xml:space="preserve">Bajra
बाजरा </t>
  </si>
  <si>
    <t>Jowar
ज्वार</t>
  </si>
  <si>
    <t xml:space="preserve">Rice
चावल </t>
  </si>
  <si>
    <t xml:space="preserve">Foodgrains
खाद्यान्न </t>
  </si>
  <si>
    <t>Year
 वर्ष</t>
  </si>
  <si>
    <t>(Thousand Hectares/हजार हेक्टेयर में)</t>
  </si>
  <si>
    <t>स्रोत:  आर्थिक एवं सांख्यिकी निदेशालय, कृषि एवं किसान कल्‍याण मंत्रालय</t>
  </si>
  <si>
    <t xml:space="preserve"> गन्ना</t>
  </si>
  <si>
    <t>Sugarcane</t>
  </si>
  <si>
    <t xml:space="preserve"> जूट और मेस्टा # #</t>
  </si>
  <si>
    <t>Jute &amp; Mesta # #</t>
  </si>
  <si>
    <t xml:space="preserve"> मेस्टा # #</t>
  </si>
  <si>
    <t>Mesta # #</t>
  </si>
  <si>
    <t xml:space="preserve"> जूट # #</t>
  </si>
  <si>
    <t>Jute # #</t>
  </si>
  <si>
    <t xml:space="preserve"> कपास #</t>
  </si>
  <si>
    <t>Cotton #</t>
  </si>
  <si>
    <t xml:space="preserve"> कुल नौ तिलहन</t>
  </si>
  <si>
    <t>Kharif</t>
  </si>
  <si>
    <t>Total Nine Oilseeds</t>
  </si>
  <si>
    <t xml:space="preserve"> सोयाबीन</t>
  </si>
  <si>
    <t>Soybean</t>
  </si>
  <si>
    <t xml:space="preserve"> सूरजमुखी</t>
  </si>
  <si>
    <t>Sunflower</t>
  </si>
  <si>
    <t xml:space="preserve"> कुसुम/कुसुंभ फूल</t>
  </si>
  <si>
    <t>Rabi</t>
  </si>
  <si>
    <t>Safflower</t>
  </si>
  <si>
    <t xml:space="preserve"> तीसी</t>
  </si>
  <si>
    <t>Linseed</t>
  </si>
  <si>
    <t xml:space="preserve"> सफेद सरसों एवं सरसों</t>
  </si>
  <si>
    <t>Rapeseed &amp; Mustard</t>
  </si>
  <si>
    <t xml:space="preserve"> नाइजर के बीज</t>
  </si>
  <si>
    <t>Nigerseed</t>
  </si>
  <si>
    <t xml:space="preserve"> तिल</t>
  </si>
  <si>
    <t>Sesamum</t>
  </si>
  <si>
    <t xml:space="preserve"> अरंडी के बीज</t>
  </si>
  <si>
    <t>Castorseed</t>
  </si>
  <si>
    <t xml:space="preserve"> मूंगफली</t>
  </si>
  <si>
    <t>Groundnut</t>
  </si>
  <si>
    <t>(लाख टनो में)</t>
  </si>
  <si>
    <t>(In Lakh Tonnes)</t>
  </si>
  <si>
    <t xml:space="preserve"> कुल खाद्यान्न</t>
  </si>
  <si>
    <t>Total Foodgrains</t>
  </si>
  <si>
    <t xml:space="preserve"> कुल दालें</t>
  </si>
  <si>
    <t>Total Pulses</t>
  </si>
  <si>
    <t xml:space="preserve"> अनाज</t>
  </si>
  <si>
    <t>Cereals</t>
  </si>
  <si>
    <t xml:space="preserve"> मोटे अनाज</t>
  </si>
  <si>
    <t>Coarse Cereals</t>
  </si>
  <si>
    <t xml:space="preserve"> गेहूँ</t>
  </si>
  <si>
    <t>Wheat</t>
  </si>
  <si>
    <t xml:space="preserve"> चावल</t>
  </si>
  <si>
    <t>Rice</t>
  </si>
  <si>
    <t>फसल</t>
  </si>
  <si>
    <t>Season</t>
  </si>
  <si>
    <t>Crop</t>
  </si>
  <si>
    <t>(in Million Tonnes/मिलियन टन में)</t>
  </si>
  <si>
    <t>Thousand Tonnes</t>
  </si>
  <si>
    <t>स्रोत: राष्‍ट्रीय जैविक कृषि केंद्र, कृषि एवं सहयोग विभाग, कृषि एवं किसान कल्‍याण मंत्रालय</t>
  </si>
  <si>
    <t xml:space="preserve">  पश्चिम बंगाल </t>
  </si>
  <si>
    <t xml:space="preserve">Uttarakhand </t>
  </si>
  <si>
    <t xml:space="preserve">  उत्तराखंड </t>
  </si>
  <si>
    <t xml:space="preserve">  उत्तर प्रदेश </t>
  </si>
  <si>
    <t xml:space="preserve">  त्रिपुरा </t>
  </si>
  <si>
    <t xml:space="preserve">  तमिलनाडु </t>
  </si>
  <si>
    <t xml:space="preserve">  सिक्किम </t>
  </si>
  <si>
    <t xml:space="preserve">  राजस्थान </t>
  </si>
  <si>
    <t xml:space="preserve">Punjab </t>
  </si>
  <si>
    <t xml:space="preserve">  पंजाब </t>
  </si>
  <si>
    <t xml:space="preserve">  मेघालय </t>
  </si>
  <si>
    <t xml:space="preserve">  मणिपुर </t>
  </si>
  <si>
    <t xml:space="preserve">  महाराष्ट्र </t>
  </si>
  <si>
    <t xml:space="preserve">  मध्य प्रदेश </t>
  </si>
  <si>
    <t xml:space="preserve">  कर्नाटक </t>
  </si>
  <si>
    <t xml:space="preserve">Jharkhand </t>
  </si>
  <si>
    <t xml:space="preserve">  झारखंड </t>
  </si>
  <si>
    <t xml:space="preserve">  हरियाणा </t>
  </si>
  <si>
    <t xml:space="preserve">Gujarat </t>
  </si>
  <si>
    <t xml:space="preserve">  गुजरात </t>
  </si>
  <si>
    <t xml:space="preserve">Goa </t>
  </si>
  <si>
    <t xml:space="preserve">  गोवा </t>
  </si>
  <si>
    <t xml:space="preserve">  छत्तीसगढ़ </t>
  </si>
  <si>
    <t xml:space="preserve">  आंध्र प्रदेश </t>
  </si>
  <si>
    <t>Source:  National Center of Organic Farming, Department  of Agriculture  Cooperation &amp; Farmers Welfare</t>
  </si>
  <si>
    <t xml:space="preserve">North East Zone </t>
  </si>
  <si>
    <t xml:space="preserve">East Zone </t>
  </si>
  <si>
    <t>पूर्व जोन</t>
  </si>
  <si>
    <t xml:space="preserve">Jammu &amp; Kashmir* </t>
  </si>
  <si>
    <t>North Zone</t>
  </si>
  <si>
    <t>West Zone</t>
  </si>
  <si>
    <t>South Zone</t>
  </si>
  <si>
    <t>दक्षिण अंचल</t>
  </si>
  <si>
    <t xml:space="preserve">द्रव आधारित (केएल में)
Liquid Based   (in KL) 
</t>
  </si>
  <si>
    <t xml:space="preserve">कैरियर आधारित (मीट्रिक टन)
Carrier based (in metric tonnes) 
</t>
  </si>
  <si>
    <t>Liquid Based (in KL)
द्रव आधारित (केएल में)</t>
  </si>
  <si>
    <t>Carrier based (in metric tonnes) 
कैरियर आधारित (मीट्रिक टन)</t>
  </si>
  <si>
    <t>Carrier based (in MT) कैरियर आधारित (मीट्रिक टन)</t>
  </si>
  <si>
    <t>Carrier +Liquid based (in MT) कैरियर + द्रव आधारित (मीट्रिक टन में)</t>
  </si>
  <si>
    <t xml:space="preserve">जैव उर्वरक का वास्तविक उत्पादन
Actual production of biofertilizers
</t>
  </si>
  <si>
    <t>DICOFOL</t>
  </si>
  <si>
    <t>ALUMINIUM PHOSPHIDE</t>
  </si>
  <si>
    <t>DIURON</t>
  </si>
  <si>
    <t>PENDIMETHALIN</t>
  </si>
  <si>
    <t>ETHOFUMESATE TECHNICAL</t>
  </si>
  <si>
    <t>BUTACHLOR</t>
  </si>
  <si>
    <t>METCONAZOLE</t>
  </si>
  <si>
    <t>HEXACONAZOLE</t>
  </si>
  <si>
    <t>MANCOZAB</t>
  </si>
  <si>
    <t>CARBENDZIM(BAVISTIN)</t>
  </si>
  <si>
    <t>ZIRAM(THIO BARBAMATE)</t>
  </si>
  <si>
    <t>CAPTAN &amp; CAPTAFOL</t>
  </si>
  <si>
    <t>Production
उत्‍पादन</t>
  </si>
  <si>
    <t>Installed Capacity
संस्‍थापित क्षमता</t>
  </si>
  <si>
    <t>Installed Capacity  संस्‍थापित क्षमता</t>
  </si>
  <si>
    <t>Product</t>
  </si>
  <si>
    <t>2017-2018</t>
  </si>
  <si>
    <t>2016-2017</t>
  </si>
  <si>
    <t>2015-2016</t>
  </si>
  <si>
    <t>2014-2015</t>
  </si>
  <si>
    <t>2012-2013</t>
  </si>
  <si>
    <t>2011-2012</t>
  </si>
  <si>
    <t>2010-2011</t>
  </si>
  <si>
    <t>स्रोत :  रसायन एवं पेट्रो रसायन विभाग, रसायन एवं उर्वरक मंत्रालय Source :Ministry of Chemicals &amp; Fertilizers Department of Chemicals and Petrochemicals</t>
  </si>
  <si>
    <t>डिकोफोल</t>
  </si>
  <si>
    <t>एल्युमिनियम फास्फाइड</t>
  </si>
  <si>
    <t>डायरॉन</t>
  </si>
  <si>
    <t>मेटकोनाजोल</t>
  </si>
  <si>
    <t>एथोफ्यूमेसेट तकनीकी</t>
  </si>
  <si>
    <t>बुटाक्लोर</t>
  </si>
  <si>
    <t>हेक्साकोनाज़ोल</t>
  </si>
  <si>
    <t>मैनकोज़ैब</t>
  </si>
  <si>
    <t>कार्बेन्ड्ज़िम (बाविस्टिन)</t>
  </si>
  <si>
    <t>ज़िरम (थियो बारबामेट)</t>
  </si>
  <si>
    <t>कैप्टन और कैप्टाफोल</t>
  </si>
  <si>
    <t>पेंडीमेथेलिन</t>
  </si>
  <si>
    <t>IMIDACALOPRID TECH</t>
  </si>
  <si>
    <t xml:space="preserve">  इमिडाकालोप्रिड टेक</t>
  </si>
  <si>
    <t>PERMETHRIN TECH</t>
  </si>
  <si>
    <t xml:space="preserve">  पर्मिथ्रिन टेक</t>
  </si>
  <si>
    <t>PHENTHOATE</t>
  </si>
  <si>
    <t xml:space="preserve">  फेनथोऐट</t>
  </si>
  <si>
    <t>LAMBDA CYHALOTHRIN</t>
  </si>
  <si>
    <t xml:space="preserve">  लाम्ब्डा सिहालोथ्रिन</t>
  </si>
  <si>
    <t>PRETILACHLOR TECHNICAL</t>
  </si>
  <si>
    <t xml:space="preserve">  प्रीटिलैचलर तकनीकी</t>
  </si>
  <si>
    <t>PROFENOFOS TECHNICAL</t>
  </si>
  <si>
    <t xml:space="preserve">  प्रोफेनफोस टेक्निकल</t>
  </si>
  <si>
    <t>ALPHAMETHRIN</t>
  </si>
  <si>
    <t xml:space="preserve">  अल्फामिथ्रीन</t>
  </si>
  <si>
    <t>DELTAMETHRIN</t>
  </si>
  <si>
    <t xml:space="preserve">  डेल्टामिथ्रीन</t>
  </si>
  <si>
    <t>TEMEPHOS</t>
  </si>
  <si>
    <t xml:space="preserve">  टेमेफोस</t>
  </si>
  <si>
    <t>TRIAZOPHOS</t>
  </si>
  <si>
    <t xml:space="preserve">  ट्राइज़ोफोस</t>
  </si>
  <si>
    <t>CHLORPYRIPHOS</t>
  </si>
  <si>
    <t xml:space="preserve">  क्लोरपाइरीफोस</t>
  </si>
  <si>
    <t>ACEPHATE</t>
  </si>
  <si>
    <t xml:space="preserve">  एसीफेट</t>
  </si>
  <si>
    <t>CYPERMETHRIN</t>
  </si>
  <si>
    <t xml:space="preserve">  साइपरमीथ्रीन</t>
  </si>
  <si>
    <t>FENVALERATE</t>
  </si>
  <si>
    <t xml:space="preserve">  फेनवालरेट</t>
  </si>
  <si>
    <t>ENDOSULPHAN</t>
  </si>
  <si>
    <t xml:space="preserve">  एंडोसुल्फान</t>
  </si>
  <si>
    <t>ETHION</t>
  </si>
  <si>
    <t xml:space="preserve">  ईथीऑन</t>
  </si>
  <si>
    <t>PHORATE</t>
  </si>
  <si>
    <t xml:space="preserve">  फोरेट</t>
  </si>
  <si>
    <t>PHOSPHAMIDON</t>
  </si>
  <si>
    <t xml:space="preserve">  फॉस्फामिडोन</t>
  </si>
  <si>
    <t>MONOCROTOPHOS</t>
  </si>
  <si>
    <t xml:space="preserve">  मोनोक्रोटोफोस</t>
  </si>
  <si>
    <t>QUINALPHOS</t>
  </si>
  <si>
    <t xml:space="preserve">  क्यूनीलफोस</t>
  </si>
  <si>
    <t>D.D.V.P.</t>
  </si>
  <si>
    <t xml:space="preserve">  डी.डी.वी.पी</t>
  </si>
  <si>
    <t>DIMETHOATE</t>
  </si>
  <si>
    <t xml:space="preserve">  डीमेथोएट</t>
  </si>
  <si>
    <t>MALATHION</t>
  </si>
  <si>
    <t xml:space="preserve">  मेलाथियान</t>
  </si>
  <si>
    <t>D.D.T.</t>
  </si>
  <si>
    <t xml:space="preserve">  डी.डी.टी</t>
  </si>
  <si>
    <t>Production</t>
  </si>
  <si>
    <t>Installed Capacity</t>
  </si>
  <si>
    <t>Production उत्‍पादन</t>
  </si>
  <si>
    <t>2013-2014</t>
  </si>
  <si>
    <t>(मीट्रिक टन में/in 'MT )</t>
  </si>
  <si>
    <t>स्रोत :  कृषि सांख्यिकी एक झलक  2020, कृषि सहयोग और किसान कल्याण विभाग, कृषि एंव किसान कल्याण मंत्रालय</t>
  </si>
  <si>
    <t xml:space="preserve">कुल
TOTAL
</t>
  </si>
  <si>
    <t xml:space="preserve">के
K
</t>
  </si>
  <si>
    <t xml:space="preserve">पी
P
</t>
  </si>
  <si>
    <t xml:space="preserve">एन
N
</t>
  </si>
  <si>
    <t xml:space="preserve">आयातित यूरिया का सी एंड एफ मूल्य (रु. करोड़)
C&amp;F Value of Imported Urea (Rs. Crore)
</t>
  </si>
  <si>
    <t xml:space="preserve">उत्पादन
Production
</t>
  </si>
  <si>
    <t xml:space="preserve">उपभोग
Consumption
</t>
  </si>
  <si>
    <t>Year
वर्ष</t>
  </si>
  <si>
    <t>(Lakh Tonnes/लाख टन)</t>
  </si>
  <si>
    <t xml:space="preserve">   K     </t>
  </si>
  <si>
    <t xml:space="preserve">      P      </t>
  </si>
  <si>
    <t xml:space="preserve">      N     </t>
  </si>
  <si>
    <t xml:space="preserve">     K     </t>
  </si>
  <si>
    <t xml:space="preserve">    P     </t>
  </si>
  <si>
    <t xml:space="preserve">(किलोग्राम/हेक्टेयर/Kg/Hectare)    </t>
  </si>
  <si>
    <t xml:space="preserve">(Kg/Hectare/किलोग्राम/हेक्टेयर)    </t>
  </si>
  <si>
    <t>विवरण 2.46 (b) : उर्वरकों की राज्‍यवार, पोषक तत्‍ववार खपत</t>
  </si>
  <si>
    <t>Statement 2.46 (b): State-wise, Nutrient-wise consumption of Fertilizers</t>
  </si>
  <si>
    <t xml:space="preserve">Source: Directorate of Plant Protection, Quarantine &amp; Storage . </t>
  </si>
  <si>
    <t>स्रोत:  वनस्‍पति संरक्षण, संगरोध एवं संग्रह निदेशालय</t>
  </si>
  <si>
    <t>Sub Total</t>
  </si>
  <si>
    <t>उप कुल</t>
  </si>
  <si>
    <t>NR</t>
  </si>
  <si>
    <t>33#</t>
  </si>
  <si>
    <t>32#</t>
  </si>
  <si>
    <t>Organic State</t>
  </si>
  <si>
    <t>North-Eastern</t>
  </si>
  <si>
    <t>8**</t>
  </si>
  <si>
    <t>States/UTs</t>
  </si>
  <si>
    <r>
      <t xml:space="preserve">2018-19 
</t>
    </r>
    <r>
      <rPr>
        <sz val="11"/>
        <rFont val="Calibri"/>
        <family val="2"/>
        <scheme val="minor"/>
      </rPr>
      <t/>
    </r>
  </si>
  <si>
    <r>
      <t>2015-16</t>
    </r>
    <r>
      <rPr>
        <sz val="9"/>
        <rFont val="Times New Roman"/>
        <family val="1"/>
      </rPr>
      <t/>
    </r>
  </si>
  <si>
    <r>
      <t>2014-15</t>
    </r>
    <r>
      <rPr>
        <sz val="9"/>
        <rFont val="Times New Roman"/>
        <family val="1"/>
      </rPr>
      <t/>
    </r>
  </si>
  <si>
    <t>As on 31.03.2021 (Unit: Quantity in MT Tech. Grade)  31.03.2021 तक (यूनिट: एमटी टेक. ग्रेड में मात्रा )</t>
  </si>
  <si>
    <t xml:space="preserve">स्रोत :  कृषि सांख्यिकी एक झलक , अर्थशास्त्र और सांख्यिकी निदेशालय,  कृषि सहयोग और किसान कल्याण विभाग, कृषि एंव किसान कल्याण मंत्रालय </t>
  </si>
  <si>
    <t xml:space="preserve">मात्रा
Quantity
</t>
  </si>
  <si>
    <t>[ हजार टन में/ In Thousand Tonnes]</t>
  </si>
  <si>
    <t>Source: Directorate of Plant Protection, Quarantine &amp; Storage . NR : Not reported by States/UTs.</t>
  </si>
  <si>
    <t>31#</t>
  </si>
  <si>
    <t xml:space="preserve">2018-19  </t>
  </si>
  <si>
    <r>
      <t>2015-16</t>
    </r>
    <r>
      <rPr>
        <sz val="11"/>
        <rFont val="Times New Roman"/>
        <family val="1"/>
      </rPr>
      <t/>
    </r>
  </si>
  <si>
    <t>Source: Directorate General of Commercial Intelligence and Statistics (DGCI&amp;S), Kolkata, Ministry of Commerce, </t>
  </si>
  <si>
    <t>स्रोत:वाणिज्यिक जानकारी एवं सांख्यिकी निदेशालय, कोलकाता, वाणिज्य एवं उद्योग मंत्रालय</t>
  </si>
  <si>
    <t>% Share of Agricultural Import in National Imports</t>
  </si>
  <si>
    <t>राष्ट्रीय आयात में कृषि आयात का प्रतिशत</t>
  </si>
  <si>
    <t>Total National Imports</t>
  </si>
  <si>
    <t>कुल राष्ट्रीय आयात</t>
  </si>
  <si>
    <t>Total Agricultural Imports</t>
  </si>
  <si>
    <t>कुल कृषि आयात</t>
  </si>
  <si>
    <t>Cotton raw including Waste</t>
  </si>
  <si>
    <t>N</t>
  </si>
  <si>
    <t>कपास की कच्ची भस्म अपशिष्ट सहित</t>
  </si>
  <si>
    <t>Jute hessian</t>
  </si>
  <si>
    <t>जूट का हेसियन</t>
  </si>
  <si>
    <t>Jute,raw</t>
  </si>
  <si>
    <t>जूट, कच्चे</t>
  </si>
  <si>
    <t>Ayush and herbal products</t>
  </si>
  <si>
    <t>आयुष और हर्बल उत्पाद</t>
  </si>
  <si>
    <t>Marine products</t>
  </si>
  <si>
    <t>समुद्री उत्पाद</t>
  </si>
  <si>
    <t>Alcoholic beverages</t>
  </si>
  <si>
    <t>मादक पेय</t>
  </si>
  <si>
    <t>Floriculture products</t>
  </si>
  <si>
    <t>फूलों की खेती के उत्पाद</t>
  </si>
  <si>
    <t>Poultry products</t>
  </si>
  <si>
    <t>कुक्कुट उत्पाद</t>
  </si>
  <si>
    <t>Dairy products</t>
  </si>
  <si>
    <t>दुग्ध उत्पाद</t>
  </si>
  <si>
    <t>Processed meat</t>
  </si>
  <si>
    <t>संसाधित मांस</t>
  </si>
  <si>
    <t>Other meat</t>
  </si>
  <si>
    <t>अन्य मांस</t>
  </si>
  <si>
    <t>Sheep/goat meat</t>
  </si>
  <si>
    <t>भेड़ / बकरी का मांस</t>
  </si>
  <si>
    <t>Buffalo meat</t>
  </si>
  <si>
    <t>भैंस का मांस</t>
  </si>
  <si>
    <t>Animal casings</t>
  </si>
  <si>
    <t>जानवरों के आवरण</t>
  </si>
  <si>
    <t>Misc processed items</t>
  </si>
  <si>
    <t>प्रसंस्कृत आइटम</t>
  </si>
  <si>
    <t>Milled products</t>
  </si>
  <si>
    <t>उत्पादों की पूर्ति की</t>
  </si>
  <si>
    <t>Cocoa products</t>
  </si>
  <si>
    <t>कोको उत्पादों</t>
  </si>
  <si>
    <t>Cereal preparations</t>
  </si>
  <si>
    <t>अनाज की तैयारी</t>
  </si>
  <si>
    <t>Processed fruits and juices</t>
  </si>
  <si>
    <t>प्रोसेस्ड फल और जूस</t>
  </si>
  <si>
    <t>Processed vegetables</t>
  </si>
  <si>
    <t>प्रोसेस्ड सब्जियां</t>
  </si>
  <si>
    <t>Fresh vegetables</t>
  </si>
  <si>
    <t>Y</t>
  </si>
  <si>
    <t>ताज़ी सब्जियां</t>
  </si>
  <si>
    <t>Fresh fruits</t>
  </si>
  <si>
    <t>ताजा फल</t>
  </si>
  <si>
    <t>Fruits/vegetable seeds</t>
  </si>
  <si>
    <t>फल / सब्जी के बीज</t>
  </si>
  <si>
    <t>Mollases</t>
  </si>
  <si>
    <t>गुड़</t>
  </si>
  <si>
    <t>Sugar</t>
  </si>
  <si>
    <t>चीनी</t>
  </si>
  <si>
    <t>Shellac</t>
  </si>
  <si>
    <t>चपड़ा</t>
  </si>
  <si>
    <t>Castor oil</t>
  </si>
  <si>
    <t>अरंडी का तेल</t>
  </si>
  <si>
    <t>Guargam meal</t>
  </si>
  <si>
    <t>ग्वारगम का भोजन</t>
  </si>
  <si>
    <t>Oil meals</t>
  </si>
  <si>
    <t>तेल भोजन</t>
  </si>
  <si>
    <t>Vegetable oils</t>
  </si>
  <si>
    <t>वनस्पति तेल</t>
  </si>
  <si>
    <t>Other oil seeds</t>
  </si>
  <si>
    <t>अन्य तेल बीज</t>
  </si>
  <si>
    <t>मूंगफली</t>
  </si>
  <si>
    <t>Niger seeds</t>
  </si>
  <si>
    <t>नाइजर के बीज</t>
  </si>
  <si>
    <t>Sesame seeds</t>
  </si>
  <si>
    <t>तिल के बीज</t>
  </si>
  <si>
    <t>Cashew nut shell liquid</t>
  </si>
  <si>
    <t>काजू खोल तरल</t>
  </si>
  <si>
    <t>Cashew</t>
  </si>
  <si>
    <t>काजू</t>
  </si>
  <si>
    <t>Spices</t>
  </si>
  <si>
    <t>मसाले</t>
  </si>
  <si>
    <t>Tobacco manufactured</t>
  </si>
  <si>
    <t>तंबाकू का निर्माण</t>
  </si>
  <si>
    <t>Tobacco unmanufactured</t>
  </si>
  <si>
    <t>तम्बाकू अप्रमाणित</t>
  </si>
  <si>
    <t>Pulses</t>
  </si>
  <si>
    <t>दलहन</t>
  </si>
  <si>
    <t>Other cereals</t>
  </si>
  <si>
    <t>अन्य अनाज</t>
  </si>
  <si>
    <t>गेहूँ</t>
  </si>
  <si>
    <t>Rice(other than Basmati)</t>
  </si>
  <si>
    <t>चावल (बासमती के अलावा)</t>
  </si>
  <si>
    <t>Rice - Basmati</t>
  </si>
  <si>
    <t>चावल (बास्मति</t>
  </si>
  <si>
    <t>Coffee</t>
  </si>
  <si>
    <t>कॉफ़ी</t>
  </si>
  <si>
    <t>Tea</t>
  </si>
  <si>
    <t>चाय</t>
  </si>
  <si>
    <t xml:space="preserve">मूल्य
Value (in Cr)
</t>
  </si>
  <si>
    <t xml:space="preserve">मात्रा
Quantity ('000000 kg)
</t>
  </si>
  <si>
    <t>Value 
मूल्य</t>
  </si>
  <si>
    <t>Quantity 
मात्रा</t>
  </si>
  <si>
    <t xml:space="preserve">Commodity
</t>
  </si>
  <si>
    <t xml:space="preserve">Crop 
फसलें </t>
  </si>
  <si>
    <t>उपयोगी वस्तु</t>
  </si>
  <si>
    <t>% Share of Agricultural Exports in National Exports</t>
  </si>
  <si>
    <t>राष्ट्रीय निर्यात  में कृषि निर्यात  का प्रतिशत</t>
  </si>
  <si>
    <t>Total National Exports</t>
  </si>
  <si>
    <t>Total Agricultural Exports</t>
  </si>
  <si>
    <t xml:space="preserve"> Jute hessian</t>
  </si>
  <si>
    <t>Jute, raw</t>
  </si>
  <si>
    <t>Dairy Products</t>
  </si>
  <si>
    <t>Other Cereals</t>
  </si>
  <si>
    <t>Rice(Other than Basmati)</t>
  </si>
  <si>
    <t>Rice-Basmati</t>
  </si>
  <si>
    <t>Commodity</t>
  </si>
  <si>
    <t>खनिज/धातु</t>
  </si>
  <si>
    <t xml:space="preserve"> यूनिट/Unit</t>
  </si>
  <si>
    <t>As on 01.04.2005</t>
  </si>
  <si>
    <t>As on 01.04.2010</t>
  </si>
  <si>
    <t>As on 01.04.2015</t>
  </si>
  <si>
    <t>As on 01.04.2020 (P)</t>
  </si>
  <si>
    <t>Minerals/Metal</t>
  </si>
  <si>
    <t xml:space="preserve">रिजर्व़  
Reserve
</t>
  </si>
  <si>
    <t xml:space="preserve">शेष संसाधन
Remaining Resources
</t>
  </si>
  <si>
    <t xml:space="preserve">कुल संसाधन
Total Resources 
</t>
  </si>
  <si>
    <t xml:space="preserve">रिजर्व़  Reserve
</t>
  </si>
  <si>
    <t xml:space="preserve">रिजर्व़ 
Reserve
</t>
  </si>
  <si>
    <t>ऐंडालुसाइट</t>
  </si>
  <si>
    <t>'000 tonnes</t>
  </si>
  <si>
    <t>Andalusite</t>
  </si>
  <si>
    <t>एन्टिमनी</t>
  </si>
  <si>
    <t>Antimony</t>
  </si>
  <si>
    <t xml:space="preserve">    अयस्क</t>
  </si>
  <si>
    <t>tonne</t>
  </si>
  <si>
    <t xml:space="preserve">11,180
</t>
  </si>
  <si>
    <t>Ore</t>
  </si>
  <si>
    <t xml:space="preserve">    धातु</t>
  </si>
  <si>
    <t>Metal</t>
  </si>
  <si>
    <t xml:space="preserve">  ऐपटाइट</t>
  </si>
  <si>
    <t>Apatite</t>
  </si>
  <si>
    <t xml:space="preserve">  ऐस्बेस्टॉस</t>
  </si>
  <si>
    <t>Asbestos</t>
  </si>
  <si>
    <t xml:space="preserve">  सुघट्य मृत्‍तिका</t>
  </si>
  <si>
    <t>Ball clay</t>
  </si>
  <si>
    <t xml:space="preserve">  बाराइटीज़</t>
  </si>
  <si>
    <t>Barytes</t>
  </si>
  <si>
    <t xml:space="preserve">  बॉक्साइट</t>
  </si>
  <si>
    <t>Bauxite</t>
  </si>
  <si>
    <t xml:space="preserve">  बेंटोनाइट</t>
  </si>
  <si>
    <t>Bentonite</t>
  </si>
  <si>
    <t xml:space="preserve">  बोरेक्स</t>
  </si>
  <si>
    <t>Borax</t>
  </si>
  <si>
    <t xml:space="preserve">  कैल्‍साइट</t>
  </si>
  <si>
    <t>Calcite</t>
  </si>
  <si>
    <t xml:space="preserve">  खडि़या</t>
  </si>
  <si>
    <t>Chalk</t>
  </si>
  <si>
    <t xml:space="preserve">  चीनी मिट्टी</t>
  </si>
  <si>
    <t>China clay</t>
  </si>
  <si>
    <t xml:space="preserve">  क्रोमाइट</t>
  </si>
  <si>
    <t>Chromite</t>
  </si>
  <si>
    <t xml:space="preserve">  कोबाल्‍ट (अयस्‍क)</t>
  </si>
  <si>
    <t>million tonnes</t>
  </si>
  <si>
    <t>Cobalt (Ore)</t>
  </si>
  <si>
    <t xml:space="preserve">  तांबा</t>
  </si>
  <si>
    <t>Copper</t>
  </si>
  <si>
    <t xml:space="preserve">    अयस्‍क</t>
  </si>
  <si>
    <t xml:space="preserve">'000 tonnes   </t>
  </si>
  <si>
    <t xml:space="preserve">  कोरंडम</t>
  </si>
  <si>
    <t>Corundum</t>
  </si>
  <si>
    <t xml:space="preserve">  हीरा</t>
  </si>
  <si>
    <t>carats</t>
  </si>
  <si>
    <t>Diamond</t>
  </si>
  <si>
    <t xml:space="preserve">  प्रकीर्णश</t>
  </si>
  <si>
    <t>Diaspore</t>
  </si>
  <si>
    <t xml:space="preserve">  डायटोमाइट</t>
  </si>
  <si>
    <t>Diatomite</t>
  </si>
  <si>
    <t xml:space="preserve">  डोलोमाइट</t>
  </si>
  <si>
    <t>Dolomite</t>
  </si>
  <si>
    <t xml:space="preserve">  डूनाइट</t>
  </si>
  <si>
    <t>Dunite</t>
  </si>
  <si>
    <t xml:space="preserve">  पन्ना</t>
  </si>
  <si>
    <t>kilogram</t>
  </si>
  <si>
    <t>N. E.</t>
  </si>
  <si>
    <t>Emerald</t>
  </si>
  <si>
    <t xml:space="preserve">  फेल्सपार</t>
  </si>
  <si>
    <t>Feldspar</t>
  </si>
  <si>
    <t xml:space="preserve">  अग्निसह मृत्‍तिका</t>
  </si>
  <si>
    <t>Fire clay</t>
  </si>
  <si>
    <t xml:space="preserve">  फ्लोराइट</t>
  </si>
  <si>
    <t>Fluorite</t>
  </si>
  <si>
    <t xml:space="preserve">  फुलर्स अर्थ</t>
  </si>
  <si>
    <t>Fuller’s Earth</t>
  </si>
  <si>
    <t xml:space="preserve">  तामड़ा</t>
  </si>
  <si>
    <t>Garnet</t>
  </si>
  <si>
    <t xml:space="preserve">  सोना</t>
  </si>
  <si>
    <t>Gold</t>
  </si>
  <si>
    <t>अयस्क (प्राथमिक)</t>
  </si>
  <si>
    <t xml:space="preserve">tonne   </t>
  </si>
  <si>
    <t>Ore (Primary)</t>
  </si>
  <si>
    <t>धातु (प्राथमिक)</t>
  </si>
  <si>
    <t>Metal (Primary)</t>
  </si>
  <si>
    <t xml:space="preserve">    अयस्क (प्लेसर)</t>
  </si>
  <si>
    <t>Ore (Placer)</t>
  </si>
  <si>
    <t xml:space="preserve">    धातु (प्लेसर)</t>
  </si>
  <si>
    <t>Metal (Placer)</t>
  </si>
  <si>
    <t xml:space="preserve">  ग्रेनाइट (डायमेंशन स्‍टोन)</t>
  </si>
  <si>
    <t>000 cubic meter</t>
  </si>
  <si>
    <t>Granite (Dimen. stone)</t>
  </si>
  <si>
    <t xml:space="preserve">  ग्रेफाइट</t>
  </si>
  <si>
    <t>Graphite</t>
  </si>
  <si>
    <t xml:space="preserve">  जिप्सम</t>
  </si>
  <si>
    <t>Gypsum</t>
  </si>
  <si>
    <t xml:space="preserve">  लौह अयस्‍क (हेमाटाइट)</t>
  </si>
  <si>
    <t>Iron Ore (Haematite)</t>
  </si>
  <si>
    <t xml:space="preserve">  लौह अयस्‍क (मैग्नेटाइट)</t>
  </si>
  <si>
    <t>Iron Ore (Magnetite)</t>
  </si>
  <si>
    <t xml:space="preserve">  कायनाइट</t>
  </si>
  <si>
    <t>Kyanite</t>
  </si>
  <si>
    <t xml:space="preserve">  लेटराइट</t>
  </si>
  <si>
    <t>Laterite</t>
  </si>
  <si>
    <t xml:space="preserve">  सीसा-ज़स्ता</t>
  </si>
  <si>
    <t>Lead-Zinc</t>
  </si>
  <si>
    <t xml:space="preserve">    सीसा धातु</t>
  </si>
  <si>
    <t>Lead Metal</t>
  </si>
  <si>
    <t xml:space="preserve">    ज़स्ता धातु</t>
  </si>
  <si>
    <t>Zinc Metal</t>
  </si>
  <si>
    <t xml:space="preserve">    सीसा + ज़स्ता धातु</t>
  </si>
  <si>
    <t>Lead + Zinc Metal</t>
  </si>
  <si>
    <t xml:space="preserve">  चूना पत्थर</t>
  </si>
  <si>
    <t>Limestone</t>
  </si>
  <si>
    <t xml:space="preserve">  मैग्नेसाइट</t>
  </si>
  <si>
    <t>Magnesite</t>
  </si>
  <si>
    <t xml:space="preserve">  मैंगनीज अयस्क</t>
  </si>
  <si>
    <t>Manganese Ore</t>
  </si>
  <si>
    <t xml:space="preserve">  मार्बल</t>
  </si>
  <si>
    <t>Marble</t>
  </si>
  <si>
    <t xml:space="preserve">  मार्ल</t>
  </si>
  <si>
    <t>Marl</t>
  </si>
  <si>
    <t xml:space="preserve">  अभ्रक</t>
  </si>
  <si>
    <t>Mica</t>
  </si>
  <si>
    <t xml:space="preserve">  मॉलब्डेनम</t>
  </si>
  <si>
    <t>Molybdenum</t>
  </si>
  <si>
    <t xml:space="preserve">  निकेल अयस्‍क</t>
  </si>
  <si>
    <t>Nickel Ore</t>
  </si>
  <si>
    <t xml:space="preserve">  गैरिक</t>
  </si>
  <si>
    <t>Ochre</t>
  </si>
  <si>
    <t xml:space="preserve">  पर्लाइट</t>
  </si>
  <si>
    <t>Perlite</t>
  </si>
  <si>
    <t xml:space="preserve">  धातुओं का प्‍लेटिनम जीपी (पीजीएम)</t>
  </si>
  <si>
    <t>tonnes of metal contained</t>
  </si>
  <si>
    <t>Platinum gp. of metals (PGM)</t>
  </si>
  <si>
    <t xml:space="preserve">  पोटाश</t>
  </si>
  <si>
    <t>Potash</t>
  </si>
  <si>
    <t xml:space="preserve">  पाइराइट</t>
  </si>
  <si>
    <t>Pyrite</t>
  </si>
  <si>
    <t xml:space="preserve">  पाइरोफाइलाइट</t>
  </si>
  <si>
    <t>Pyrophyllite</t>
  </si>
  <si>
    <t xml:space="preserve">  स्फटिक-सिलिका बालू</t>
  </si>
  <si>
    <t>Quartz-Silica Sand</t>
  </si>
  <si>
    <t xml:space="preserve">  क्वार्ट्ज़ाइट</t>
  </si>
  <si>
    <t>Quartzite</t>
  </si>
  <si>
    <t xml:space="preserve">  दुर्लभ मृदा अवयव (आरईई)</t>
  </si>
  <si>
    <t>Rare Earth Elements (REE)</t>
  </si>
  <si>
    <t xml:space="preserve">  रॉक फास्फेट</t>
  </si>
  <si>
    <t>Rock Phosphate</t>
  </si>
  <si>
    <t xml:space="preserve">  रॉक साल्‍ट</t>
  </si>
  <si>
    <t>Rock Salt</t>
  </si>
  <si>
    <t xml:space="preserve">  रूबी</t>
  </si>
  <si>
    <t>Ruby</t>
  </si>
  <si>
    <t xml:space="preserve">  नीलम</t>
  </si>
  <si>
    <t>Sapphire</t>
  </si>
  <si>
    <t xml:space="preserve">  शेल</t>
  </si>
  <si>
    <t>Shale</t>
  </si>
  <si>
    <t xml:space="preserve">  सिलीमेनाइट</t>
  </si>
  <si>
    <t>Sillimanite</t>
  </si>
  <si>
    <t xml:space="preserve">  चांदी</t>
  </si>
  <si>
    <t>Silver</t>
  </si>
  <si>
    <t xml:space="preserve">  स्लेट</t>
  </si>
  <si>
    <t>Slate</t>
  </si>
  <si>
    <t xml:space="preserve">  सल्फर (प्राकृत)</t>
  </si>
  <si>
    <t>Sulphur (Native)</t>
  </si>
  <si>
    <t xml:space="preserve">  टैल्क-सेलखड़ी</t>
  </si>
  <si>
    <t>Talc-Steatite-Soapstone</t>
  </si>
  <si>
    <t xml:space="preserve">  टिन</t>
  </si>
  <si>
    <t>Tin</t>
  </si>
  <si>
    <t xml:space="preserve">  टाइटेनियम</t>
  </si>
  <si>
    <t>Titanium</t>
  </si>
  <si>
    <t xml:space="preserve">  टंगस्टेन</t>
  </si>
  <si>
    <t>Tungsten</t>
  </si>
  <si>
    <t xml:space="preserve">  वनैडियम</t>
  </si>
  <si>
    <t>Vanadium</t>
  </si>
  <si>
    <t xml:space="preserve">  वर्मीकुलाइट</t>
  </si>
  <si>
    <t>Vermiculite</t>
  </si>
  <si>
    <t xml:space="preserve">  वोलास्‍टोनाइट</t>
  </si>
  <si>
    <t>Wollastonite</t>
  </si>
  <si>
    <t xml:space="preserve">  जिक्रोन</t>
  </si>
  <si>
    <t>Zircon</t>
  </si>
  <si>
    <t>स्रोत: राष्‍ट्रीय खनिज सूची, भारतीय खान ब्‍यूरो, नागपुर/Source: National Mineral Inventory, Indian Bureau of Mines, Nagpur</t>
  </si>
  <si>
    <t>Tonne</t>
  </si>
  <si>
    <t>Sulphur***</t>
  </si>
  <si>
    <t xml:space="preserve">  सल्फर***</t>
  </si>
  <si>
    <t xml:space="preserve">Selenite </t>
  </si>
  <si>
    <t xml:space="preserve">  सेलिनाइट </t>
  </si>
  <si>
    <t>Siliceous Earth</t>
  </si>
  <si>
    <t xml:space="preserve">  सिलिका पृथ्वी</t>
  </si>
  <si>
    <t>Shale#</t>
  </si>
  <si>
    <t xml:space="preserve">  शेल#</t>
  </si>
  <si>
    <t>Salt(rock)</t>
  </si>
  <si>
    <t xml:space="preserve">  नमक (रॉक)</t>
  </si>
  <si>
    <t>Moulding Sand</t>
  </si>
  <si>
    <t xml:space="preserve">  संचन बालू</t>
  </si>
  <si>
    <t>Quartz#</t>
  </si>
  <si>
    <t xml:space="preserve">  स्फटिक#</t>
  </si>
  <si>
    <t>Pyrophyllite#</t>
  </si>
  <si>
    <t xml:space="preserve">  पाइरोफाइलाइट#</t>
  </si>
  <si>
    <t>Ochre #</t>
  </si>
  <si>
    <t xml:space="preserve">  गैरिक #</t>
  </si>
  <si>
    <t>Limeshell</t>
  </si>
  <si>
    <t xml:space="preserve">  चूना कोश</t>
  </si>
  <si>
    <t>Laterite#</t>
  </si>
  <si>
    <t xml:space="preserve">  लेटराइट#</t>
  </si>
  <si>
    <t>Kaolin#</t>
  </si>
  <si>
    <t xml:space="preserve">  केओलिन#</t>
  </si>
  <si>
    <t>Iolite</t>
  </si>
  <si>
    <t>Kg.</t>
  </si>
  <si>
    <t xml:space="preserve">  आयोलाइट</t>
  </si>
  <si>
    <t>Graphite (R.O.M.)</t>
  </si>
  <si>
    <t xml:space="preserve">  ग्रेफाइट (आरओएम)</t>
  </si>
  <si>
    <t>Garnet (Abrasive)</t>
  </si>
  <si>
    <t xml:space="preserve">  तामड़ा (अपघर्षी)</t>
  </si>
  <si>
    <t>Fluorite (Graded)</t>
  </si>
  <si>
    <t xml:space="preserve">  फ्लोराइट (ग्रेडेड)</t>
  </si>
  <si>
    <t>Fireclay#</t>
  </si>
  <si>
    <t xml:space="preserve">  अग्निसह मृत्‍तिका#</t>
  </si>
  <si>
    <t>Felspar#</t>
  </si>
  <si>
    <t xml:space="preserve">  फेल्सपार#</t>
  </si>
  <si>
    <t>Dunite#</t>
  </si>
  <si>
    <t xml:space="preserve">  डूनाइट#</t>
  </si>
  <si>
    <t>Dolomite#</t>
  </si>
  <si>
    <t xml:space="preserve">  डोलोमाइट#</t>
  </si>
  <si>
    <t>Carat</t>
  </si>
  <si>
    <t>Clay (Others)#</t>
  </si>
  <si>
    <t xml:space="preserve">  मृत्‍तिका (अन्‍य)#</t>
  </si>
  <si>
    <t>Calcite#</t>
  </si>
  <si>
    <t xml:space="preserve">  कैल्‍साइट#</t>
  </si>
  <si>
    <t>Phosphorite</t>
  </si>
  <si>
    <t xml:space="preserve">  फ़ॉस्फ़ोरोइट</t>
  </si>
  <si>
    <t>Non-Metallic Minerals</t>
  </si>
  <si>
    <t>गैर धात्विक खनिज</t>
  </si>
  <si>
    <t>Tin Conc.</t>
  </si>
  <si>
    <t xml:space="preserve">  टिन सांद्र</t>
  </si>
  <si>
    <t>Zinc Conc.</t>
  </si>
  <si>
    <t xml:space="preserve">  ज़स्ता सांद्र</t>
  </si>
  <si>
    <t>Lead Conc.</t>
  </si>
  <si>
    <t xml:space="preserve">  सीसा सांद्र</t>
  </si>
  <si>
    <t>Lead &amp; Zinc Ore</t>
  </si>
  <si>
    <t xml:space="preserve">  सीसा एवं ज़स्ता अयस्क</t>
  </si>
  <si>
    <t>Iron Ore (Total)</t>
  </si>
  <si>
    <t xml:space="preserve">  लौह अयस्‍क (कुल)</t>
  </si>
  <si>
    <t>Gold  (Primary)</t>
  </si>
  <si>
    <t xml:space="preserve">  सोना (प्राथमिक)</t>
  </si>
  <si>
    <t>Gold (Total)</t>
  </si>
  <si>
    <t xml:space="preserve">  सोना (कुल)</t>
  </si>
  <si>
    <t>Gold Ore</t>
  </si>
  <si>
    <t xml:space="preserve">  सोना अयस्क</t>
  </si>
  <si>
    <t>Copper Conc.</t>
  </si>
  <si>
    <t xml:space="preserve">  ताम्र सांद्र</t>
  </si>
  <si>
    <t>Copper  Ore</t>
  </si>
  <si>
    <t xml:space="preserve">  ताम्र अयस्क </t>
  </si>
  <si>
    <t>Metallic Minerals</t>
  </si>
  <si>
    <t>धात्विक खनिज</t>
  </si>
  <si>
    <t>Petroleum (Crude)</t>
  </si>
  <si>
    <t xml:space="preserve">  पेट्रोलियम (क्रूड)</t>
  </si>
  <si>
    <t>Natural Gas (Ut.)</t>
  </si>
  <si>
    <t>M.C.M.</t>
  </si>
  <si>
    <t xml:space="preserve">  प्राकृतिक गैस</t>
  </si>
  <si>
    <t xml:space="preserve">  लिग्नाइट</t>
  </si>
  <si>
    <t xml:space="preserve">  कोयला</t>
  </si>
  <si>
    <t>Fuel Minerals</t>
  </si>
  <si>
    <t>ईंधन खनिज</t>
  </si>
  <si>
    <t>Minerals</t>
  </si>
  <si>
    <t>खनिज</t>
  </si>
  <si>
    <t>**</t>
  </si>
  <si>
    <t>TON</t>
  </si>
  <si>
    <t>Zirconium Ores &amp; Conc.</t>
  </si>
  <si>
    <t>Zinc Ores &amp; Conc.</t>
  </si>
  <si>
    <t>++</t>
  </si>
  <si>
    <t>Witherite</t>
  </si>
  <si>
    <t>Vanadium Ores &amp; Conc.</t>
  </si>
  <si>
    <t>Tungsten Ores &amp; Conc.</t>
  </si>
  <si>
    <t>Tripoli Earth</t>
  </si>
  <si>
    <t>Titanium Ores &amp; Conc.</t>
  </si>
  <si>
    <t>Tin Ores &amp; Conc.</t>
  </si>
  <si>
    <t>Sulphur (exc. Sublimed Precipited &amp; Colloidal)</t>
  </si>
  <si>
    <t>Steatite</t>
  </si>
  <si>
    <t>Silica Sand</t>
  </si>
  <si>
    <t>Sandstone</t>
  </si>
  <si>
    <t>Sand (excl. Metal Bearing)</t>
  </si>
  <si>
    <t>Salt ( Other Than Common Salt)</t>
  </si>
  <si>
    <t>Quartz And Quartzite</t>
  </si>
  <si>
    <t>KG</t>
  </si>
  <si>
    <t>Preciuos Metal Ores &amp; Concentrates</t>
  </si>
  <si>
    <t>Precious &amp; Semi-precious Stones (cut &amp; Uncut):total</t>
  </si>
  <si>
    <t>THT</t>
  </si>
  <si>
    <t>Petroleum (crude)</t>
  </si>
  <si>
    <t>Other Minerals Nes</t>
  </si>
  <si>
    <t>Niobium Or Tantalum Ores &amp; Conc.</t>
  </si>
  <si>
    <t>Nickel Ores &amp; Conc.</t>
  </si>
  <si>
    <t>Natural Gas</t>
  </si>
  <si>
    <t>Molybdenum Ores &amp; Conc.</t>
  </si>
  <si>
    <t>Lead Ores &amp; Conc.</t>
  </si>
  <si>
    <t>Kieselguhr</t>
  </si>
  <si>
    <t>Kaolin</t>
  </si>
  <si>
    <t>Iron Ore</t>
  </si>
  <si>
    <t>Graphite(natural)</t>
  </si>
  <si>
    <t>Granite</t>
  </si>
  <si>
    <t>Garnet(abrasive)</t>
  </si>
  <si>
    <t>Garnet( Cut And Uncut)</t>
  </si>
  <si>
    <t>Fluorspar</t>
  </si>
  <si>
    <t>Flint</t>
  </si>
  <si>
    <t>Fire Clay</t>
  </si>
  <si>
    <t>Felspar (natural)</t>
  </si>
  <si>
    <t>Felspar (cut &amp; Uncut)</t>
  </si>
  <si>
    <t>Emerald (cut &amp; Uncut)</t>
  </si>
  <si>
    <t>Earth Clay</t>
  </si>
  <si>
    <t>Corundum (natural)</t>
  </si>
  <si>
    <t>Copper Ores &amp; Conc.</t>
  </si>
  <si>
    <t>Coke</t>
  </si>
  <si>
    <t>Cobolt Ores &amp; Conc.</t>
  </si>
  <si>
    <t>Coal:lignite</t>
  </si>
  <si>
    <t>Coal,gas Water  Etc.(except Gaseous Hydrocarbons)</t>
  </si>
  <si>
    <t>Coal(ex Ligbite)</t>
  </si>
  <si>
    <t>Clay (others)</t>
  </si>
  <si>
    <t>Building And Monumental Stones Nes</t>
  </si>
  <si>
    <t>Ball Clay</t>
  </si>
  <si>
    <t>Arsenic Sulphide (natural)</t>
  </si>
  <si>
    <t>Antimony Ores &amp; Conc.</t>
  </si>
  <si>
    <t>Alumina</t>
  </si>
  <si>
    <t>Alabaster</t>
  </si>
  <si>
    <t>Abrasive (natural)</t>
  </si>
  <si>
    <t>Super Group Comm Name</t>
  </si>
  <si>
    <t>(Value in Rs.'000)</t>
  </si>
  <si>
    <t>अपघर्षक (प्राकृतिक)</t>
  </si>
  <si>
    <t>सिलखड़ी</t>
  </si>
  <si>
    <t>एल्यूमिना</t>
  </si>
  <si>
    <t>एंटीमोनी ओरेस एंड कॉन्क।</t>
  </si>
  <si>
    <t>आर्सेनिक सल्फाइड (प्राकृतिक)</t>
  </si>
  <si>
    <t>अदह</t>
  </si>
  <si>
    <t>बॉल क्ले</t>
  </si>
  <si>
    <t>बैराइट्स</t>
  </si>
  <si>
    <t>बॉक्साइट</t>
  </si>
  <si>
    <t>बेंटोनाइट</t>
  </si>
  <si>
    <t>सुहागा</t>
  </si>
  <si>
    <t>भवन और स्मारकीय पत्थर</t>
  </si>
  <si>
    <t>कैल्साइट</t>
  </si>
  <si>
    <t>चाक</t>
  </si>
  <si>
    <t>क्रोमाइट</t>
  </si>
  <si>
    <t>क्ले (अन्य)</t>
  </si>
  <si>
    <t>कोयला (पूर्व लिग्बाइट)</t>
  </si>
  <si>
    <t>कोयला, गैस पानी आदि (गैसीय हाइड्रोकार्बन को छोड़कर)</t>
  </si>
  <si>
    <t>कोयला: लिग्नाइट</t>
  </si>
  <si>
    <t>कोबोल्ट ओरेस एंड कॉन्क।</t>
  </si>
  <si>
    <t>कोक</t>
  </si>
  <si>
    <t>कॉपर ओरेस एंड कॉन्स।</t>
  </si>
  <si>
    <t>कोरंडम (प्राकृतिक)</t>
  </si>
  <si>
    <t>हीरा</t>
  </si>
  <si>
    <t>डायटोमाइट</t>
  </si>
  <si>
    <t>डोलोमाइट</t>
  </si>
  <si>
    <t>पृथ्वी की मिट्टी</t>
  </si>
  <si>
    <t>पन्ना (कट और अनकट)</t>
  </si>
  <si>
    <t>फेल्सपार (कट एंड अनकट)</t>
  </si>
  <si>
    <t>फेल्सपार (प्राकृतिक)</t>
  </si>
  <si>
    <t>आग मिट्टी</t>
  </si>
  <si>
    <t>चकमक पत्थर</t>
  </si>
  <si>
    <t>गार्नेट (कट और अनकट)</t>
  </si>
  <si>
    <t>गार्नेट (घर्षण)</t>
  </si>
  <si>
    <t>ग्रेनाइट</t>
  </si>
  <si>
    <t>ग्रेफाइट (प्राकृतिक)</t>
  </si>
  <si>
    <t>जिप्सम</t>
  </si>
  <si>
    <t>लौह अयस्क</t>
  </si>
  <si>
    <t>क्यानाइट</t>
  </si>
  <si>
    <t>लीड ओरेस एंड कॉन्क।</t>
  </si>
  <si>
    <t>चूना पत्थर</t>
  </si>
  <si>
    <t>मैग्नेसाइट</t>
  </si>
  <si>
    <t>मैंगनीज के घंटे</t>
  </si>
  <si>
    <t>संगमरमर</t>
  </si>
  <si>
    <t>कुछ</t>
  </si>
  <si>
    <t>मोलिब्डेनम ओरेस एंड कॉन्स।</t>
  </si>
  <si>
    <t>प्राकृतिक गैस</t>
  </si>
  <si>
    <t>निकल अयस्क और कॉन्स।</t>
  </si>
  <si>
    <t>नाइओबियम या टैंटलम ओरेस एंड कॉन्स।</t>
  </si>
  <si>
    <t>गेरू</t>
  </si>
  <si>
    <t>अन्य खनिज नेस</t>
  </si>
  <si>
    <t>पेट्रोलियम (कच्चा)</t>
  </si>
  <si>
    <t>कीमती और अर्ध-कीमती पत्थर (कटे हुए और अनकट): कुल</t>
  </si>
  <si>
    <t>धातु अयस्क और सांद्रता</t>
  </si>
  <si>
    <t>क्वार्ट्ज और क्वार्टजाइट</t>
  </si>
  <si>
    <t>रॉक फॉस्फेट</t>
  </si>
  <si>
    <t>नमक (आम नमक के अलावा)</t>
  </si>
  <si>
    <t>रेत (एक्सक्लिकेट मेटल बेयरिंग)</t>
  </si>
  <si>
    <t>बलुआ पत्थर</t>
  </si>
  <si>
    <t>सिलिका रेत</t>
  </si>
  <si>
    <t>सिलिमेनाइट</t>
  </si>
  <si>
    <t>स्लेट</t>
  </si>
  <si>
    <t>सल्फर (उदात्त प्रीसिपिटेड और कोलाइडल)</t>
  </si>
  <si>
    <t>टिन ओरेस एंड कॉन्क।</t>
  </si>
  <si>
    <t>टाइटेनियम ओरेस और कॉन्स।</t>
  </si>
  <si>
    <t>त्रिपोली पृथ्वी</t>
  </si>
  <si>
    <t>टंगस्टन ओरेस एंड कॉन्स।</t>
  </si>
  <si>
    <t>वैनेडियम ओरेस एंड कॉन्स।</t>
  </si>
  <si>
    <t>वर्मीक्यूलाइट</t>
  </si>
  <si>
    <t>विदराइट</t>
  </si>
  <si>
    <t>जिंक ओरेस एंड कॉन्स।</t>
  </si>
  <si>
    <t>ज़िरकोनियम ओरेस एंड कॉन्स।</t>
  </si>
  <si>
    <t>सुपर समूह कॉम का नाम</t>
  </si>
  <si>
    <t>स्रोत/ वाणिज्‍यिक जानकारी एवं सांख्‍यिकी महानिदेशालय,कोलकाता</t>
  </si>
  <si>
    <t>इकाई  Unit</t>
  </si>
  <si>
    <t>मात्रा     Quantity</t>
  </si>
  <si>
    <t>मूल्य    Value</t>
  </si>
  <si>
    <t>मात्रा    Quantity</t>
  </si>
  <si>
    <t>मूल्य   Value</t>
  </si>
  <si>
    <t>मूल्य     Value</t>
  </si>
  <si>
    <t xml:space="preserve">क्षेत्रफल जिसमें एक से अधिक बार बुआई होती है (कॉलम 15-14)
Area Sown more than once (Col. 15-14) </t>
  </si>
  <si>
    <t xml:space="preserve"> कुल 
(कॉलम 11+12)Total
 (col. 11+ 12)</t>
  </si>
  <si>
    <t xml:space="preserve">कुल (कॉलम 4 + कॉलम 5)
Total (col. 4+ col. 5) </t>
  </si>
  <si>
    <t xml:space="preserve">कुल (कॉलम 7+8+9)
Total (col. 7+8+9) </t>
  </si>
  <si>
    <t xml:space="preserve">शस्य घनत्व (कॉलम 15/कॉलम 14*100)
Cropping Intensity (Col.15/Col.14*100) </t>
  </si>
  <si>
    <t>पुदुचेरी</t>
  </si>
  <si>
    <t>अंडमान और निकोबार द्वीपसमूह</t>
  </si>
  <si>
    <t xml:space="preserve">  Lakshadweep</t>
  </si>
  <si>
    <t>औसत (दक्षिण क्षेत्र)</t>
  </si>
  <si>
    <t>छत्तीसगढ</t>
  </si>
  <si>
    <t>दमन और दीव</t>
  </si>
  <si>
    <t>डी एंड एन हवेली</t>
  </si>
  <si>
    <t>औसत (पश्चिम क्षेत्र</t>
  </si>
  <si>
    <t>हरयाणा</t>
  </si>
  <si>
    <t>उत्तर प्रदेश1</t>
  </si>
  <si>
    <t>Uttar Pradesh1</t>
  </si>
  <si>
    <t xml:space="preserve"> हिमाचल प्रदेश</t>
  </si>
  <si>
    <t>जम्मू और कश्मीर</t>
  </si>
  <si>
    <t>औसत (उत्तर क्षेत्र)</t>
  </si>
  <si>
    <t>औसत (पूर्वी क्षेत्र)</t>
  </si>
  <si>
    <t>उत्तर पूर्व क्षेत्र</t>
  </si>
  <si>
    <t>नगालैंड</t>
  </si>
  <si>
    <t>"अरुणाचल प्रदेश"</t>
  </si>
  <si>
    <t>औसत (एनईजेड)</t>
  </si>
  <si>
    <t>अखिल भारतीय (औसत)</t>
  </si>
  <si>
    <t>स्रोत :  कृषि सांख्यिकी एक झलक  2021,कृषि सहयोग और किसान कल्याण विभाग, कृषि एंव किसान कल्याण मंत्रालय</t>
  </si>
  <si>
    <t>Source: Agricultural Statisatics at Glance 2021,  Department of Agriculture  Cooperation &amp; Farmers Welfare, Ministry of Agriculture &amp; Farmers Welfare</t>
  </si>
  <si>
    <t>कुल कृष्ट +वन
Total cultivated + Wild 
(2020-21)</t>
  </si>
  <si>
    <t>कुल कृष्ट +वन
Total cultivated + Wild 
(2021-22)</t>
  </si>
  <si>
    <t>2022-23 (Provisional)</t>
  </si>
  <si>
    <t>2022-23</t>
  </si>
  <si>
    <t>2023-24*</t>
  </si>
  <si>
    <t>Sources: Economics, Statistics &amp; Evaluation Division, Ministry of Agriculture and Farmers Welfare</t>
  </si>
  <si>
    <t>2022-2</t>
  </si>
  <si>
    <t>Source: Economics, Statistics &amp; Evaluation Division, Ministry of Agriculture and Farmers Welfare</t>
  </si>
  <si>
    <t>Import</t>
  </si>
  <si>
    <t>Export</t>
  </si>
  <si>
    <t>(लाख टन में/in lakh tonnes)</t>
  </si>
  <si>
    <t xml:space="preserve">वर्ष
 Year
</t>
  </si>
  <si>
    <t xml:space="preserve">समुद्री
Marine
</t>
  </si>
  <si>
    <t xml:space="preserve">अंतर्देशीय
Inland
</t>
  </si>
  <si>
    <t xml:space="preserve">कुल
 Total
</t>
  </si>
  <si>
    <t>1970-71</t>
  </si>
  <si>
    <t>1980-81</t>
  </si>
  <si>
    <t xml:space="preserve">2001-02 </t>
  </si>
  <si>
    <t xml:space="preserve">2002-03  </t>
  </si>
  <si>
    <t xml:space="preserve">2014-15 </t>
  </si>
  <si>
    <t>स्रोत : मत्स्यपालन, पशुपालन और डेयरी मंत्रालय
Source : Ministry of Fisheries, Animal Husbandry and Dairying</t>
  </si>
  <si>
    <t>(in '000 tonnes/ 000'टन में))</t>
  </si>
  <si>
    <t>27**</t>
  </si>
  <si>
    <t>Dadra &amp; Nagar Haveli, Daman &amp; Diu</t>
  </si>
  <si>
    <t xml:space="preserve"> कुल</t>
  </si>
  <si>
    <t xml:space="preserve"> Total</t>
  </si>
  <si>
    <t>2022-23(P)</t>
  </si>
  <si>
    <t>26383**</t>
  </si>
  <si>
    <t>Dadara &amp; Nagar Haveli and Daman &amp; Diu</t>
  </si>
  <si>
    <t xml:space="preserve">  दादरा एवं नगर हवेली और दमन एवं दीव</t>
  </si>
  <si>
    <t>स्रोत:  भारत के गतिशील भौमजल संसाधन पर राष्ट्रीय संकलन, 2023 ,केंद्रीय भौमजल बोर्ड/Source: National Compilation on Dynamic Groundwater Resources of India, 2023, Central Ground Water Board</t>
  </si>
  <si>
    <t>वर्ष/Year  2022-2023</t>
  </si>
  <si>
    <t xml:space="preserve"> दमन एवं दीव    दादरा एवं नगर हवेली</t>
  </si>
  <si>
    <t>Daman &amp; Diu Dadra &amp; Nagar Haveli</t>
  </si>
  <si>
    <t>2022-23 (P)</t>
  </si>
  <si>
    <t xml:space="preserve">स्रोत :  केंद्रीय विद्युत प्राधिकरण /Source:  Central Electricity Authority                                           </t>
  </si>
  <si>
    <t xml:space="preserve">स्रोत: राज्य वार और मद वार कृषि और सम्बद्ध क्षेत्रों के उत्पादन मूल्य (2011-12 से 2020-21)
Source: Statewise and item-wise estimates of value of output from agriculture and allied sectors  (2011-12 to 2020-21), NAD,NSO, MoS&amp;PI, New Delhi
</t>
  </si>
  <si>
    <t xml:space="preserve">स्रोत: भारत के गतिशील भूजल संसाधन - 2023 ,बेसिन आयोजन-I निदेशालय/ केंद्रीय जल आयोग,  
Source: Dynamic Ground Water Resources of India - 2023, Central  Water Commission / Basin Planning- I Directorate </t>
  </si>
  <si>
    <t xml:space="preserve">(MCM/एमसीएम)   . </t>
  </si>
  <si>
    <t xml:space="preserve">Subernekha </t>
  </si>
  <si>
    <t>(As  on 14.03.2024)</t>
  </si>
  <si>
    <t>( As on 14.03.2024)</t>
  </si>
  <si>
    <t xml:space="preserve">असम </t>
  </si>
  <si>
    <t>स्रोत: जल प्रबंधन निदेशालय, केंद्रीय जल आयोग/ Source : Water Management Dte., Central Water Commission</t>
  </si>
  <si>
    <t>2023-24#</t>
  </si>
  <si>
    <t xml:space="preserve">1,995,770.41	</t>
  </si>
  <si>
    <t xml:space="preserve">673,534.76	</t>
  </si>
  <si>
    <t xml:space="preserve">11,574.61	</t>
  </si>
  <si>
    <t xml:space="preserve">4561091.97	</t>
  </si>
  <si>
    <r>
      <t xml:space="preserve">        MoS</t>
    </r>
    <r>
      <rPr>
        <vertAlign val="subscript"/>
        <sz val="11"/>
        <rFont val="Book Antiqua"/>
        <family val="1"/>
      </rPr>
      <t>2</t>
    </r>
    <r>
      <rPr>
        <sz val="11"/>
        <rFont val="Book Antiqua"/>
        <family val="1"/>
      </rPr>
      <t xml:space="preserve"> युक्‍त</t>
    </r>
  </si>
  <si>
    <r>
      <t>Contained MoS</t>
    </r>
    <r>
      <rPr>
        <vertAlign val="subscript"/>
        <sz val="11"/>
        <rFont val="Book Antiqua"/>
        <family val="1"/>
      </rPr>
      <t>2</t>
    </r>
  </si>
  <si>
    <r>
      <t xml:space="preserve">        WO</t>
    </r>
    <r>
      <rPr>
        <vertAlign val="subscript"/>
        <sz val="11"/>
        <rFont val="Book Antiqua"/>
        <family val="1"/>
      </rPr>
      <t>3</t>
    </r>
    <r>
      <rPr>
        <sz val="11"/>
        <rFont val="Book Antiqua"/>
        <family val="1"/>
      </rPr>
      <t xml:space="preserve"> युक्‍त</t>
    </r>
  </si>
  <si>
    <r>
      <t>Contained WO</t>
    </r>
    <r>
      <rPr>
        <vertAlign val="subscript"/>
        <sz val="11"/>
        <rFont val="Book Antiqua"/>
        <family val="1"/>
      </rPr>
      <t>3</t>
    </r>
  </si>
  <si>
    <r>
      <t xml:space="preserve">        V</t>
    </r>
    <r>
      <rPr>
        <vertAlign val="subscript"/>
        <sz val="11"/>
        <rFont val="Book Antiqua"/>
        <family val="1"/>
      </rPr>
      <t>2</t>
    </r>
    <r>
      <rPr>
        <sz val="11"/>
        <rFont val="Book Antiqua"/>
        <family val="1"/>
      </rPr>
      <t>O</t>
    </r>
    <r>
      <rPr>
        <vertAlign val="subscript"/>
        <sz val="11"/>
        <rFont val="Book Antiqua"/>
        <family val="1"/>
      </rPr>
      <t>3</t>
    </r>
    <r>
      <rPr>
        <sz val="11"/>
        <rFont val="Book Antiqua"/>
        <family val="1"/>
      </rPr>
      <t xml:space="preserve"> युक्‍त</t>
    </r>
  </si>
  <si>
    <r>
      <t>Contained V</t>
    </r>
    <r>
      <rPr>
        <vertAlign val="subscript"/>
        <sz val="11"/>
        <rFont val="Book Antiqua"/>
        <family val="1"/>
      </rPr>
      <t>2</t>
    </r>
    <r>
      <rPr>
        <sz val="11"/>
        <rFont val="Book Antiqua"/>
        <family val="1"/>
      </rPr>
      <t>O</t>
    </r>
    <r>
      <rPr>
        <vertAlign val="subscript"/>
        <sz val="11"/>
        <rFont val="Book Antiqua"/>
        <family val="1"/>
      </rPr>
      <t>3</t>
    </r>
  </si>
  <si>
    <t xml:space="preserve">यूनिट/Unit </t>
  </si>
  <si>
    <t>Source  : Mineral Conservation &amp; Development Rules (MCDR) Returns</t>
  </si>
  <si>
    <t>स्रोत : कोयला नियंत्रक का कार्यालय,कोयला मंत्रालय/Source : Office of the Coal Controller, Ministry of Coal</t>
  </si>
  <si>
    <t>स्रोत : कोयला नियंत्रक का कार्यालय, कोयला मंत्रालय (आंकड़े नैवेली लिग्‍नाइट कॉरपोरेशन लिमिटेड द्वारा संकलित किए गए हैं)
Source : Office of the Coal Controller, Ministry of Coal  (Figures compiled by Neyveli Lignite Corporation Ltd.)</t>
  </si>
  <si>
    <t>1139 BCM</t>
  </si>
  <si>
    <t>449 BCM</t>
  </si>
  <si>
    <t>Statement 2.11: State-wise Land Use Classification</t>
  </si>
  <si>
    <t xml:space="preserve">विवरण 2.11 : राज्‍यवार भूमि प्रयोग वर्गीकरण </t>
  </si>
  <si>
    <t>Statement 2.12: Net area irrigated from different sources and gross irrigated area  - All India</t>
  </si>
  <si>
    <t>Statement 2.13  : State-wise  area under organic farming  (Registered under accredited certification bodies)</t>
  </si>
  <si>
    <t>विवरण 2.13 : जैविक खेती के अधीन राज्यवार क्षेत्रफल (प्रत्यायित प्रमाणन संस्थाओ के तहत पंजीकृत)</t>
  </si>
  <si>
    <t>Statement 2.14 (a) : State-wise value of Output - Forestry (At Current Prices)</t>
  </si>
  <si>
    <t xml:space="preserve"> विवरण 2.14  (क):आउटपुट- वानिकी का राज्यवार मूल्य  (वर्तमान कीमतों पर)</t>
  </si>
  <si>
    <t>Statement 2.14 (b) :  State-wise value of Output - Industrial Wood (At Current Prices)</t>
  </si>
  <si>
    <t>विवरण 2.14 (ख) : उत्पादन का राज्यवार मूल्य - औद्योगिक लकड़ी (वर्तमान कीमतों पर)</t>
  </si>
  <si>
    <t>Statement  2.14  (c):  State-wise value of Output - Fuelwood(At Current Pric</t>
  </si>
  <si>
    <t>विवरण 2.14 (ग ) : उत्पादन का राज्यवार मूल्य - ईंधन (वर्तमान कीमतों पर)es)</t>
  </si>
  <si>
    <t>Statement 2.14 (d) :  State-wise value of Output - Non-Timber Forest Products (At Current Prices)</t>
  </si>
  <si>
    <t xml:space="preserve"> Statement 2.16: State-wise Production of Biofertilizers</t>
  </si>
  <si>
    <t>विवरण 2.16 : जैव उर्वरकों का राज्‍यवार उत्‍पादन</t>
  </si>
  <si>
    <t>Statement 2.17 : Capacity and production of insecticides</t>
  </si>
  <si>
    <t>विवरण 2.17 : कीटनाशकों का उत्‍पादन एवं क्षमता</t>
  </si>
  <si>
    <t>Statement 2.18 (a): Consumption, Production and Import of Fertilisers</t>
  </si>
  <si>
    <t>विवरण 2.18(क): उर्वरकों का उपभोग, उत्पादन और आयात</t>
  </si>
  <si>
    <t>Statement 2.18(b): State-wise, Nutrient-wise consumption of Fertilizers</t>
  </si>
  <si>
    <t>विवरण 2.18(ख) : उर्वरकों की राज्‍यवार, पोषक तत्‍ववार खपत</t>
  </si>
  <si>
    <t>Statement 2.19 (b): Consumption of Pesticides (Technical Grade Material)</t>
  </si>
  <si>
    <t>विवरण 2.19 (ख): कीटनाशकों की उपभोग (तकनीकी ग्रेड सामग्री)</t>
  </si>
  <si>
    <t>विवरण  2.19 (ग) : विभिन्न राज्यों में जैव कीटनाशकों के निर्माण की सहमति</t>
  </si>
  <si>
    <t>Statement 2.20 (a) : Import of Agricultural Products</t>
  </si>
  <si>
    <t xml:space="preserve">विवरण 2.20 (क):  कृषि उत्पाद फसलों का आयात </t>
  </si>
  <si>
    <t>Statement 2.20 (b) : Export of Agricultural Products</t>
  </si>
  <si>
    <t xml:space="preserve"> विवरण 2.20 (ख) :कृषि उत्पाद फसलों का निर्यात  </t>
  </si>
  <si>
    <t>Statement 2.21 : Livestock population in India</t>
  </si>
  <si>
    <t>Statement 2.22 : Number of animals slaughtered and Quantity of Meat Production</t>
  </si>
  <si>
    <t>Statement  2.23: Import and Export of Livestock &amp; Marine Products</t>
  </si>
  <si>
    <t xml:space="preserve">विवरण 2.23 :  पशुधन और समुद्री उत्पादों का आयात  
</t>
  </si>
  <si>
    <t>Statement 2.24 (b): State-wise Fish Production</t>
  </si>
  <si>
    <t>विवरण 2.24 (ख) : राज्यवार मछली उत्पादन</t>
  </si>
  <si>
    <t>Statement 2.24 (a): Year Wise Fish Production-India</t>
  </si>
  <si>
    <t>विवरण 2.24(क) : वर्षवार मछली उत्पादन - भारत</t>
  </si>
  <si>
    <t>Statement  2.25 (a) : Water availability in India</t>
  </si>
  <si>
    <t>Statement 2.25 (b): Water resources -Basinwise</t>
  </si>
  <si>
    <t>Statement 2.25 (c): Projected Water Demand  in India</t>
  </si>
  <si>
    <t>विवरण 2.25 ( ग ) : भारत में पानी की प्रक्षेपित मांग</t>
  </si>
  <si>
    <t xml:space="preserve">Statement  2.26: Water flow in stream </t>
  </si>
  <si>
    <t xml:space="preserve">विवरण 2.26: धारा में जल प्रवाह </t>
  </si>
  <si>
    <t xml:space="preserve">Statement 2.27 (a): Basin- Wise dynamic ground water resources, India 2020 </t>
  </si>
  <si>
    <t>Statement 2.27 (b):  State- Wise ground water resources, India 2023</t>
  </si>
  <si>
    <t>Statement 2.28 (a) : Basin-wise Storage Status of Reservoirs of the Country</t>
  </si>
  <si>
    <t>विवरण 2.28 (क): देश के जलाशयों के बेसिन-वार भंडारण की स्थिति</t>
  </si>
  <si>
    <t>विवरण 2.28 (ख): देश के जलाशयों की भंडारण स्थिति</t>
  </si>
  <si>
    <t>Statement 2.28 (b): Storage Status of Reservoirs of the Country</t>
  </si>
  <si>
    <t>Statement 2.29 : River basin-wise catchment area, average water resources potential and  utilisable water resources potential</t>
  </si>
  <si>
    <t>विवरण 2.29: नदी बेसिन-वार जलग्रहण क्षेत्र, औसत जल संसाधन क्षमता और उपयोग योग्य जल संसाधन क्षमता</t>
  </si>
  <si>
    <t>Statement 2.30 :  Water Sharing Treaties with Neighbouring Countries</t>
  </si>
  <si>
    <t>विवरण 2.30 : पड़ोसी देशों के साथ जल साझा करने वाली संधियाँ</t>
  </si>
  <si>
    <t>विवरण 2.01 : खनिज भंडार एवं संसाधन</t>
  </si>
  <si>
    <t>Statement 2.01 : Mineral Reserves and Resources</t>
  </si>
  <si>
    <t>रिजर्व़  
Reserve</t>
  </si>
  <si>
    <t>शेष संसाधन
Remaining Resources</t>
  </si>
  <si>
    <t xml:space="preserve">कुल संसाधन
Total Resources </t>
  </si>
  <si>
    <t>Note: 1. P: Provisional. 2. N.E. - Not Estimated.</t>
  </si>
  <si>
    <t xml:space="preserve">विवरण 2.02 : खनिजों का उत्पादन </t>
  </si>
  <si>
    <t>Statement 2.02: Production of Minerals</t>
  </si>
  <si>
    <t>Note : 1. Excluding Atomic and Minor Minerals. 2. **Data of Tin Concentrate  and Iolite for 2021-22 is taken from their Monthly returns fot that period.</t>
  </si>
  <si>
    <t>3. -  not available. 4. # Minor Minerals. 5. *** Obtained as by-product from fertilizer plants and oil refineries. 6. (P): Provisional/ अनंतिम.</t>
  </si>
  <si>
    <t>विवरण 2.03 : अयस्कों एवं खनिजों का आयात</t>
  </si>
  <si>
    <t>Statement 2.03 : Import of Ores and Minerals</t>
  </si>
  <si>
    <t>Note: 1.   ** : Not Additive. 2. (P): Provisional. 3. -- : Nil ; ++ : Negligible.</t>
  </si>
  <si>
    <t>Source: Directorate General of Commercial Intelligence and Statistics, Kolkata; data as on 11.11.2022.</t>
  </si>
  <si>
    <t>विवरण 2.04 : अयस्कों एवं खनिजों का निर्यात (पुन: निर्यात सहित)</t>
  </si>
  <si>
    <t xml:space="preserve">Statement 2.04 : Export of Ores and Minerals (including re-export)  </t>
  </si>
  <si>
    <t>मूल्य
Value</t>
  </si>
  <si>
    <t xml:space="preserve">Source: Directorate General of Commercial Intelligence and Statistics, Kolkata; data as on 11.11.2022                                                                        
                                                                                                              </t>
  </si>
  <si>
    <t xml:space="preserve">Note: 1.   ** : Not Additive. 2. (P): Provisional . 3. -- : Nil ; ++ : Negligible          </t>
  </si>
  <si>
    <t>विवरण 2.05 : प्रकार के अनुसार कोयला के भूविज्ञानी भंडारों की सूची</t>
  </si>
  <si>
    <t>Statement  2.05 : Inventory of geological reserves of coal by type</t>
  </si>
  <si>
    <r>
      <rPr>
        <b/>
        <i/>
        <sz val="10"/>
        <rFont val="Book Antiqua"/>
        <family val="1"/>
      </rPr>
      <t>Note:</t>
    </r>
    <r>
      <rPr>
        <i/>
        <sz val="10"/>
        <rFont val="Book Antiqua"/>
        <family val="1"/>
      </rPr>
      <t xml:space="preserve">  The  coal resources of India are available in older Gondwana Formations of peninsular India and younger Tertiary formations of north- eastern region. Based  on the results of Regional Promotional Exploration, where the boreholes are normally placed 1-2 Km apart, the resources are classified into '</t>
    </r>
    <r>
      <rPr>
        <b/>
        <i/>
        <sz val="10"/>
        <rFont val="Book Antiqua"/>
        <family val="1"/>
      </rPr>
      <t>Indicated'</t>
    </r>
    <r>
      <rPr>
        <i/>
        <sz val="10"/>
        <rFont val="Book Antiqua"/>
        <family val="1"/>
      </rPr>
      <t xml:space="preserve"> or '</t>
    </r>
    <r>
      <rPr>
        <b/>
        <i/>
        <sz val="10"/>
        <rFont val="Book Antiqua"/>
        <family val="1"/>
      </rPr>
      <t>Inferred'</t>
    </r>
    <r>
      <rPr>
        <i/>
        <sz val="10"/>
        <rFont val="Book Antiqua"/>
        <family val="1"/>
      </rPr>
      <t xml:space="preserve"> category. Subsequent detailed exploration in selected  blocks, where boreholes are less than 400 meter apart,  upgrades the resources into more reliable '</t>
    </r>
    <r>
      <rPr>
        <b/>
        <i/>
        <sz val="10"/>
        <rFont val="Book Antiqua"/>
        <family val="1"/>
      </rPr>
      <t>Proved</t>
    </r>
    <r>
      <rPr>
        <i/>
        <sz val="10"/>
        <rFont val="Book Antiqua"/>
        <family val="1"/>
      </rPr>
      <t xml:space="preserve">' category
Total may not match due to rounding off. </t>
    </r>
  </si>
  <si>
    <t xml:space="preserve">विवरण 2.06:  कोयला के भूविज्ञानी भंडारों की राज्यवार सूची </t>
  </si>
  <si>
    <t xml:space="preserve">Statement  2.06 :  Statewise inventory of geological reserves of coal   </t>
  </si>
  <si>
    <t xml:space="preserve">3. Inventory of resources as on 1st April of Year. 4. Blank figures indicate nil. </t>
  </si>
  <si>
    <t>Note: 1. Data may not add up to respective total due to rounding off. 2. Singrimari coalfield of Assam (Non- coking) is included in Gondawana coalfield, not  considered in Tertiary coalfields.</t>
  </si>
  <si>
    <t xml:space="preserve">विवरण 2.07 : लिग्‍नाइट के भूविज्ञानी भंडार की राज्यवार सूची </t>
  </si>
  <si>
    <t xml:space="preserve"> Statement 2.07 : Statewise inventory of geological reserve of Lignite   </t>
  </si>
  <si>
    <t>Note: 1. QMT  : Quantiy in Million Tonnes. 2. *Unified data of Jammu &amp; Kashmir and Ladakh</t>
  </si>
  <si>
    <t>विवरण 2.08 : कोयला और लिग्नाइट की कुल प्राथमिक आपूर्ति</t>
  </si>
  <si>
    <t xml:space="preserve"> Statement   2.08: Total Primary Supply  of Coal &amp; Lignite</t>
  </si>
  <si>
    <t>उत्‍पादन
Production</t>
  </si>
  <si>
    <t>आयात
Imports</t>
  </si>
  <si>
    <t>निर्यात
Exports</t>
  </si>
  <si>
    <t>निवल
आयात
Net
Imports</t>
  </si>
  <si>
    <t>प्रारंभिक
स्टॉक
Opening
Stock</t>
  </si>
  <si>
    <t>अंतिम
स्टॉक
Closing
Stock</t>
  </si>
  <si>
    <t>स्‍टॉक
परिवर्तन
Stock
Change</t>
  </si>
  <si>
    <t>कुल प्राथमिक
आपूर्ति
Total Primary
Supply</t>
  </si>
  <si>
    <r>
      <rPr>
        <sz val="11"/>
        <color rgb="FF0F233D"/>
        <rFont val="Book Antiqua"/>
        <family val="1"/>
      </rPr>
      <t>Chandigarh</t>
    </r>
  </si>
  <si>
    <r>
      <rPr>
        <sz val="11"/>
        <color rgb="FF0F233D"/>
        <rFont val="Book Antiqua"/>
        <family val="1"/>
      </rPr>
      <t>Delhi</t>
    </r>
  </si>
  <si>
    <r>
      <rPr>
        <sz val="11"/>
        <color rgb="FF0F233D"/>
        <rFont val="Book Antiqua"/>
        <family val="1"/>
      </rPr>
      <t>Haryana</t>
    </r>
  </si>
  <si>
    <r>
      <rPr>
        <sz val="11"/>
        <color rgb="FF0F233D"/>
        <rFont val="Book Antiqua"/>
        <family val="1"/>
      </rPr>
      <t>Himachal Pradesh</t>
    </r>
  </si>
  <si>
    <r>
      <rPr>
        <sz val="11"/>
        <color rgb="FF0F233D"/>
        <rFont val="Book Antiqua"/>
        <family val="1"/>
      </rPr>
      <t>Punjab</t>
    </r>
  </si>
  <si>
    <r>
      <rPr>
        <sz val="11"/>
        <color rgb="FF0F233D"/>
        <rFont val="Book Antiqua"/>
        <family val="1"/>
      </rPr>
      <t>Rajasthan</t>
    </r>
  </si>
  <si>
    <r>
      <rPr>
        <sz val="11"/>
        <color rgb="FF0F233D"/>
        <rFont val="Book Antiqua"/>
        <family val="1"/>
      </rPr>
      <t>Uttar Pradesh</t>
    </r>
  </si>
  <si>
    <r>
      <rPr>
        <sz val="11"/>
        <color rgb="FF0F233D"/>
        <rFont val="Book Antiqua"/>
        <family val="1"/>
      </rPr>
      <t>Uttarakhand</t>
    </r>
  </si>
  <si>
    <r>
      <rPr>
        <b/>
        <sz val="11"/>
        <color rgb="FF0F233D"/>
        <rFont val="Book Antiqua"/>
        <family val="1"/>
      </rPr>
      <t>Northern</t>
    </r>
    <r>
      <rPr>
        <sz val="11"/>
        <color rgb="FF0F233D"/>
        <rFont val="Book Antiqua"/>
        <family val="1"/>
      </rPr>
      <t xml:space="preserve"> </t>
    </r>
    <r>
      <rPr>
        <b/>
        <sz val="11"/>
        <color rgb="FF0F233D"/>
        <rFont val="Book Antiqua"/>
        <family val="1"/>
      </rPr>
      <t>Region</t>
    </r>
  </si>
  <si>
    <r>
      <rPr>
        <sz val="11"/>
        <color rgb="FF0F233D"/>
        <rFont val="Book Antiqua"/>
        <family val="1"/>
      </rPr>
      <t>Chhattisgarh</t>
    </r>
  </si>
  <si>
    <r>
      <rPr>
        <sz val="11"/>
        <color rgb="FF0F233D"/>
        <rFont val="Book Antiqua"/>
        <family val="1"/>
      </rPr>
      <t>Gujarat</t>
    </r>
  </si>
  <si>
    <r>
      <rPr>
        <sz val="11"/>
        <color rgb="FF0F233D"/>
        <rFont val="Book Antiqua"/>
        <family val="1"/>
      </rPr>
      <t>Madhya Pradesh</t>
    </r>
  </si>
  <si>
    <r>
      <rPr>
        <sz val="11"/>
        <color rgb="FF0F233D"/>
        <rFont val="Book Antiqua"/>
        <family val="1"/>
      </rPr>
      <t>Maharashtra</t>
    </r>
  </si>
  <si>
    <r>
      <rPr>
        <sz val="11"/>
        <color rgb="FF0F233D"/>
        <rFont val="Book Antiqua"/>
        <family val="1"/>
      </rPr>
      <t>Dadra &amp; Nagar Haveli</t>
    </r>
  </si>
  <si>
    <r>
      <rPr>
        <sz val="11"/>
        <color rgb="FF0F233D"/>
        <rFont val="Book Antiqua"/>
        <family val="1"/>
      </rPr>
      <t>Goa</t>
    </r>
  </si>
  <si>
    <r>
      <rPr>
        <b/>
        <sz val="11"/>
        <color rgb="FF0F233D"/>
        <rFont val="Book Antiqua"/>
        <family val="1"/>
      </rPr>
      <t>Western</t>
    </r>
    <r>
      <rPr>
        <sz val="11"/>
        <color rgb="FF0F233D"/>
        <rFont val="Book Antiqua"/>
        <family val="1"/>
      </rPr>
      <t xml:space="preserve"> </t>
    </r>
    <r>
      <rPr>
        <b/>
        <sz val="11"/>
        <color rgb="FF0F233D"/>
        <rFont val="Book Antiqua"/>
        <family val="1"/>
      </rPr>
      <t>Region</t>
    </r>
  </si>
  <si>
    <r>
      <rPr>
        <sz val="11"/>
        <color rgb="FF0F233D"/>
        <rFont val="Book Antiqua"/>
        <family val="1"/>
      </rPr>
      <t>Andhra Pradesh</t>
    </r>
  </si>
  <si>
    <r>
      <rPr>
        <sz val="11"/>
        <color rgb="FF0F233D"/>
        <rFont val="Book Antiqua"/>
        <family val="1"/>
      </rPr>
      <t>Telangana</t>
    </r>
  </si>
  <si>
    <r>
      <rPr>
        <sz val="11"/>
        <color rgb="FF0F233D"/>
        <rFont val="Book Antiqua"/>
        <family val="1"/>
      </rPr>
      <t>Karnataka</t>
    </r>
  </si>
  <si>
    <r>
      <rPr>
        <sz val="11"/>
        <color rgb="FF0F233D"/>
        <rFont val="Book Antiqua"/>
        <family val="1"/>
      </rPr>
      <t>Kerala</t>
    </r>
  </si>
  <si>
    <r>
      <rPr>
        <sz val="11"/>
        <color rgb="FF0F233D"/>
        <rFont val="Book Antiqua"/>
        <family val="1"/>
      </rPr>
      <t>Tamil Nadu</t>
    </r>
  </si>
  <si>
    <r>
      <rPr>
        <sz val="11"/>
        <color rgb="FF0F233D"/>
        <rFont val="Book Antiqua"/>
        <family val="1"/>
      </rPr>
      <t>Puducherry</t>
    </r>
  </si>
  <si>
    <r>
      <rPr>
        <sz val="11"/>
        <color rgb="FF0F233D"/>
        <rFont val="Book Antiqua"/>
        <family val="1"/>
      </rPr>
      <t>Lakshadweep #</t>
    </r>
  </si>
  <si>
    <r>
      <rPr>
        <b/>
        <sz val="11"/>
        <color rgb="FF0F233D"/>
        <rFont val="Book Antiqua"/>
        <family val="1"/>
      </rPr>
      <t>Southern</t>
    </r>
    <r>
      <rPr>
        <sz val="11"/>
        <color rgb="FF0F233D"/>
        <rFont val="Book Antiqua"/>
        <family val="1"/>
      </rPr>
      <t xml:space="preserve"> </t>
    </r>
    <r>
      <rPr>
        <b/>
        <sz val="11"/>
        <color rgb="FF0F233D"/>
        <rFont val="Book Antiqua"/>
        <family val="1"/>
      </rPr>
      <t>Region</t>
    </r>
  </si>
  <si>
    <r>
      <rPr>
        <sz val="11"/>
        <color rgb="FF0F233D"/>
        <rFont val="Book Antiqua"/>
        <family val="1"/>
      </rPr>
      <t>Bihar</t>
    </r>
  </si>
  <si>
    <r>
      <rPr>
        <sz val="11"/>
        <color rgb="FF0F233D"/>
        <rFont val="Book Antiqua"/>
        <family val="1"/>
      </rPr>
      <t>Damodar Valley Corporation</t>
    </r>
  </si>
  <si>
    <r>
      <rPr>
        <sz val="11"/>
        <color rgb="FF0F233D"/>
        <rFont val="Book Antiqua"/>
        <family val="1"/>
      </rPr>
      <t>Jharkhand</t>
    </r>
  </si>
  <si>
    <r>
      <rPr>
        <sz val="11"/>
        <color rgb="FF0F233D"/>
        <rFont val="Book Antiqua"/>
        <family val="1"/>
      </rPr>
      <t>Odisha</t>
    </r>
  </si>
  <si>
    <r>
      <rPr>
        <sz val="11"/>
        <color rgb="FF0F233D"/>
        <rFont val="Book Antiqua"/>
        <family val="1"/>
      </rPr>
      <t>West Bengal</t>
    </r>
  </si>
  <si>
    <r>
      <rPr>
        <sz val="11"/>
        <color rgb="FF0F233D"/>
        <rFont val="Book Antiqua"/>
        <family val="1"/>
      </rPr>
      <t>Sikkim</t>
    </r>
  </si>
  <si>
    <r>
      <rPr>
        <sz val="11"/>
        <color rgb="FF0F233D"/>
        <rFont val="Book Antiqua"/>
        <family val="1"/>
      </rPr>
      <t>Andaman &amp; Nicobar #</t>
    </r>
  </si>
  <si>
    <r>
      <rPr>
        <b/>
        <sz val="11"/>
        <color rgb="FF0F233D"/>
        <rFont val="Book Antiqua"/>
        <family val="1"/>
      </rPr>
      <t>Eastern</t>
    </r>
    <r>
      <rPr>
        <sz val="11"/>
        <color rgb="FF0F233D"/>
        <rFont val="Book Antiqua"/>
        <family val="1"/>
      </rPr>
      <t xml:space="preserve"> </t>
    </r>
    <r>
      <rPr>
        <b/>
        <sz val="11"/>
        <color rgb="FF0F233D"/>
        <rFont val="Book Antiqua"/>
        <family val="1"/>
      </rPr>
      <t>Region</t>
    </r>
  </si>
  <si>
    <r>
      <rPr>
        <sz val="11"/>
        <color rgb="FF0F233D"/>
        <rFont val="Book Antiqua"/>
        <family val="1"/>
      </rPr>
      <t>Arunachal Pradesh</t>
    </r>
  </si>
  <si>
    <r>
      <rPr>
        <sz val="11"/>
        <color rgb="FF0F233D"/>
        <rFont val="Book Antiqua"/>
        <family val="1"/>
      </rPr>
      <t>Assam</t>
    </r>
  </si>
  <si>
    <r>
      <rPr>
        <sz val="11"/>
        <color rgb="FF0F233D"/>
        <rFont val="Book Antiqua"/>
        <family val="1"/>
      </rPr>
      <t>Manipur</t>
    </r>
  </si>
  <si>
    <r>
      <rPr>
        <sz val="11"/>
        <color rgb="FF0F233D"/>
        <rFont val="Book Antiqua"/>
        <family val="1"/>
      </rPr>
      <t>Meghalaya</t>
    </r>
  </si>
  <si>
    <r>
      <rPr>
        <sz val="11"/>
        <color rgb="FF0F233D"/>
        <rFont val="Book Antiqua"/>
        <family val="1"/>
      </rPr>
      <t>Mizoram</t>
    </r>
  </si>
  <si>
    <r>
      <rPr>
        <sz val="11"/>
        <color rgb="FF0F233D"/>
        <rFont val="Book Antiqua"/>
        <family val="1"/>
      </rPr>
      <t>Nagaland</t>
    </r>
  </si>
  <si>
    <r>
      <rPr>
        <sz val="11"/>
        <color rgb="FF0F233D"/>
        <rFont val="Book Antiqua"/>
        <family val="1"/>
      </rPr>
      <t>Tripura *</t>
    </r>
  </si>
  <si>
    <r>
      <rPr>
        <b/>
        <sz val="11"/>
        <color rgb="FF0F233D"/>
        <rFont val="Book Antiqua"/>
        <family val="1"/>
      </rPr>
      <t>North-Eastern</t>
    </r>
    <r>
      <rPr>
        <sz val="11"/>
        <color rgb="FF0F233D"/>
        <rFont val="Book Antiqua"/>
        <family val="1"/>
      </rPr>
      <t xml:space="preserve"> </t>
    </r>
    <r>
      <rPr>
        <b/>
        <sz val="11"/>
        <color rgb="FF0F233D"/>
        <rFont val="Book Antiqua"/>
        <family val="1"/>
      </rPr>
      <t>Region</t>
    </r>
  </si>
  <si>
    <r>
      <rPr>
        <b/>
        <sz val="11"/>
        <color rgb="FF0F233D"/>
        <rFont val="Book Antiqua"/>
        <family val="1"/>
      </rPr>
      <t>All</t>
    </r>
    <r>
      <rPr>
        <sz val="11"/>
        <color rgb="FF0F233D"/>
        <rFont val="Book Antiqua"/>
        <family val="1"/>
      </rPr>
      <t xml:space="preserve"> </t>
    </r>
    <r>
      <rPr>
        <b/>
        <sz val="11"/>
        <color rgb="FF0F233D"/>
        <rFont val="Book Antiqua"/>
        <family val="1"/>
      </rPr>
      <t>India</t>
    </r>
  </si>
  <si>
    <t>विवरण 2.09 :  ऊर्जा की राज्यवार स्थिति</t>
  </si>
  <si>
    <t>Statement 2.09:  State/UTwise Power Supply Position</t>
  </si>
  <si>
    <t>ऊर्जा की आवश्‍यकता (एमयू)
Energy Requirement  (MU)</t>
  </si>
  <si>
    <t>आपूर्त की गई ऊर्जा (एमयू)
Energy Supplied (MU)</t>
  </si>
  <si>
    <t xml:space="preserve">(एमयू)
(MU) </t>
  </si>
  <si>
    <t xml:space="preserve">(प्रतिशत)
(%)  </t>
  </si>
  <si>
    <t xml:space="preserve">उच्‍चतम मांग (मेगावाट)
Peak Demand (MW) </t>
  </si>
  <si>
    <t xml:space="preserve">उच्‍चतम पूर्ति (मेगावाट)
Peak Met (MW) </t>
  </si>
  <si>
    <t xml:space="preserve">पूरी न की गई मांग
Demand not met </t>
  </si>
  <si>
    <t xml:space="preserve">एमडब्ल्यू
(MW) </t>
  </si>
  <si>
    <t xml:space="preserve">(प्रतिशत)
(%) </t>
  </si>
  <si>
    <t>Note: 1. MU: Million unit. 2. MW: Megawatt. 3. DVC: Damodar Valley Corporation. 4. Note : Total may not tally. 5. #  Lakshadweep &amp; A &amp; N Islands are stand-alone systems, power supply position of these does not form part of regional requirement and availability. 6. * Excludes the supply to Bangladesh. 7. **Unified data of Jammu &amp; Kashmir and Ladakh. 8. Power Supply Position Report has been compiled based on the data furnished by State Utilities/ Electricity Departments.</t>
  </si>
  <si>
    <t>विवरण 2.10 :  स्रोत और सेक्‍टर के अनुसार विद्युत का वार्षिक सकल उत्‍पादन</t>
  </si>
  <si>
    <t>Statement  2.10:  Annual gross generation of power by source and by sector</t>
  </si>
  <si>
    <t>Note: 1. (P) : Provisional. 2. RES : Renewable Energy Sources. 3. GWh : Gigawatt hours</t>
  </si>
  <si>
    <t xml:space="preserve">Note: 1. 'Unified data of Jammu &amp; Kashmir and Ladakh. 2. '0' means area is less than 500 hectares. </t>
  </si>
  <si>
    <t>3. '*: The figures related to area under forest are taken from latest “State of Forest Report,” of the Forest Survey of India, Dehradun. The other categories of land use, net irrigated area, gross irrigated area, net area sown and area under crops as the case may be, are taken from latest Agriculture Census or are estimated based on latest available year data received from the States/Uts respectively.</t>
  </si>
  <si>
    <t>विवरण 2.12 : विभिन्‍न स्रोतों से निवल सिंचित क्षेत्रफल और सकल सिंचित क्षेत्रफल – अखिल भारत</t>
  </si>
  <si>
    <t>Note: p: Provisional</t>
  </si>
  <si>
    <t>सिंचाई के स्रोत
Source of Irrigation</t>
  </si>
  <si>
    <t xml:space="preserve">नहर
Canals </t>
  </si>
  <si>
    <t xml:space="preserve"> क्षेत्रफल जिसमें एक से अधिक बार सिंचाई होती है
Area Irrigated More than once</t>
  </si>
  <si>
    <t>(हज़ार हेक्टेयर/Thousand Hectares)</t>
  </si>
  <si>
    <r>
      <rPr>
        <b/>
        <sz val="11"/>
        <rFont val="Book Antiqua"/>
        <family val="1"/>
      </rPr>
      <t>राज्‍य/संघ राज्‍य क्षेत्र</t>
    </r>
  </si>
  <si>
    <t>स्रोत: राज्य वार और मद वार कृषि और सम्बद्ध क्षेत्रों के उत्पादन मूल्य (2011-12 से 2020-21)
Source: State-wise and Item-wise Value of Output from Agriculture, Forestry and Fishing (2011-12 to 2020-21), NAD,NSO, MoS&amp;PI, New Delhi</t>
  </si>
  <si>
    <t>Note: *Unified data of Jammu &amp; Kashmir and Ladakh</t>
  </si>
  <si>
    <t>स्रोत: राज्य वार और मद वार कृषि और सम्बद्ध क्षेत्रों के उत्पादन मूल्य (2011-12 से 2020-21)
Source: Statewise and item-wise estimates of value of output from agriculture and allied sectors  (2011-12 to 2020-21), NAD,NSO, MoS&amp;PI, New Delhi</t>
  </si>
  <si>
    <t>स्रोत: राज्य वार और मद वार कृषि और सम्बद्ध क्षेत्रों के उत्पादन मूल्य (2011-12 से 2020-21)
Source: Statewise and item-wise estimates of value of output from agriculture and allied sectors  (2011-12 to 2020-21), NSO, MoS&amp;PI, New Delhi</t>
  </si>
  <si>
    <t>विवरण 2.14 (घ) : उत्पादन का राज्य-वार मूल्य - गैर-इमारती लकड़ी वन उत्पाद (मौजूदा कीमतों पर)</t>
  </si>
  <si>
    <t>Note: * As per 1st Advance Estimates (Kharif only) 2023-24.</t>
  </si>
  <si>
    <t>विवरण 2.15 (ख) : प्रमुख फसलों का उत्पादन</t>
  </si>
  <si>
    <t>Statement 2.15 ( b) : Production of major crops</t>
  </si>
  <si>
    <t xml:space="preserve">Note: 1. #: Lakh bales of 170 kgs each # #: lakh bales of 180 kgs each. 2. *First Advance Estimates (kharif only) as on 27.10.2023.  </t>
  </si>
  <si>
    <r>
      <rPr>
        <b/>
        <sz val="11"/>
        <color theme="1"/>
        <rFont val="Book Antiqua"/>
        <family val="1"/>
      </rPr>
      <t>पश्चिमांचल</t>
    </r>
  </si>
  <si>
    <r>
      <rPr>
        <b/>
        <sz val="11"/>
        <color theme="1"/>
        <rFont val="Book Antiqua"/>
        <family val="1"/>
      </rPr>
      <t>उत्‍तरांचल</t>
    </r>
  </si>
  <si>
    <t>Note: *unified data of Jammu &amp; Kashmir and Ladakh</t>
  </si>
  <si>
    <r>
      <rPr>
        <b/>
        <sz val="11"/>
        <rFont val="Book Antiqua"/>
        <family val="1"/>
      </rPr>
      <t>मिल उत्‍पाद</t>
    </r>
  </si>
  <si>
    <t>*Note:1.  Information on Production and Installed Capacity of Pesticides &amp; Insecticides is based on MPRs received manufacturer under large and Medium Scale units only monitored by S&amp;M Division of DCPC. *2. Information on  Production and Installed Capacity of Pesticides &amp; Insecticides includes only Technical Grade</t>
  </si>
  <si>
    <t>संस्‍थापित क्षमता
Installed Capacity</t>
  </si>
  <si>
    <r>
      <t xml:space="preserve">Source : </t>
    </r>
    <r>
      <rPr>
        <i/>
        <sz val="10"/>
        <rFont val="Book Antiqua"/>
        <family val="1"/>
      </rPr>
      <t xml:space="preserve">Agricultural Statisticsat a Glance 2020, Directorate  of  Economics  and  Statistics, Department of Agriculture and Cooperation
</t>
    </r>
  </si>
  <si>
    <t>Note: 1. * There was no import of Urea in 2000-01, 2002-03 and 2003-04 in Government Account. 2. '- : Data not available.</t>
  </si>
  <si>
    <t>3. N  : Nitrogen               P  : Phosphorous        K   : Potash (Potassium)      C&amp;F: Cost &amp; Freight</t>
  </si>
  <si>
    <t>4. Figure relate to imports made for Govt. Account only.</t>
  </si>
  <si>
    <t>5. The imports made after decanalisation of phosphatic fertilisers *(w.e.f. 17.09.1992) anf Potassic fertilisers (w.e.f. 17.06.1993) include the quantities imported by private parties also.</t>
  </si>
  <si>
    <r>
      <rPr>
        <sz val="11"/>
        <rFont val="Book Antiqua"/>
        <family val="1"/>
      </rPr>
      <t>Andhra Pradesh</t>
    </r>
  </si>
  <si>
    <r>
      <rPr>
        <sz val="11"/>
        <rFont val="Book Antiqua"/>
        <family val="1"/>
      </rPr>
      <t>Telangana</t>
    </r>
  </si>
  <si>
    <r>
      <rPr>
        <sz val="11"/>
        <rFont val="Book Antiqua"/>
        <family val="1"/>
      </rPr>
      <t>Karnataka</t>
    </r>
  </si>
  <si>
    <r>
      <rPr>
        <sz val="11"/>
        <rFont val="Book Antiqua"/>
        <family val="1"/>
      </rPr>
      <t>Kerala</t>
    </r>
  </si>
  <si>
    <r>
      <rPr>
        <sz val="11"/>
        <rFont val="Book Antiqua"/>
        <family val="1"/>
      </rPr>
      <t>Tamil Nadu</t>
    </r>
  </si>
  <si>
    <r>
      <rPr>
        <sz val="11"/>
        <rFont val="Book Antiqua"/>
        <family val="1"/>
      </rPr>
      <t>A&amp;N Islands</t>
    </r>
  </si>
  <si>
    <r>
      <rPr>
        <b/>
        <sz val="11"/>
        <rFont val="Book Antiqua"/>
        <family val="1"/>
      </rPr>
      <t>Average (South Zone)</t>
    </r>
  </si>
  <si>
    <r>
      <rPr>
        <sz val="11"/>
        <rFont val="Book Antiqua"/>
        <family val="1"/>
      </rPr>
      <t>Gujarat</t>
    </r>
  </si>
  <si>
    <r>
      <rPr>
        <sz val="11"/>
        <rFont val="Book Antiqua"/>
        <family val="1"/>
      </rPr>
      <t>Madhya Pradesh</t>
    </r>
  </si>
  <si>
    <r>
      <rPr>
        <sz val="11"/>
        <rFont val="Book Antiqua"/>
        <family val="1"/>
      </rPr>
      <t>Chhattisgarh</t>
    </r>
  </si>
  <si>
    <r>
      <rPr>
        <sz val="11"/>
        <rFont val="Book Antiqua"/>
        <family val="1"/>
      </rPr>
      <t>Maharashtra</t>
    </r>
  </si>
  <si>
    <r>
      <rPr>
        <sz val="11"/>
        <rFont val="Book Antiqua"/>
        <family val="1"/>
      </rPr>
      <t>D&amp;N Haveli</t>
    </r>
  </si>
  <si>
    <r>
      <rPr>
        <b/>
        <sz val="11"/>
        <rFont val="Book Antiqua"/>
        <family val="1"/>
      </rPr>
      <t>Average (West Zone</t>
    </r>
    <r>
      <rPr>
        <sz val="11"/>
        <rFont val="Book Antiqua"/>
        <family val="1"/>
      </rPr>
      <t xml:space="preserve">           </t>
    </r>
  </si>
  <si>
    <r>
      <rPr>
        <b/>
        <sz val="11"/>
        <rFont val="Book Antiqua"/>
        <family val="1"/>
      </rPr>
      <t xml:space="preserve">Average (North Zone)       </t>
    </r>
  </si>
  <si>
    <r>
      <rPr>
        <b/>
        <sz val="11"/>
        <rFont val="Book Antiqua"/>
        <family val="1"/>
      </rPr>
      <t>East Zone</t>
    </r>
  </si>
  <si>
    <r>
      <rPr>
        <b/>
        <sz val="11"/>
        <rFont val="Book Antiqua"/>
        <family val="1"/>
      </rPr>
      <t>Average (East Zone)</t>
    </r>
    <r>
      <rPr>
        <sz val="11"/>
        <rFont val="Book Antiqua"/>
        <family val="1"/>
      </rPr>
      <t xml:space="preserve">            </t>
    </r>
  </si>
  <si>
    <r>
      <rPr>
        <b/>
        <sz val="11"/>
        <rFont val="Book Antiqua"/>
        <family val="1"/>
      </rPr>
      <t>North East Zone</t>
    </r>
  </si>
  <si>
    <r>
      <rPr>
        <sz val="11"/>
        <rFont val="Book Antiqua"/>
        <family val="1"/>
      </rPr>
      <t>Manipur</t>
    </r>
  </si>
  <si>
    <r>
      <rPr>
        <sz val="11"/>
        <rFont val="Book Antiqua"/>
        <family val="1"/>
      </rPr>
      <t>Meghalaya</t>
    </r>
  </si>
  <si>
    <r>
      <rPr>
        <sz val="11"/>
        <rFont val="Book Antiqua"/>
        <family val="1"/>
      </rPr>
      <t>Nagaland</t>
    </r>
  </si>
  <si>
    <r>
      <rPr>
        <sz val="11"/>
        <rFont val="Book Antiqua"/>
        <family val="1"/>
      </rPr>
      <t>Mizoram</t>
    </r>
  </si>
  <si>
    <r>
      <rPr>
        <sz val="11"/>
        <rFont val="Book Antiqua"/>
        <family val="1"/>
      </rPr>
      <t>Sikkim</t>
    </r>
  </si>
  <si>
    <r>
      <rPr>
        <b/>
        <sz val="11"/>
        <rFont val="Book Antiqua"/>
        <family val="1"/>
      </rPr>
      <t>Average (NEZ)</t>
    </r>
  </si>
  <si>
    <r>
      <rPr>
        <b/>
        <sz val="11"/>
        <rFont val="Book Antiqua"/>
        <family val="1"/>
      </rPr>
      <t>All India (Average)</t>
    </r>
  </si>
  <si>
    <t xml:space="preserve">Note: 1. *Unified data of Jammu &amp; Kashmir and Ladakh. 2. N  : Nitrogen. 3. P  : Phosphorous. 4. K   : Potash (Potassium).  </t>
  </si>
  <si>
    <t xml:space="preserve">  Tripura</t>
  </si>
  <si>
    <t xml:space="preserve">  Jharkhand</t>
  </si>
  <si>
    <t xml:space="preserve">  Delhi</t>
  </si>
  <si>
    <t xml:space="preserve"> Himachal Pradesh</t>
  </si>
  <si>
    <r>
      <t>लद्दाख</t>
    </r>
    <r>
      <rPr>
        <sz val="11"/>
        <color rgb="FF202124"/>
        <rFont val="Book Antiqua"/>
        <family val="1"/>
      </rPr>
      <t> </t>
    </r>
  </si>
  <si>
    <t>विवरण 2.19 (क):  रासायनिक कीटनाशकों का उपभोग</t>
  </si>
  <si>
    <t>Statement 2.19 (a): Consumption of Chemical Pesticides in India</t>
  </si>
  <si>
    <t>Note: 1. NR : Not reported by States/UTs. 2. **Unified data of Jammu &amp; Kashmir and Ladakh till 2015-16. 3. # w.e.f. 26.01.20 the two UTs have been merged into a single UT namely ''Dadra &amp; Nagar Haveli and Daman &amp; Diu''.</t>
  </si>
  <si>
    <r>
      <rPr>
        <b/>
        <i/>
        <sz val="10"/>
        <color theme="1"/>
        <rFont val="Book Antiqua"/>
        <family val="1"/>
      </rPr>
      <t>Source :</t>
    </r>
    <r>
      <rPr>
        <i/>
        <sz val="10"/>
        <color theme="1"/>
        <rFont val="Book Antiqua"/>
        <family val="1"/>
      </rPr>
      <t xml:space="preserve"> Agriculture Statistics at a Glance 2020, Directorate of Economics and Statistics, Department of Agriculture, Cooperation and Farmers Welfare, Ministry of Agriculture and Farmers Welfare</t>
    </r>
  </si>
  <si>
    <t>Statement 2.19 (c ): Consumption of bio pesticides formulation in various States / Uts</t>
  </si>
  <si>
    <t>In MT Tech Grade / इकाई: एमटी टेक ग्रेड, As on 31.03.2021</t>
  </si>
  <si>
    <t>Note: 1. NR: राज्यों / संघ शासित प्रदेशों द्वारा रिपोर्ट नहीं की गई।, 2. * Unified data for Jammu and Kashmir and Ladakh till 2018-19. 3. # w.e.f. 26.01.20 the two UTs have been merged into a single UT namely ''Dadra &amp; Nagar Haveli and Daman &amp; Diu''.</t>
  </si>
  <si>
    <t>Note: # Trade data for FY 2023-24 have been provided till February 2024 and are provisional</t>
  </si>
  <si>
    <t>मात्रा
Quantity ('000000 kg)</t>
  </si>
  <si>
    <t>मूल्य
Value (in Cr)</t>
  </si>
  <si>
    <t xml:space="preserve">Note: 1. * : Includes number of Exotic/Crossbred and Indigenous Cattle over the age 2.5 years for Crossbred other 3 years. 2. **: Includes Buffaloes over 3 years of age. 3. NC  : Not Collected. </t>
  </si>
  <si>
    <t>विवरण 2.21 : भारत में पशुधन आबादी</t>
  </si>
  <si>
    <t>विवरण 2.22 : वध किए गए पशुओं की संख्‍या तथा मांस उत्‍पादन</t>
  </si>
  <si>
    <t>वध किए गए पशु (संख्‍या 000 में)
Animal Slaughtered (In 000 nos.)</t>
  </si>
  <si>
    <t xml:space="preserve">मांस उत्‍पादन (000 टन में)
Meat Production (In 000 tons) </t>
  </si>
  <si>
    <r>
      <rPr>
        <sz val="11"/>
        <rFont val="Book Antiqua"/>
        <family val="1"/>
      </rPr>
      <t xml:space="preserve">(Year / वर्ष 2018)     </t>
    </r>
    <r>
      <rPr>
        <b/>
        <sz val="11"/>
        <rFont val="Book Antiqua"/>
        <family val="1"/>
      </rPr>
      <t xml:space="preserve">                       </t>
    </r>
  </si>
  <si>
    <r>
      <rPr>
        <sz val="11"/>
        <rFont val="Book Antiqua"/>
        <family val="1"/>
      </rPr>
      <t xml:space="preserve">(Year / वर्ष 2019-20)     </t>
    </r>
    <r>
      <rPr>
        <b/>
        <sz val="11"/>
        <rFont val="Book Antiqua"/>
        <family val="1"/>
      </rPr>
      <t xml:space="preserve">                       </t>
    </r>
  </si>
  <si>
    <r>
      <rPr>
        <sz val="11"/>
        <rFont val="Book Antiqua"/>
        <family val="1"/>
      </rPr>
      <t xml:space="preserve">( वर्ष/Year  2020-21*)     </t>
    </r>
    <r>
      <rPr>
        <b/>
        <sz val="11"/>
        <rFont val="Book Antiqua"/>
        <family val="1"/>
      </rPr>
      <t xml:space="preserve">                       </t>
    </r>
  </si>
  <si>
    <t>Note: estimated number of animals from rural and urban area are taken together. 2. - not received/not available. 3. *: Provisional</t>
  </si>
  <si>
    <t xml:space="preserve">मवेशी
Cattle </t>
  </si>
  <si>
    <t>भैंस
Buffalo</t>
  </si>
  <si>
    <t>भेड़
Sheep</t>
  </si>
  <si>
    <t>बकरी
Goat</t>
  </si>
  <si>
    <t>सुअर
Pig</t>
  </si>
  <si>
    <t xml:space="preserve">मुर्गीपालन
Poultry </t>
  </si>
  <si>
    <t>पशुधन और पशुधन उत्पाद
Livestock and Livestock Products</t>
  </si>
  <si>
    <t>पशु
Livestock</t>
  </si>
  <si>
    <t>मांस और खाद्य मांस
Meat and Edible Meat Offal</t>
  </si>
  <si>
    <t>डेयरी और पोल्ट्री उत्पाद और शहद
Dairy and Poultry Products and Honey</t>
  </si>
  <si>
    <t>पशु चारा और चारा
Animal Fodder and Feed</t>
  </si>
  <si>
    <t>कच्चे खाल और चमड़ा
Raw hide and skins &amp; leather</t>
  </si>
  <si>
    <t>कच्चे ऊन और पशु बाल
Raw Wool and Animal Hair</t>
  </si>
  <si>
    <t>वार्षिक वर्षण (हिमपात सहित)</t>
  </si>
  <si>
    <t>(i)  प्रति व्‍यक्ति जल उपलब्‍धता (2001) घनमीटर में</t>
  </si>
  <si>
    <t>उपयोग के योग्‍य अनुमानित जल संसाधन</t>
  </si>
  <si>
    <t>Note: 1. BCM: Billion Cubic Meters; CuM: Cubic Meter. 2. Population considered of 2011 Census</t>
  </si>
  <si>
    <t>विवरण 2.25 (क) : भारत में पानी की उपलब्‍धता</t>
  </si>
  <si>
    <r>
      <rPr>
        <sz val="11"/>
        <color theme="1"/>
        <rFont val="Book Antiqua"/>
        <family val="1"/>
      </rPr>
      <t>(क) गंगा</t>
    </r>
  </si>
  <si>
    <r>
      <rPr>
        <sz val="11"/>
        <color theme="1"/>
        <rFont val="Book Antiqua"/>
        <family val="1"/>
      </rPr>
      <t>(ख) ब्रह्मपुत्र, बराक एवं अन्य</t>
    </r>
  </si>
  <si>
    <r>
      <rPr>
        <sz val="11"/>
        <color theme="1"/>
        <rFont val="Book Antiqua"/>
        <family val="1"/>
      </rPr>
      <t>गोदावरी</t>
    </r>
  </si>
  <si>
    <r>
      <rPr>
        <sz val="11"/>
        <color theme="1"/>
        <rFont val="Book Antiqua"/>
        <family val="1"/>
      </rPr>
      <t>कृष्णा</t>
    </r>
  </si>
  <si>
    <r>
      <rPr>
        <sz val="11"/>
        <color theme="1"/>
        <rFont val="Book Antiqua"/>
        <family val="1"/>
      </rPr>
      <t>कावेरी</t>
    </r>
  </si>
  <si>
    <r>
      <rPr>
        <sz val="11"/>
        <color theme="1"/>
        <rFont val="Book Antiqua"/>
        <family val="1"/>
      </rPr>
      <t>पेन्नार</t>
    </r>
  </si>
  <si>
    <r>
      <rPr>
        <sz val="11"/>
        <color theme="1"/>
        <rFont val="Book Antiqua"/>
        <family val="1"/>
      </rPr>
      <t>महानदी से पेन्नार के बीच पूरब की ओर बहने वाली नदियां</t>
    </r>
  </si>
  <si>
    <r>
      <rPr>
        <sz val="11"/>
        <color theme="1"/>
        <rFont val="Book Antiqua"/>
        <family val="1"/>
      </rPr>
      <t>पेन्नार से कन्याकुमारी के बीच पूरब की ओर बहने वाली नदियां</t>
    </r>
  </si>
  <si>
    <r>
      <rPr>
        <sz val="11"/>
        <color theme="1"/>
        <rFont val="Book Antiqua"/>
        <family val="1"/>
      </rPr>
      <t>महानदी</t>
    </r>
  </si>
  <si>
    <r>
      <rPr>
        <sz val="11"/>
        <color theme="1"/>
        <rFont val="Book Antiqua"/>
        <family val="1"/>
      </rPr>
      <t>ब्राह्मणी और बैतरणी</t>
    </r>
  </si>
  <si>
    <r>
      <rPr>
        <sz val="11"/>
        <color theme="1"/>
        <rFont val="Book Antiqua"/>
        <family val="1"/>
      </rPr>
      <t>सुवर्णरेखा</t>
    </r>
  </si>
  <si>
    <r>
      <rPr>
        <sz val="11"/>
        <color theme="1"/>
        <rFont val="Book Antiqua"/>
        <family val="1"/>
      </rPr>
      <t>साबरमती</t>
    </r>
  </si>
  <si>
    <r>
      <rPr>
        <sz val="11"/>
        <color theme="1"/>
        <rFont val="Book Antiqua"/>
        <family val="1"/>
      </rPr>
      <t>माही</t>
    </r>
  </si>
  <si>
    <r>
      <rPr>
        <sz val="11"/>
        <color theme="1"/>
        <rFont val="Book Antiqua"/>
        <family val="1"/>
      </rPr>
      <t>नर्मदा</t>
    </r>
  </si>
  <si>
    <r>
      <rPr>
        <sz val="11"/>
        <color theme="1"/>
        <rFont val="Book Antiqua"/>
        <family val="1"/>
      </rPr>
      <t>ताप्ती</t>
    </r>
  </si>
  <si>
    <r>
      <rPr>
        <sz val="11"/>
        <color theme="1"/>
        <rFont val="Book Antiqua"/>
        <family val="1"/>
      </rPr>
      <t xml:space="preserve">ताप्ती से ताडरी के बीच पश्चिम की ओर बहने वाली नदियां </t>
    </r>
  </si>
  <si>
    <r>
      <rPr>
        <sz val="11"/>
        <color theme="1"/>
        <rFont val="Book Antiqua"/>
        <family val="1"/>
      </rPr>
      <t xml:space="preserve">ताडरी से कन्याकुमारी के बीच पश्चिम की ओर बहने वाली नदियां </t>
    </r>
  </si>
  <si>
    <t>विवरण 2.25 (ख) : जल संसाधन - घाटीवार</t>
  </si>
  <si>
    <t xml:space="preserve">औसत वार्षिक उपलब्‍धता (घन किलोमीटर प्रतिवर्ष)$
Average Annual Availability (cubic km/year) </t>
  </si>
  <si>
    <t xml:space="preserve">अनुमानित जनसंख्या (Million/मिलियन) #
Estimated population </t>
  </si>
  <si>
    <t xml:space="preserve">प्रति व्यक्ति औसत जल उपलब्धता का अनुमान (cum)
Estimated per Capita Average Water Availability </t>
  </si>
  <si>
    <t>Note: 1. $ : Ressessment  of water availability in India using space  input, 2019, CWC. 2. #: Report of the Standing Sub-Committee for assessment of availability and requirement of water for diverse uses in the country, August 2000.</t>
  </si>
  <si>
    <r>
      <rPr>
        <b/>
        <sz val="11"/>
        <rFont val="Book Antiqua"/>
        <family val="1"/>
      </rPr>
      <t>क्षेत्र</t>
    </r>
  </si>
  <si>
    <t>Note: 1. BCM: Billion Cubic Meters. 2. MoWRRD &amp;GR:Ministry of Water Resources, River Development &amp; Ganga Rejuvenation. 3. NCIWRD: National Commission on Integrated Water Resources Development.</t>
  </si>
  <si>
    <t>Note: 1.  Sitewise Monsoon, Non-Monsoon &amp; Annual flow of water from 2010-2011 to 2020-2021. 2. #   Average, minimum and manimum values of respective sites of each Basin/River. 3. MCM :Million Cubic Meter. 4. `- Indicates Nil/NA/0.</t>
  </si>
  <si>
    <t>स्रोत : हाइड्रोलॉजिकल डेटा निदेशालय, केंद्रीय जल आयोग/ Source : Hydrological Data Dte., Central Water Commission</t>
  </si>
  <si>
    <t>विवरण 2.27  (क) बेसिन के अनुसार भौमजल संसाधन, भारत  2020</t>
  </si>
  <si>
    <t>Note: 1. Dynamic Ground Water resources of unclassified basins of India (in Ham) as on March 2020. 2. Blank cell denote Not Available. 3. Ham: Hectare meter.</t>
  </si>
  <si>
    <t>Note: 1. # : The stage of Ground water development is to be computed as : E/N (Where  E: Existing Gross draft (Col. 13) for all uses and N: Net annual availability (Col. 9).). 2. BCM: Billion Cubic Meter.</t>
  </si>
  <si>
    <t>3. **The Ground Water resources assessment as on 2013 has been considered for the state of West Bengal</t>
  </si>
  <si>
    <t>4. Data on Ground Water Extraction for Industries is not available for Karnataka, Punjab &amp; Uttar Pradesh and is  available only for 2 districts of Maharashtra.</t>
  </si>
  <si>
    <r>
      <rPr>
        <b/>
        <sz val="11"/>
        <rFont val="Book Antiqua"/>
        <family val="1"/>
      </rPr>
      <t>Source :</t>
    </r>
    <r>
      <rPr>
        <sz val="11"/>
        <rFont val="Book Antiqua"/>
        <family val="1"/>
      </rPr>
      <t xml:space="preserve">  Central Water Commission  / स्रोत: केंद्रीय जल आयोग</t>
    </r>
  </si>
  <si>
    <t xml:space="preserve">स्रोत: जल प्रबंधन निदेशालय, केंद्रीय जल आयोग/ Source : Water Management Dte., Central Water Commission   </t>
  </si>
  <si>
    <t>Note: 1. BCM : Billion Cubic Metres. 2. FRL : Full Reservoir Level</t>
  </si>
  <si>
    <t xml:space="preserve">पंजाब </t>
  </si>
  <si>
    <t xml:space="preserve">राजस्थान </t>
  </si>
  <si>
    <t xml:space="preserve">नागालैंड </t>
  </si>
  <si>
    <t xml:space="preserve">गुजरात </t>
  </si>
  <si>
    <t xml:space="preserve">उत्तराखंड </t>
  </si>
  <si>
    <t xml:space="preserve">मध्य प्रदेश </t>
  </si>
  <si>
    <t xml:space="preserve">कर्नाटक </t>
  </si>
  <si>
    <t xml:space="preserve">केरल </t>
  </si>
  <si>
    <t xml:space="preserve">तमिलनाडु </t>
  </si>
  <si>
    <r>
      <t>1)</t>
    </r>
    <r>
      <rPr>
        <b/>
        <sz val="11"/>
        <color theme="1"/>
        <rFont val="Book Antiqua"/>
        <family val="1"/>
      </rPr>
      <t xml:space="preserve">     </t>
    </r>
    <r>
      <rPr>
        <b/>
        <u/>
        <sz val="11"/>
        <color theme="1"/>
        <rFont val="Book Antiqua"/>
        <family val="1"/>
      </rPr>
      <t>India - Bangladesh Treaty:</t>
    </r>
    <r>
      <rPr>
        <sz val="11"/>
        <color theme="1"/>
        <rFont val="Book Antiqua"/>
        <family val="1"/>
      </rPr>
      <t xml:space="preserve"> The Treaty provides for sharing of waters of river Ganga at Farakka during lean period (1st January to 31st May),as per the following formula:</t>
    </r>
  </si>
  <si>
    <r>
      <t>2)</t>
    </r>
    <r>
      <rPr>
        <b/>
        <sz val="11"/>
        <color theme="1"/>
        <rFont val="Book Antiqua"/>
        <family val="1"/>
      </rPr>
      <t xml:space="preserve">     </t>
    </r>
    <r>
      <rPr>
        <b/>
        <u/>
        <sz val="11"/>
        <color theme="1"/>
        <rFont val="Book Antiqua"/>
        <family val="1"/>
      </rPr>
      <t xml:space="preserve"> Mahakali Treaty:</t>
    </r>
    <r>
      <rPr>
        <sz val="11"/>
        <color theme="1"/>
        <rFont val="Book Antiqua"/>
        <family val="1"/>
      </rPr>
      <t xml:space="preserve"> The Treaty provides for integrated development of Mahakali river which is guided by the principles of equality, mutual benefit and no harm to either Party. The development of Pancheshwar Multipurpose Project is centrepiece of the Treaty.</t>
    </r>
  </si>
  <si>
    <r>
      <t xml:space="preserve">3)     </t>
    </r>
    <r>
      <rPr>
        <b/>
        <u/>
        <sz val="11"/>
        <color theme="1"/>
        <rFont val="Book Antiqua"/>
        <family val="1"/>
      </rPr>
      <t>Indus Water Treaty:</t>
    </r>
    <r>
      <rPr>
        <sz val="11"/>
        <color theme="1"/>
        <rFont val="Book Antiqua"/>
        <family val="1"/>
      </rPr>
      <t xml:space="preserve">  India had signed the Indus Waters Treaty with Pakistan under the aegis of the World Bank in 1960. The main features of the Treaty are as under:</t>
    </r>
  </si>
  <si>
    <t>a)      Under the provision of Treaty, all the waters of the three Eastern Rivers (Ravi, Beas, Sutlej with their tributaries) were allocated to India for the unrestricted use, while that of Western Rivers (Indus, Jhelum, Chenab with their tributaries) were allocated to Pakistan. However, India is permitted to use the waters of Western Rivers for domestic, non-consumptive, specified agricultural use and generation of hydro-electric power through Run of River (ROR) projects on the Western rivers as per criteria mentioned in the Treaty.</t>
  </si>
  <si>
    <t>b)        India can build storage projects on the Western Rivers to create storages up to 3.6 Million Acre Feet (MAF) for general, power and flood protection purposes (river- wise and use- wise storages that can be created and the criteria are defined in the Treaty).</t>
  </si>
  <si>
    <t>क्षेत्र/राज्‍य/केंद्र शासित प्रदेश</t>
  </si>
  <si>
    <t xml:space="preserve">Region/State/UTs </t>
  </si>
  <si>
    <t>( रुपए लाख में/Rs. In Lakh )</t>
  </si>
  <si>
    <t xml:space="preserve">(एमसीएम/MCM)    </t>
  </si>
  <si>
    <t xml:space="preserve"> विवरण 2.15 (क) : प्रमुख फसलों के तहत क्षेत्रफल </t>
  </si>
  <si>
    <t>Statement 2.15 (a) : Area under major crops</t>
  </si>
  <si>
    <t>अंडालुसाइट</t>
  </si>
  <si>
    <t>फ्लुओरसपर</t>
  </si>
  <si>
    <t xml:space="preserve">केओलिन </t>
  </si>
  <si>
    <t>कीसेलगुहर</t>
  </si>
  <si>
    <t>वोलस्टोनाइट</t>
  </si>
  <si>
    <r>
      <t>Source: Basin Planning (BP)-</t>
    </r>
    <r>
      <rPr>
        <sz val="10"/>
        <color theme="1"/>
        <rFont val="Book Antiqua"/>
        <family val="1"/>
      </rPr>
      <t>I</t>
    </r>
    <r>
      <rPr>
        <i/>
        <sz val="10"/>
        <color theme="1"/>
        <rFont val="Book Antiqua"/>
        <family val="1"/>
      </rPr>
      <t xml:space="preserve">  Directorate, Central Water Commission</t>
    </r>
  </si>
  <si>
    <t>स्रोत: बेसिन योजना-I  निदेशालय, केंद्रीय जल आयोग</t>
  </si>
  <si>
    <t>विवरण 2.27 (ख) :  राज्‍यवार भू जल संसाधन, भारत 2023</t>
  </si>
  <si>
    <t>स्रोत: बी पी- I निदेशालय, केंद्रीय जल आयोग /Source :  B.P.-I Directorate, Central Water Commission  
Note: 1. $: Reassessment  of Water Availability in India using Space Inputs, June 2019, CWC. 2. # : Report  of the  Standing  Sub-Committee  for assessment  of availability  and requirement  of water for diverse uses in the country, August 2000. 3. BCM : Billion Cubic Metres. 4. B.P.-I Directorate, Central Water Commission-River basin-wise catchment area, average water resources potential and  utilisable water resources potential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</si>
</sst>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 #,##0_ ;_ * \-#,##0_ ;_ * &quot;-&quot;_ ;_ @_ "/>
    <numFmt numFmtId="165" formatCode="_ &quot;₹&quot;\ * #,##0.00_ ;_ &quot;₹&quot;\ * \-#,##0.00_ ;_ &quot;₹&quot;\ * &quot;-&quot;??_ ;_ @_ "/>
    <numFmt numFmtId="166" formatCode="_ * #,##0.00_ ;_ * \-#,##0.00_ ;_ * &quot;-&quot;??_ ;_ @_ "/>
    <numFmt numFmtId="167" formatCode="0.000"/>
    <numFmt numFmtId="168" formatCode="0.0"/>
    <numFmt numFmtId="169" formatCode="0.0000"/>
    <numFmt numFmtId="170" formatCode="0.00000"/>
    <numFmt numFmtId="171" formatCode="#,##0.0"/>
    <numFmt numFmtId="172" formatCode="_ * #,##0_ ;_ * \-#,##0_ ;_ * &quot;-&quot;??_ ;_ @_ "/>
    <numFmt numFmtId="173" formatCode="_ * #,##0.0_ ;_ * \-#,##0.0_ ;_ * &quot;-&quot;_ ;_ @_ "/>
    <numFmt numFmtId="174" formatCode="0;[Red]0"/>
    <numFmt numFmtId="175" formatCode="_(* #,##0_);_(* \(#,##0\);_(* &quot;-&quot;??_);_(@_)"/>
  </numFmts>
  <fonts count="77">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name val="Arial"/>
      <family val="2"/>
    </font>
    <font>
      <b/>
      <sz val="11"/>
      <name val="Calibri"/>
      <family val="2"/>
      <scheme val="minor"/>
    </font>
    <font>
      <sz val="10"/>
      <color theme="1"/>
      <name val="Calibri"/>
      <family val="2"/>
      <scheme val="minor"/>
    </font>
    <font>
      <sz val="10"/>
      <name val="Calibri"/>
      <family val="2"/>
      <scheme val="minor"/>
    </font>
    <font>
      <b/>
      <sz val="12"/>
      <name val="Calibri"/>
      <family val="2"/>
      <scheme val="minor"/>
    </font>
    <font>
      <sz val="12"/>
      <color theme="1"/>
      <name val="Calibri"/>
      <family val="2"/>
      <scheme val="minor"/>
    </font>
    <font>
      <sz val="11"/>
      <name val="Calibri"/>
      <family val="2"/>
    </font>
    <font>
      <b/>
      <sz val="12"/>
      <color theme="1"/>
      <name val="Calibri"/>
      <family val="2"/>
      <scheme val="minor"/>
    </font>
    <font>
      <u/>
      <sz val="10"/>
      <color theme="10"/>
      <name val="Arial"/>
      <family val="2"/>
    </font>
    <font>
      <sz val="10"/>
      <name val="MS Sans Serif"/>
      <family val="2"/>
    </font>
    <font>
      <sz val="10"/>
      <color rgb="FF000000"/>
      <name val="Arial"/>
      <family val="2"/>
    </font>
    <font>
      <sz val="12"/>
      <color theme="1"/>
      <name val="Cambria"/>
      <family val="2"/>
    </font>
    <font>
      <b/>
      <sz val="11"/>
      <color theme="1"/>
      <name val="Cambria"/>
      <family val="1"/>
    </font>
    <font>
      <sz val="11"/>
      <color theme="1"/>
      <name val="Cambria"/>
      <family val="1"/>
    </font>
    <font>
      <u/>
      <sz val="11"/>
      <color theme="10"/>
      <name val="Calibri"/>
      <family val="2"/>
    </font>
    <font>
      <sz val="12"/>
      <name val="Calibri"/>
      <family val="2"/>
      <scheme val="minor"/>
    </font>
    <font>
      <sz val="13"/>
      <name val="Calibri"/>
      <family val="2"/>
      <scheme val="minor"/>
    </font>
    <font>
      <sz val="11"/>
      <name val="Cambria"/>
      <family val="1"/>
    </font>
    <font>
      <b/>
      <sz val="11"/>
      <name val="Cambria"/>
      <family val="1"/>
    </font>
    <font>
      <b/>
      <sz val="12"/>
      <name val="Book Antiqua"/>
      <family val="1"/>
    </font>
    <font>
      <sz val="12"/>
      <name val="Book Antiqua"/>
      <family val="1"/>
    </font>
    <font>
      <sz val="11"/>
      <color rgb="FF000000"/>
      <name val="Arial"/>
      <family val="2"/>
    </font>
    <font>
      <sz val="11"/>
      <color rgb="FF000000"/>
      <name val="Calibri"/>
      <family val="2"/>
      <scheme val="minor"/>
    </font>
    <font>
      <u/>
      <sz val="11"/>
      <color theme="10"/>
      <name val="Calibri"/>
      <family val="2"/>
      <scheme val="minor"/>
    </font>
    <font>
      <sz val="11"/>
      <name val="Helvetica Narrow"/>
      <family val="2"/>
    </font>
    <font>
      <b/>
      <sz val="11"/>
      <name val="Helvetica Narrow"/>
      <family val="2"/>
    </font>
    <font>
      <u/>
      <sz val="7.7"/>
      <color theme="10"/>
      <name val="Calibri"/>
      <family val="2"/>
    </font>
    <font>
      <sz val="10"/>
      <color rgb="FF000000"/>
      <name val="Times New Roman"/>
      <family val="1"/>
    </font>
    <font>
      <sz val="11"/>
      <name val="Arial"/>
      <family val="2"/>
    </font>
    <font>
      <b/>
      <sz val="11"/>
      <name val="Calibri"/>
      <family val="2"/>
    </font>
    <font>
      <b/>
      <sz val="11"/>
      <name val="Arial"/>
      <family val="2"/>
    </font>
    <font>
      <b/>
      <sz val="12"/>
      <name val="Calibri"/>
      <family val="2"/>
    </font>
    <font>
      <b/>
      <sz val="12"/>
      <name val="Arial"/>
      <family val="2"/>
    </font>
    <font>
      <sz val="11"/>
      <name val="Times New Roman"/>
      <family val="1"/>
    </font>
    <font>
      <sz val="11"/>
      <name val="Cambria"/>
      <family val="1"/>
      <scheme val="major"/>
    </font>
    <font>
      <b/>
      <sz val="11"/>
      <name val="Cambria"/>
      <family val="1"/>
      <scheme val="major"/>
    </font>
    <font>
      <sz val="10"/>
      <color indexed="8"/>
      <name val="匠牥晩††††††††††"/>
    </font>
    <font>
      <sz val="9"/>
      <name val="Times New Roman"/>
      <family val="1"/>
    </font>
    <font>
      <sz val="9"/>
      <color indexed="81"/>
      <name val="Tahoma"/>
      <family val="2"/>
    </font>
    <font>
      <b/>
      <sz val="9"/>
      <color indexed="81"/>
      <name val="Tahoma"/>
      <family val="2"/>
    </font>
    <font>
      <b/>
      <sz val="10"/>
      <color rgb="FF000000"/>
      <name val="Times New Roman"/>
      <family val="1"/>
    </font>
    <font>
      <sz val="11"/>
      <color rgb="FFFF0000"/>
      <name val="Calibri"/>
      <family val="2"/>
      <scheme val="minor"/>
    </font>
    <font>
      <sz val="10"/>
      <color indexed="12"/>
      <name val="Courier"/>
      <family val="3"/>
    </font>
    <font>
      <sz val="13"/>
      <color theme="1"/>
      <name val="Calibri"/>
      <family val="2"/>
      <scheme val="minor"/>
    </font>
    <font>
      <sz val="11"/>
      <color rgb="FF00B050"/>
      <name val="Calibri"/>
      <family val="2"/>
      <scheme val="minor"/>
    </font>
    <font>
      <sz val="11"/>
      <name val="Book Antiqua"/>
      <family val="1"/>
    </font>
    <font>
      <b/>
      <sz val="11"/>
      <name val="Book Antiqua"/>
      <family val="1"/>
    </font>
    <font>
      <vertAlign val="subscript"/>
      <sz val="11"/>
      <name val="Book Antiqua"/>
      <family val="1"/>
    </font>
    <font>
      <i/>
      <sz val="10"/>
      <name val="Calibri"/>
      <family val="2"/>
      <scheme val="minor"/>
    </font>
    <font>
      <b/>
      <sz val="11"/>
      <color theme="1"/>
      <name val="Book Antiqua"/>
      <family val="1"/>
    </font>
    <font>
      <sz val="11"/>
      <color theme="1"/>
      <name val="Book Antiqua"/>
      <family val="1"/>
    </font>
    <font>
      <b/>
      <sz val="12"/>
      <color theme="1"/>
      <name val="Book Antiqua"/>
      <family val="1"/>
    </font>
    <font>
      <i/>
      <sz val="10"/>
      <color theme="1"/>
      <name val="Book Antiqua"/>
      <family val="1"/>
    </font>
    <font>
      <i/>
      <sz val="10"/>
      <color theme="1"/>
      <name val="Calibri"/>
      <family val="2"/>
      <scheme val="minor"/>
    </font>
    <font>
      <sz val="11"/>
      <color rgb="FF000000"/>
      <name val="Book Antiqua"/>
      <family val="1"/>
    </font>
    <font>
      <b/>
      <sz val="11"/>
      <color rgb="FF000000"/>
      <name val="Book Antiqua"/>
      <family val="1"/>
    </font>
    <font>
      <i/>
      <sz val="10"/>
      <name val="Book Antiqua"/>
      <family val="1"/>
    </font>
    <font>
      <b/>
      <i/>
      <sz val="10"/>
      <name val="Book Antiqua"/>
      <family val="1"/>
    </font>
    <font>
      <i/>
      <sz val="11"/>
      <name val="Book Antiqua"/>
      <family val="1"/>
    </font>
    <font>
      <sz val="10"/>
      <name val="Book Antiqua"/>
      <family val="1"/>
    </font>
    <font>
      <sz val="11"/>
      <color rgb="FF0F233D"/>
      <name val="Book Antiqua"/>
      <family val="1"/>
    </font>
    <font>
      <b/>
      <sz val="11"/>
      <color rgb="FF0F233D"/>
      <name val="Book Antiqua"/>
      <family val="1"/>
    </font>
    <font>
      <sz val="11"/>
      <color rgb="FFFF0000"/>
      <name val="Book Antiqua"/>
      <family val="1"/>
    </font>
    <font>
      <sz val="11"/>
      <color indexed="8"/>
      <name val="Book Antiqua"/>
      <family val="1"/>
    </font>
    <font>
      <sz val="11"/>
      <color rgb="FF202124"/>
      <name val="Book Antiqua"/>
      <family val="1"/>
    </font>
    <font>
      <b/>
      <i/>
      <sz val="10"/>
      <color theme="1"/>
      <name val="Book Antiqua"/>
      <family val="1"/>
    </font>
    <font>
      <b/>
      <sz val="11"/>
      <color rgb="FFFF0000"/>
      <name val="Book Antiqua"/>
      <family val="1"/>
    </font>
    <font>
      <u/>
      <sz val="11"/>
      <name val="Book Antiqua"/>
      <family val="1"/>
    </font>
    <font>
      <u/>
      <sz val="11"/>
      <color theme="10"/>
      <name val="Book Antiqua"/>
      <family val="1"/>
    </font>
    <font>
      <i/>
      <u/>
      <sz val="10"/>
      <color theme="10"/>
      <name val="Book Antiqua"/>
      <family val="1"/>
    </font>
    <font>
      <i/>
      <u/>
      <sz val="10"/>
      <name val="Book Antiqua"/>
      <family val="1"/>
    </font>
    <font>
      <b/>
      <u/>
      <sz val="11"/>
      <color theme="1"/>
      <name val="Book Antiqua"/>
      <family val="1"/>
    </font>
    <font>
      <sz val="10"/>
      <color theme="1"/>
      <name val="Book Antiqua"/>
      <family val="1"/>
    </font>
  </fonts>
  <fills count="9">
    <fill>
      <patternFill patternType="none"/>
    </fill>
    <fill>
      <patternFill patternType="gray125"/>
    </fill>
    <fill>
      <patternFill patternType="solid">
        <fgColor theme="8" tint="0.79998168889431442"/>
        <bgColor indexed="64"/>
      </patternFill>
    </fill>
    <fill>
      <patternFill patternType="solid">
        <fgColor theme="4" tint="0.79998168889431442"/>
        <bgColor indexed="64"/>
      </patternFill>
    </fill>
    <fill>
      <patternFill patternType="solid">
        <fgColor theme="6" tint="0.59999389629810485"/>
        <bgColor indexed="65"/>
      </patternFill>
    </fill>
    <fill>
      <patternFill patternType="solid">
        <fgColor theme="0"/>
        <bgColor indexed="64"/>
      </patternFill>
    </fill>
    <fill>
      <patternFill patternType="solid">
        <fgColor rgb="FFE6E6E8"/>
      </patternFill>
    </fill>
    <fill>
      <patternFill patternType="solid">
        <fgColor theme="8" tint="0.59999389629810485"/>
        <bgColor indexed="64"/>
      </patternFill>
    </fill>
    <fill>
      <patternFill patternType="solid">
        <fgColor theme="8" tint="0.3999755851924192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double">
        <color rgb="FF00B0F0"/>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000000"/>
      </left>
      <right style="thin">
        <color rgb="FF0F233D"/>
      </right>
      <top style="thin">
        <color rgb="FF0F233D"/>
      </top>
      <bottom style="thin">
        <color rgb="FF000000"/>
      </bottom>
      <diagonal/>
    </border>
    <border>
      <left style="thin">
        <color rgb="FF0F233D"/>
      </left>
      <right style="thin">
        <color rgb="FF000000"/>
      </right>
      <top style="thin">
        <color rgb="FF0F233D"/>
      </top>
      <bottom style="thin">
        <color rgb="FF000000"/>
      </bottom>
      <diagonal/>
    </border>
    <border>
      <left style="thin">
        <color rgb="FF0F233D"/>
      </left>
      <right style="thin">
        <color rgb="FF0F233D"/>
      </right>
      <top style="thin">
        <color rgb="FF0F233D"/>
      </top>
      <bottom style="thin">
        <color rgb="FF000000"/>
      </bottom>
      <diagonal/>
    </border>
    <border>
      <left/>
      <right style="thin">
        <color indexed="64"/>
      </right>
      <top/>
      <bottom/>
      <diagonal/>
    </border>
    <border>
      <left style="thin">
        <color rgb="FF000000"/>
      </left>
      <right style="thin">
        <color auto="1"/>
      </right>
      <top style="thin">
        <color indexed="64"/>
      </top>
      <bottom style="thin">
        <color indexed="64"/>
      </bottom>
      <diagonal/>
    </border>
    <border>
      <left style="thin">
        <color auto="1"/>
      </left>
      <right style="medium">
        <color rgb="FF000000"/>
      </right>
      <top style="medium">
        <color rgb="FF000000"/>
      </top>
      <bottom style="medium">
        <color rgb="FF000000"/>
      </bottom>
      <diagonal/>
    </border>
    <border>
      <left/>
      <right style="thin">
        <color auto="1"/>
      </right>
      <top style="medium">
        <color rgb="FF000000"/>
      </top>
      <bottom style="medium">
        <color rgb="FF000000"/>
      </bottom>
      <diagonal/>
    </border>
    <border>
      <left style="thin">
        <color auto="1"/>
      </left>
      <right style="medium">
        <color rgb="FF000000"/>
      </right>
      <top style="medium">
        <color rgb="FF000000"/>
      </top>
      <bottom/>
      <diagonal/>
    </border>
    <border>
      <left style="medium">
        <color rgb="FF000000"/>
      </left>
      <right style="thin">
        <color auto="1"/>
      </right>
      <top style="medium">
        <color rgb="FF000000"/>
      </top>
      <bottom/>
      <diagonal/>
    </border>
    <border>
      <left style="thin">
        <color auto="1"/>
      </left>
      <right style="medium">
        <color rgb="FF000000"/>
      </right>
      <top/>
      <bottom/>
      <diagonal/>
    </border>
    <border>
      <left style="medium">
        <color rgb="FF000000"/>
      </left>
      <right style="thin">
        <color auto="1"/>
      </right>
      <top/>
      <bottom/>
      <diagonal/>
    </border>
    <border>
      <left style="medium">
        <color rgb="FF000000"/>
      </left>
      <right style="thin">
        <color auto="1"/>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auto="1"/>
      </left>
      <right style="medium">
        <color rgb="FF000000"/>
      </right>
      <top/>
      <bottom style="thin">
        <color indexed="64"/>
      </bottom>
      <diagonal/>
    </border>
    <border>
      <left style="medium">
        <color rgb="FF000000"/>
      </left>
      <right style="medium">
        <color rgb="FF000000"/>
      </right>
      <top/>
      <bottom style="thin">
        <color indexed="64"/>
      </bottom>
      <diagonal/>
    </border>
    <border>
      <left/>
      <right style="medium">
        <color rgb="FF000000"/>
      </right>
      <top/>
      <bottom style="thin">
        <color indexed="64"/>
      </bottom>
      <diagonal/>
    </border>
    <border>
      <left style="medium">
        <color rgb="FF000000"/>
      </left>
      <right style="thin">
        <color auto="1"/>
      </right>
      <top/>
      <bottom style="thin">
        <color indexed="64"/>
      </bottom>
      <diagonal/>
    </border>
  </borders>
  <cellStyleXfs count="97">
    <xf numFmtId="0" fontId="0"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1" fillId="0" borderId="0" applyFont="0" applyFill="0" applyBorder="0" applyAlignment="0" applyProtection="0"/>
    <xf numFmtId="0" fontId="12" fillId="0" borderId="0" applyNumberFormat="0" applyFill="0" applyBorder="0" applyAlignment="0" applyProtection="0">
      <alignment vertical="top"/>
      <protection locked="0"/>
    </xf>
    <xf numFmtId="0" fontId="4"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4" fillId="0" borderId="0"/>
    <xf numFmtId="0" fontId="4" fillId="0" borderId="0"/>
    <xf numFmtId="0" fontId="4" fillId="0" borderId="0"/>
    <xf numFmtId="0" fontId="15" fillId="0" borderId="0"/>
    <xf numFmtId="0" fontId="13" fillId="0" borderId="0"/>
    <xf numFmtId="0" fontId="13" fillId="0" borderId="0"/>
    <xf numFmtId="0" fontId="1" fillId="0" borderId="0"/>
    <xf numFmtId="0" fontId="1" fillId="0" borderId="0"/>
    <xf numFmtId="0" fontId="13" fillId="0" borderId="0"/>
    <xf numFmtId="0" fontId="4" fillId="0" borderId="0"/>
    <xf numFmtId="0" fontId="4"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0" fontId="18" fillId="0" borderId="0" applyNumberFormat="0" applyFill="0" applyBorder="0" applyAlignment="0" applyProtection="0">
      <alignment vertical="top"/>
      <protection locked="0"/>
    </xf>
    <xf numFmtId="0" fontId="4" fillId="0" borderId="0"/>
    <xf numFmtId="0" fontId="27" fillId="0" borderId="0" applyNumberForma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0" fontId="1" fillId="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30" fillId="0" borderId="0" applyNumberFormat="0" applyFill="0" applyBorder="0" applyAlignment="0" applyProtection="0">
      <alignment vertical="top"/>
      <protection locked="0"/>
    </xf>
    <xf numFmtId="43" fontId="1" fillId="0" borderId="0" applyFont="0" applyFill="0" applyBorder="0" applyAlignment="0" applyProtection="0"/>
    <xf numFmtId="0" fontId="1" fillId="0" borderId="0"/>
    <xf numFmtId="0" fontId="1" fillId="0" borderId="0"/>
    <xf numFmtId="0" fontId="1" fillId="0" borderId="0"/>
    <xf numFmtId="0" fontId="4" fillId="0" borderId="0"/>
    <xf numFmtId="0" fontId="27" fillId="0" borderId="0" applyNumberFormat="0" applyFill="0" applyBorder="0" applyAlignment="0" applyProtection="0"/>
    <xf numFmtId="0" fontId="40" fillId="0" borderId="0"/>
    <xf numFmtId="0" fontId="4" fillId="0" borderId="0"/>
    <xf numFmtId="0" fontId="31" fillId="0" borderId="0"/>
    <xf numFmtId="0" fontId="46" fillId="0" borderId="0"/>
    <xf numFmtId="0" fontId="4" fillId="0" borderId="0"/>
    <xf numFmtId="0" fontId="6" fillId="0" borderId="0"/>
    <xf numFmtId="166" fontId="1" fillId="0" borderId="0" applyFont="0" applyFill="0" applyBorder="0" applyAlignment="0" applyProtection="0"/>
  </cellStyleXfs>
  <cellXfs count="1944">
    <xf numFmtId="0" fontId="0" fillId="0" borderId="0" xfId="0"/>
    <xf numFmtId="0" fontId="3" fillId="0" borderId="0" xfId="0" applyFont="1"/>
    <xf numFmtId="0" fontId="3" fillId="0" borderId="1" xfId="0" applyFont="1" applyBorder="1" applyAlignment="1">
      <alignment vertical="center"/>
    </xf>
    <xf numFmtId="0" fontId="5" fillId="0" borderId="0" xfId="0" applyFont="1"/>
    <xf numFmtId="0" fontId="3" fillId="0" borderId="0" xfId="0" applyFont="1" applyAlignment="1">
      <alignment vertical="center"/>
    </xf>
    <xf numFmtId="0" fontId="0" fillId="0" borderId="0" xfId="0" applyAlignment="1">
      <alignment vertical="center"/>
    </xf>
    <xf numFmtId="0" fontId="3" fillId="0" borderId="1" xfId="0" applyFont="1" applyBorder="1" applyAlignment="1">
      <alignment vertical="center" wrapText="1"/>
    </xf>
    <xf numFmtId="0" fontId="3" fillId="0" borderId="0" xfId="0" applyFont="1" applyAlignment="1">
      <alignment vertical="center" wrapText="1"/>
    </xf>
    <xf numFmtId="0" fontId="3" fillId="0" borderId="1" xfId="0" applyFont="1" applyBorder="1" applyAlignment="1">
      <alignment horizontal="left" vertical="center"/>
    </xf>
    <xf numFmtId="0" fontId="3" fillId="0" borderId="0" xfId="0" applyFont="1" applyAlignment="1">
      <alignment wrapText="1"/>
    </xf>
    <xf numFmtId="0" fontId="3" fillId="0" borderId="0" xfId="0" applyFont="1" applyAlignment="1">
      <alignment horizontal="center" vertical="center"/>
    </xf>
    <xf numFmtId="0" fontId="5" fillId="0" borderId="0" xfId="0" applyFont="1" applyAlignment="1">
      <alignment vertical="center"/>
    </xf>
    <xf numFmtId="0" fontId="19" fillId="0" borderId="0" xfId="0" applyFont="1" applyAlignment="1">
      <alignment vertical="center"/>
    </xf>
    <xf numFmtId="0" fontId="8" fillId="0" borderId="0" xfId="0" applyFont="1" applyAlignment="1">
      <alignment horizontal="center" vertical="center"/>
    </xf>
    <xf numFmtId="0" fontId="19" fillId="0" borderId="0" xfId="0" applyFont="1" applyAlignment="1">
      <alignment horizontal="right" vertical="center"/>
    </xf>
    <xf numFmtId="0" fontId="7" fillId="0" borderId="0" xfId="0" applyFont="1" applyAlignment="1">
      <alignment vertical="center"/>
    </xf>
    <xf numFmtId="2" fontId="3" fillId="0" borderId="1" xfId="0" applyNumberFormat="1" applyFont="1" applyBorder="1" applyAlignment="1">
      <alignment vertical="center"/>
    </xf>
    <xf numFmtId="167" fontId="3" fillId="0" borderId="1" xfId="0" applyNumberFormat="1" applyFont="1" applyBorder="1" applyAlignment="1">
      <alignment vertical="center"/>
    </xf>
    <xf numFmtId="0" fontId="2" fillId="0" borderId="0" xfId="0" applyFont="1"/>
    <xf numFmtId="0" fontId="3" fillId="0" borderId="5" xfId="0" applyFont="1" applyBorder="1" applyAlignment="1">
      <alignment vertical="center"/>
    </xf>
    <xf numFmtId="0" fontId="21" fillId="0" borderId="0" xfId="0" applyFont="1" applyAlignment="1">
      <alignment vertical="center"/>
    </xf>
    <xf numFmtId="0" fontId="21" fillId="0" borderId="0" xfId="0" applyFont="1"/>
    <xf numFmtId="0" fontId="22" fillId="0" borderId="0" xfId="0" applyFont="1"/>
    <xf numFmtId="0" fontId="21" fillId="0" borderId="0" xfId="0" applyFont="1" applyAlignment="1">
      <alignment horizontal="center"/>
    </xf>
    <xf numFmtId="0" fontId="21" fillId="0" borderId="0" xfId="0" applyFont="1" applyAlignment="1">
      <alignment wrapText="1"/>
    </xf>
    <xf numFmtId="0" fontId="23" fillId="0" borderId="0" xfId="0" applyFont="1" applyAlignment="1">
      <alignment vertical="center"/>
    </xf>
    <xf numFmtId="0" fontId="24" fillId="0" borderId="0" xfId="0" applyFont="1" applyAlignment="1">
      <alignment vertical="center"/>
    </xf>
    <xf numFmtId="0" fontId="24" fillId="0" borderId="0" xfId="0" applyFont="1"/>
    <xf numFmtId="2" fontId="3" fillId="0" borderId="0" xfId="0" applyNumberFormat="1" applyFont="1" applyAlignment="1">
      <alignment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19" fillId="2" borderId="0" xfId="0" applyFont="1" applyFill="1" applyAlignment="1">
      <alignment vertical="center"/>
    </xf>
    <xf numFmtId="0" fontId="0" fillId="2" borderId="0" xfId="0" applyFill="1"/>
    <xf numFmtId="0" fontId="3" fillId="2" borderId="1" xfId="0" applyFont="1" applyFill="1" applyBorder="1" applyAlignment="1">
      <alignment vertical="center"/>
    </xf>
    <xf numFmtId="0" fontId="24" fillId="2" borderId="0" xfId="0" applyFont="1" applyFill="1"/>
    <xf numFmtId="0" fontId="21" fillId="2" borderId="0" xfId="0" applyFont="1" applyFill="1"/>
    <xf numFmtId="0" fontId="3" fillId="2" borderId="0" xfId="0" applyFont="1" applyFill="1" applyAlignment="1">
      <alignment vertical="center"/>
    </xf>
    <xf numFmtId="0" fontId="0" fillId="2" borderId="0" xfId="0" applyFill="1" applyAlignment="1">
      <alignment vertical="center"/>
    </xf>
    <xf numFmtId="0" fontId="3" fillId="2" borderId="0" xfId="0" applyFont="1" applyFill="1"/>
    <xf numFmtId="0" fontId="3" fillId="0" borderId="1" xfId="0" applyFont="1" applyBorder="1" applyAlignment="1">
      <alignment horizontal="center" vertical="center"/>
    </xf>
    <xf numFmtId="0" fontId="0" fillId="2" borderId="0" xfId="0" applyFill="1" applyAlignment="1">
      <alignment horizontal="center" vertical="center"/>
    </xf>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9" fillId="2" borderId="0" xfId="0" applyFont="1" applyFill="1" applyAlignment="1">
      <alignment vertical="center"/>
    </xf>
    <xf numFmtId="0" fontId="11" fillId="2" borderId="0" xfId="0" applyFont="1" applyFill="1" applyAlignment="1">
      <alignment horizontal="center" vertical="center"/>
    </xf>
    <xf numFmtId="0" fontId="22" fillId="2" borderId="0" xfId="0" applyFont="1" applyFill="1" applyAlignment="1">
      <alignment vertical="center" wrapText="1"/>
    </xf>
    <xf numFmtId="0" fontId="24" fillId="2" borderId="0" xfId="0" applyFont="1" applyFill="1" applyAlignment="1">
      <alignment vertical="center"/>
    </xf>
    <xf numFmtId="0" fontId="0" fillId="0" borderId="0" xfId="0" applyAlignment="1">
      <alignment horizontal="center" vertical="top" wrapText="1"/>
    </xf>
    <xf numFmtId="0" fontId="0" fillId="0" borderId="0" xfId="0" applyAlignment="1">
      <alignment vertical="center" wrapText="1"/>
    </xf>
    <xf numFmtId="0" fontId="3" fillId="0" borderId="0" xfId="0" applyFont="1" applyAlignment="1">
      <alignment horizontal="center" vertical="center" wrapText="1"/>
    </xf>
    <xf numFmtId="164" fontId="3" fillId="0" borderId="1" xfId="0" applyNumberFormat="1" applyFont="1" applyBorder="1" applyAlignment="1">
      <alignment vertical="center"/>
    </xf>
    <xf numFmtId="164" fontId="5" fillId="0" borderId="1" xfId="0" applyNumberFormat="1" applyFont="1" applyBorder="1" applyAlignment="1">
      <alignment vertical="center"/>
    </xf>
    <xf numFmtId="0" fontId="24" fillId="0" borderId="0" xfId="0" applyFont="1" applyAlignment="1">
      <alignment horizontal="center" vertical="center"/>
    </xf>
    <xf numFmtId="0" fontId="24" fillId="0" borderId="0" xfId="0" applyFont="1" applyAlignment="1">
      <alignment horizontal="center"/>
    </xf>
    <xf numFmtId="0" fontId="0" fillId="0" borderId="0" xfId="0" applyAlignment="1">
      <alignment horizontal="center" vertical="top"/>
    </xf>
    <xf numFmtId="0" fontId="26" fillId="0" borderId="0" xfId="0" applyFont="1"/>
    <xf numFmtId="0" fontId="9" fillId="0" borderId="0" xfId="0" applyFont="1" applyAlignment="1">
      <alignment vertical="center"/>
    </xf>
    <xf numFmtId="0" fontId="8" fillId="0" borderId="0" xfId="0" applyFont="1" applyAlignment="1">
      <alignment horizontal="center" vertical="top"/>
    </xf>
    <xf numFmtId="0" fontId="0" fillId="0" borderId="0" xfId="0" applyAlignment="1">
      <alignment horizontal="center"/>
    </xf>
    <xf numFmtId="0" fontId="5" fillId="2" borderId="1" xfId="0" applyFont="1" applyFill="1" applyBorder="1" applyAlignment="1">
      <alignment horizontal="center" vertical="top" wrapText="1"/>
    </xf>
    <xf numFmtId="0" fontId="3" fillId="0" borderId="0" xfId="0" applyFont="1" applyAlignment="1">
      <alignment vertical="top"/>
    </xf>
    <xf numFmtId="0" fontId="3" fillId="2" borderId="0" xfId="0" applyFont="1" applyFill="1" applyAlignment="1">
      <alignment vertical="top"/>
    </xf>
    <xf numFmtId="0" fontId="19" fillId="0" borderId="0" xfId="0" applyFont="1" applyAlignment="1">
      <alignment vertical="top"/>
    </xf>
    <xf numFmtId="0" fontId="20" fillId="0" borderId="0" xfId="0" applyFont="1" applyAlignment="1">
      <alignment vertical="top"/>
    </xf>
    <xf numFmtId="0" fontId="19" fillId="2" borderId="0" xfId="0" applyFont="1" applyFill="1" applyAlignment="1">
      <alignment horizontal="center" vertical="top"/>
    </xf>
    <xf numFmtId="0" fontId="7" fillId="0" borderId="0" xfId="0" applyFont="1" applyAlignment="1">
      <alignment vertical="top"/>
    </xf>
    <xf numFmtId="0" fontId="8" fillId="0" borderId="0" xfId="0" applyFont="1" applyAlignment="1">
      <alignment vertical="top"/>
    </xf>
    <xf numFmtId="0" fontId="0" fillId="0" borderId="0" xfId="0" applyAlignment="1">
      <alignment horizontal="left" vertical="top"/>
    </xf>
    <xf numFmtId="0" fontId="3" fillId="0" borderId="0" xfId="0" applyFont="1" applyAlignment="1">
      <alignment horizontal="right" vertical="top"/>
    </xf>
    <xf numFmtId="0" fontId="8" fillId="2" borderId="0" xfId="0" applyFont="1" applyFill="1" applyAlignment="1">
      <alignment horizontal="center" vertical="top" wrapText="1"/>
    </xf>
    <xf numFmtId="0" fontId="17" fillId="0" borderId="0" xfId="0" applyFont="1" applyAlignment="1">
      <alignment vertical="top"/>
    </xf>
    <xf numFmtId="0" fontId="16" fillId="2" borderId="0" xfId="0" applyFont="1" applyFill="1" applyAlignment="1">
      <alignment vertical="top" wrapText="1"/>
    </xf>
    <xf numFmtId="0" fontId="17" fillId="2" borderId="0" xfId="0" applyFont="1" applyFill="1" applyAlignment="1">
      <alignment vertical="top"/>
    </xf>
    <xf numFmtId="0" fontId="16" fillId="0" borderId="0" xfId="0" applyFont="1" applyAlignment="1">
      <alignment vertical="top"/>
    </xf>
    <xf numFmtId="0" fontId="0" fillId="0" borderId="1" xfId="0" applyBorder="1" applyAlignment="1">
      <alignment horizontal="left" vertical="top"/>
    </xf>
    <xf numFmtId="0" fontId="17" fillId="0" borderId="0" xfId="0" applyFont="1" applyAlignment="1">
      <alignment horizontal="center" vertical="top"/>
    </xf>
    <xf numFmtId="2" fontId="19" fillId="0" borderId="0" xfId="0" applyNumberFormat="1" applyFont="1" applyAlignment="1">
      <alignment horizontal="right" vertical="center"/>
    </xf>
    <xf numFmtId="2" fontId="0" fillId="0" borderId="0" xfId="0" applyNumberFormat="1" applyAlignment="1">
      <alignment vertical="center"/>
    </xf>
    <xf numFmtId="2" fontId="20" fillId="0" borderId="0" xfId="0" applyNumberFormat="1" applyFont="1" applyAlignment="1">
      <alignment vertical="top"/>
    </xf>
    <xf numFmtId="2" fontId="3" fillId="0" borderId="0" xfId="0" applyNumberFormat="1" applyFont="1" applyAlignment="1">
      <alignment vertical="top"/>
    </xf>
    <xf numFmtId="0" fontId="3" fillId="0" borderId="0" xfId="0" applyFont="1" applyAlignment="1">
      <alignment horizontal="left" vertical="center" wrapText="1"/>
    </xf>
    <xf numFmtId="0" fontId="3" fillId="0" borderId="0" xfId="0" applyFont="1" applyAlignment="1">
      <alignment horizontal="left" vertical="center"/>
    </xf>
    <xf numFmtId="0" fontId="6" fillId="0" borderId="0" xfId="0" applyFont="1"/>
    <xf numFmtId="0" fontId="6" fillId="0" borderId="0" xfId="0" applyFont="1" applyAlignment="1">
      <alignment horizontal="left"/>
    </xf>
    <xf numFmtId="0" fontId="6" fillId="0" borderId="0" xfId="0" applyFont="1" applyAlignment="1">
      <alignment wrapText="1"/>
    </xf>
    <xf numFmtId="0" fontId="6" fillId="0" borderId="0" xfId="0" applyFont="1" applyAlignment="1">
      <alignment horizontal="center"/>
    </xf>
    <xf numFmtId="0" fontId="6" fillId="0" borderId="0" xfId="0" applyFont="1" applyAlignment="1">
      <alignment vertical="center"/>
    </xf>
    <xf numFmtId="0" fontId="3" fillId="0" borderId="0" xfId="5" applyFont="1" applyAlignment="1">
      <alignment vertical="center"/>
    </xf>
    <xf numFmtId="1" fontId="3" fillId="0" borderId="0" xfId="5" applyNumberFormat="1" applyFont="1" applyAlignment="1">
      <alignment vertical="center"/>
    </xf>
    <xf numFmtId="0" fontId="3" fillId="0" borderId="13" xfId="5" applyFont="1" applyBorder="1" applyAlignment="1">
      <alignment vertical="center"/>
    </xf>
    <xf numFmtId="0" fontId="25" fillId="0" borderId="0" xfId="0" applyFont="1"/>
    <xf numFmtId="0" fontId="5" fillId="0" borderId="0" xfId="5" applyFont="1" applyAlignment="1">
      <alignment vertical="center"/>
    </xf>
    <xf numFmtId="0" fontId="5" fillId="2" borderId="0" xfId="5" applyFont="1" applyFill="1" applyAlignment="1">
      <alignment horizontal="center" vertical="center"/>
    </xf>
    <xf numFmtId="0" fontId="28" fillId="0" borderId="0" xfId="0" applyFont="1" applyAlignment="1">
      <alignment vertical="center"/>
    </xf>
    <xf numFmtId="0" fontId="28" fillId="0" borderId="0" xfId="0" applyFont="1" applyAlignment="1">
      <alignment horizontal="left" vertical="center"/>
    </xf>
    <xf numFmtId="0" fontId="29" fillId="0" borderId="0" xfId="0" applyFont="1" applyAlignment="1">
      <alignment vertical="center"/>
    </xf>
    <xf numFmtId="0" fontId="28" fillId="2" borderId="0" xfId="0" applyFont="1" applyFill="1" applyAlignment="1">
      <alignment horizontal="center" vertical="center"/>
    </xf>
    <xf numFmtId="0" fontId="3" fillId="0" borderId="0" xfId="0" applyFont="1" applyAlignment="1">
      <alignment horizontal="left"/>
    </xf>
    <xf numFmtId="0" fontId="3" fillId="2" borderId="0" xfId="0" applyFont="1" applyFill="1" applyAlignment="1">
      <alignment horizontal="center" vertical="top"/>
    </xf>
    <xf numFmtId="0" fontId="3" fillId="0" borderId="5" xfId="0" applyFont="1" applyBorder="1" applyAlignment="1">
      <alignment horizontal="left" vertical="center"/>
    </xf>
    <xf numFmtId="0" fontId="3" fillId="0" borderId="0" xfId="0" applyFont="1" applyAlignment="1">
      <alignment horizontal="center"/>
    </xf>
    <xf numFmtId="0" fontId="5" fillId="2" borderId="0" xfId="0" applyFont="1" applyFill="1" applyAlignment="1">
      <alignment horizontal="center" vertical="center"/>
    </xf>
    <xf numFmtId="0" fontId="3" fillId="0" borderId="0" xfId="5" applyFont="1"/>
    <xf numFmtId="0" fontId="3" fillId="2" borderId="0" xfId="5" applyFont="1" applyFill="1" applyAlignment="1">
      <alignment vertical="center"/>
    </xf>
    <xf numFmtId="0" fontId="3" fillId="0" borderId="0" xfId="47" applyFont="1"/>
    <xf numFmtId="0" fontId="3" fillId="0" borderId="0" xfId="47" applyFont="1" applyAlignment="1">
      <alignment vertical="center"/>
    </xf>
    <xf numFmtId="0" fontId="3" fillId="2" borderId="0" xfId="47" applyFont="1" applyFill="1" applyAlignment="1">
      <alignment horizontal="center" vertical="center"/>
    </xf>
    <xf numFmtId="0" fontId="3" fillId="0" borderId="0" xfId="47" applyFont="1" applyAlignment="1">
      <alignment horizontal="center"/>
    </xf>
    <xf numFmtId="0" fontId="19" fillId="2" borderId="0" xfId="47" applyFont="1" applyFill="1" applyAlignment="1">
      <alignment horizontal="center" vertical="center"/>
    </xf>
    <xf numFmtId="0" fontId="3" fillId="0" borderId="0" xfId="56" applyFont="1"/>
    <xf numFmtId="1" fontId="3" fillId="0" borderId="0" xfId="0" applyNumberFormat="1" applyFont="1"/>
    <xf numFmtId="0" fontId="3" fillId="0" borderId="0" xfId="0" quotePrefix="1" applyFont="1" applyAlignment="1">
      <alignment vertical="center"/>
    </xf>
    <xf numFmtId="0" fontId="32" fillId="0" borderId="0" xfId="0" applyFont="1"/>
    <xf numFmtId="0" fontId="3" fillId="0" borderId="0" xfId="0" applyFont="1" applyAlignment="1">
      <alignment horizontal="right" vertical="center" wrapText="1"/>
    </xf>
    <xf numFmtId="168" fontId="3" fillId="0" borderId="0" xfId="0" applyNumberFormat="1" applyFont="1" applyAlignment="1">
      <alignment vertical="center" wrapText="1"/>
    </xf>
    <xf numFmtId="1" fontId="3" fillId="0" borderId="0" xfId="0" applyNumberFormat="1" applyFont="1" applyAlignment="1">
      <alignment vertical="center"/>
    </xf>
    <xf numFmtId="168" fontId="3" fillId="0" borderId="0" xfId="0" applyNumberFormat="1" applyFont="1" applyAlignment="1">
      <alignment horizontal="right" vertical="center" wrapText="1"/>
    </xf>
    <xf numFmtId="164" fontId="5" fillId="0" borderId="1" xfId="0" applyNumberFormat="1" applyFont="1" applyBorder="1" applyAlignment="1">
      <alignment horizontal="right" vertical="center" wrapText="1"/>
    </xf>
    <xf numFmtId="164" fontId="3" fillId="0" borderId="1" xfId="0" applyNumberFormat="1" applyFont="1" applyBorder="1" applyAlignment="1">
      <alignment horizontal="right" vertical="center" wrapText="1"/>
    </xf>
    <xf numFmtId="164" fontId="3" fillId="0" borderId="1" xfId="0" applyNumberFormat="1" applyFont="1" applyBorder="1" applyAlignment="1">
      <alignment vertical="center" wrapText="1"/>
    </xf>
    <xf numFmtId="164" fontId="34" fillId="0" borderId="1" xfId="0" applyNumberFormat="1" applyFont="1" applyBorder="1" applyAlignment="1">
      <alignment horizontal="right"/>
    </xf>
    <xf numFmtId="1" fontId="5"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wrapText="1"/>
    </xf>
    <xf numFmtId="168" fontId="3" fillId="0" borderId="1" xfId="0" applyNumberFormat="1" applyFont="1" applyBorder="1" applyAlignment="1">
      <alignment vertical="center" wrapText="1"/>
    </xf>
    <xf numFmtId="1" fontId="3" fillId="0" borderId="1" xfId="0" applyNumberFormat="1" applyFont="1" applyBorder="1" applyAlignment="1">
      <alignment vertical="center"/>
    </xf>
    <xf numFmtId="1" fontId="5" fillId="0" borderId="1" xfId="0" applyNumberFormat="1" applyFont="1" applyBorder="1" applyAlignment="1">
      <alignment vertical="center"/>
    </xf>
    <xf numFmtId="164" fontId="19" fillId="0" borderId="1" xfId="0" applyNumberFormat="1" applyFont="1" applyBorder="1" applyAlignment="1">
      <alignment horizontal="right" vertical="center" wrapText="1"/>
    </xf>
    <xf numFmtId="0" fontId="19" fillId="0" borderId="1" xfId="0" applyFont="1" applyBorder="1" applyAlignment="1">
      <alignment horizontal="left" vertical="center"/>
    </xf>
    <xf numFmtId="0" fontId="19" fillId="0" borderId="1" xfId="0" applyFont="1" applyBorder="1" applyAlignment="1">
      <alignment horizontal="center" vertical="center"/>
    </xf>
    <xf numFmtId="164" fontId="19" fillId="0" borderId="1" xfId="0" applyNumberFormat="1" applyFont="1" applyBorder="1" applyAlignment="1">
      <alignment vertical="center" wrapText="1"/>
    </xf>
    <xf numFmtId="164" fontId="19" fillId="0" borderId="1" xfId="0" applyNumberFormat="1" applyFont="1" applyBorder="1" applyAlignment="1">
      <alignment vertical="center"/>
    </xf>
    <xf numFmtId="164" fontId="8" fillId="0" borderId="1" xfId="0" applyNumberFormat="1" applyFont="1" applyBorder="1" applyAlignment="1">
      <alignment vertical="center"/>
    </xf>
    <xf numFmtId="164" fontId="36" fillId="0" borderId="1" xfId="0" applyNumberFormat="1" applyFont="1" applyBorder="1" applyAlignment="1">
      <alignment horizontal="right"/>
    </xf>
    <xf numFmtId="1" fontId="36" fillId="0" borderId="1" xfId="0" applyNumberFormat="1" applyFont="1" applyBorder="1" applyAlignment="1">
      <alignment horizontal="right"/>
    </xf>
    <xf numFmtId="1" fontId="19" fillId="0" borderId="1" xfId="0" applyNumberFormat="1" applyFont="1" applyBorder="1" applyAlignment="1">
      <alignment horizontal="right" vertical="center" wrapText="1"/>
    </xf>
    <xf numFmtId="168" fontId="19" fillId="0" borderId="1" xfId="0" applyNumberFormat="1" applyFont="1" applyBorder="1" applyAlignment="1">
      <alignment vertical="center" wrapText="1"/>
    </xf>
    <xf numFmtId="1" fontId="19" fillId="0" borderId="1" xfId="0" applyNumberFormat="1" applyFont="1" applyBorder="1" applyAlignment="1">
      <alignment vertical="center"/>
    </xf>
    <xf numFmtId="1" fontId="8" fillId="0" borderId="1" xfId="0" applyNumberFormat="1" applyFont="1" applyBorder="1" applyAlignment="1">
      <alignment vertical="center"/>
    </xf>
    <xf numFmtId="0" fontId="19" fillId="0" borderId="1" xfId="0" applyFont="1" applyBorder="1" applyAlignment="1">
      <alignment vertical="center"/>
    </xf>
    <xf numFmtId="0" fontId="5" fillId="2" borderId="0" xfId="0" applyFont="1" applyFill="1" applyAlignment="1">
      <alignment horizontal="center" vertical="center" wrapText="1"/>
    </xf>
    <xf numFmtId="0" fontId="5" fillId="0" borderId="0" xfId="0" applyFont="1" applyAlignment="1">
      <alignment horizontal="center" vertical="center" wrapText="1"/>
    </xf>
    <xf numFmtId="1" fontId="5" fillId="2" borderId="1" xfId="0" applyNumberFormat="1" applyFont="1" applyFill="1" applyBorder="1" applyAlignment="1">
      <alignment horizontal="center" vertical="center" wrapText="1"/>
    </xf>
    <xf numFmtId="0" fontId="3" fillId="2" borderId="0" xfId="0" applyFont="1" applyFill="1" applyAlignment="1">
      <alignment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5" fillId="2" borderId="1" xfId="0" applyFont="1" applyFill="1" applyBorder="1" applyAlignment="1">
      <alignment horizontal="left" vertical="top" wrapText="1"/>
    </xf>
    <xf numFmtId="0" fontId="5" fillId="2" borderId="1" xfId="0" applyFont="1" applyFill="1" applyBorder="1" applyAlignment="1">
      <alignment vertical="top" wrapText="1"/>
    </xf>
    <xf numFmtId="0" fontId="5" fillId="0" borderId="5" xfId="0" applyFont="1" applyBorder="1" applyAlignment="1">
      <alignment horizontal="center" vertical="center"/>
    </xf>
    <xf numFmtId="168" fontId="3" fillId="0" borderId="5" xfId="0" applyNumberFormat="1" applyFont="1" applyBorder="1" applyAlignment="1">
      <alignment vertical="center"/>
    </xf>
    <xf numFmtId="0" fontId="3" fillId="0" borderId="5" xfId="0" applyFont="1" applyBorder="1" applyAlignment="1">
      <alignment horizontal="center" vertical="center"/>
    </xf>
    <xf numFmtId="0" fontId="5" fillId="2" borderId="0" xfId="0" applyFont="1" applyFill="1" applyAlignment="1">
      <alignment wrapText="1"/>
    </xf>
    <xf numFmtId="1" fontId="32" fillId="0" borderId="0" xfId="0" applyNumberFormat="1" applyFont="1" applyAlignment="1">
      <alignment horizontal="right"/>
    </xf>
    <xf numFmtId="0" fontId="32" fillId="0" borderId="0" xfId="0" applyFont="1" applyAlignment="1">
      <alignment horizontal="left" wrapText="1"/>
    </xf>
    <xf numFmtId="1" fontId="34" fillId="0" borderId="0" xfId="0" applyNumberFormat="1" applyFont="1" applyAlignment="1">
      <alignment horizontal="right"/>
    </xf>
    <xf numFmtId="0" fontId="34" fillId="0" borderId="0" xfId="0" applyFont="1" applyAlignment="1">
      <alignment horizontal="right"/>
    </xf>
    <xf numFmtId="1" fontId="32" fillId="0" borderId="0" xfId="0" applyNumberFormat="1" applyFont="1" applyAlignment="1">
      <alignment horizontal="left"/>
    </xf>
    <xf numFmtId="0" fontId="5" fillId="2" borderId="0" xfId="0" applyFont="1" applyFill="1" applyAlignment="1">
      <alignment vertical="center" wrapText="1"/>
    </xf>
    <xf numFmtId="0" fontId="38" fillId="0" borderId="0" xfId="0" applyFont="1"/>
    <xf numFmtId="0" fontId="38" fillId="0" borderId="0" xfId="0" applyFont="1" applyAlignment="1">
      <alignment horizontal="center"/>
    </xf>
    <xf numFmtId="0" fontId="38" fillId="0" borderId="0" xfId="0" applyFont="1" applyAlignment="1">
      <alignment vertical="center"/>
    </xf>
    <xf numFmtId="0" fontId="39" fillId="2" borderId="0" xfId="0" applyFont="1" applyFill="1" applyAlignment="1">
      <alignment horizontal="center" wrapText="1"/>
    </xf>
    <xf numFmtId="0" fontId="5" fillId="2" borderId="0" xfId="0" applyFont="1" applyFill="1" applyAlignment="1">
      <alignment horizontal="center" wrapText="1"/>
    </xf>
    <xf numFmtId="0" fontId="39" fillId="0" borderId="0" xfId="0" applyFont="1" applyAlignment="1">
      <alignment vertical="center"/>
    </xf>
    <xf numFmtId="0" fontId="3" fillId="2" borderId="0" xfId="0" applyFont="1" applyFill="1" applyAlignment="1">
      <alignment horizontal="center" wrapText="1"/>
    </xf>
    <xf numFmtId="0" fontId="0" fillId="0" borderId="0" xfId="0" applyAlignment="1">
      <alignment wrapText="1"/>
    </xf>
    <xf numFmtId="0" fontId="2" fillId="0" borderId="0" xfId="0" applyFont="1" applyAlignment="1">
      <alignment horizontal="center" vertical="center" wrapText="1"/>
    </xf>
    <xf numFmtId="0" fontId="2" fillId="0" borderId="0" xfId="0" applyFont="1" applyAlignment="1">
      <alignment vertical="center"/>
    </xf>
    <xf numFmtId="0" fontId="19" fillId="0" borderId="0" xfId="0" applyFont="1"/>
    <xf numFmtId="0" fontId="19" fillId="0" borderId="0" xfId="0" applyFont="1" applyAlignment="1">
      <alignment wrapText="1"/>
    </xf>
    <xf numFmtId="0" fontId="27" fillId="0" borderId="0" xfId="89" applyFill="1"/>
    <xf numFmtId="0" fontId="5" fillId="2" borderId="0" xfId="0" applyFont="1" applyFill="1" applyAlignment="1">
      <alignment vertical="center"/>
    </xf>
    <xf numFmtId="49" fontId="3" fillId="0" borderId="0" xfId="0" applyNumberFormat="1" applyFont="1"/>
    <xf numFmtId="0" fontId="19" fillId="2" borderId="0" xfId="0" applyFont="1" applyFill="1" applyAlignment="1">
      <alignment horizontal="center" vertical="center"/>
    </xf>
    <xf numFmtId="1" fontId="5" fillId="0" borderId="0" xfId="10" applyNumberFormat="1" applyFont="1" applyAlignment="1">
      <alignment horizontal="right" vertical="center"/>
    </xf>
    <xf numFmtId="0" fontId="38" fillId="0" borderId="0" xfId="10" applyFont="1"/>
    <xf numFmtId="1" fontId="38" fillId="0" borderId="0" xfId="10" applyNumberFormat="1" applyFont="1"/>
    <xf numFmtId="0" fontId="38" fillId="0" borderId="0" xfId="10" applyFont="1" applyAlignment="1">
      <alignment vertical="center"/>
    </xf>
    <xf numFmtId="1" fontId="38" fillId="0" borderId="0" xfId="10" applyNumberFormat="1" applyFont="1" applyAlignment="1">
      <alignment vertical="center"/>
    </xf>
    <xf numFmtId="0" fontId="38" fillId="0" borderId="0" xfId="10" applyFont="1" applyAlignment="1">
      <alignment horizontal="left"/>
    </xf>
    <xf numFmtId="0" fontId="38" fillId="0" borderId="0" xfId="10" applyFont="1" applyAlignment="1">
      <alignment horizontal="center"/>
    </xf>
    <xf numFmtId="1" fontId="39" fillId="0" borderId="0" xfId="10" applyNumberFormat="1" applyFont="1"/>
    <xf numFmtId="0" fontId="38" fillId="2" borderId="0" xfId="10" applyFont="1" applyFill="1" applyAlignment="1">
      <alignment vertical="center"/>
    </xf>
    <xf numFmtId="0" fontId="5" fillId="2" borderId="0" xfId="10" applyFont="1" applyFill="1" applyAlignment="1">
      <alignment vertical="center" wrapText="1"/>
    </xf>
    <xf numFmtId="0" fontId="26" fillId="0" borderId="0" xfId="0" applyFont="1" applyAlignment="1">
      <alignment vertical="center" wrapText="1"/>
    </xf>
    <xf numFmtId="2" fontId="3" fillId="0" borderId="0" xfId="0" applyNumberFormat="1" applyFont="1"/>
    <xf numFmtId="166" fontId="3" fillId="0" borderId="0" xfId="0" applyNumberFormat="1" applyFont="1"/>
    <xf numFmtId="0" fontId="3" fillId="0" borderId="0" xfId="0" quotePrefix="1" applyFont="1"/>
    <xf numFmtId="0" fontId="3" fillId="2" borderId="0" xfId="0" quotePrefix="1" applyFont="1" applyFill="1" applyAlignment="1">
      <alignment horizontal="center" vertical="center"/>
    </xf>
    <xf numFmtId="0" fontId="3" fillId="0" borderId="0" xfId="56" applyFont="1" applyAlignment="1">
      <alignment horizontal="left" wrapText="1"/>
    </xf>
    <xf numFmtId="0" fontId="3" fillId="0" borderId="0" xfId="0" applyFont="1" applyAlignment="1">
      <alignment horizontal="center" vertical="top"/>
    </xf>
    <xf numFmtId="3" fontId="5" fillId="0" borderId="0" xfId="0" applyNumberFormat="1" applyFont="1" applyAlignment="1">
      <alignment vertical="center" wrapText="1"/>
    </xf>
    <xf numFmtId="0" fontId="33" fillId="0" borderId="0" xfId="0" applyFont="1" applyBorder="1" applyAlignment="1">
      <alignment horizontal="center" vertical="center"/>
    </xf>
    <xf numFmtId="0" fontId="10" fillId="0" borderId="0" xfId="0" quotePrefix="1" applyFont="1" applyBorder="1" applyAlignment="1">
      <alignment vertical="center"/>
    </xf>
    <xf numFmtId="0" fontId="3" fillId="0" borderId="0" xfId="0" applyFont="1" applyBorder="1"/>
    <xf numFmtId="0" fontId="10" fillId="0" borderId="0" xfId="0" applyFont="1" applyBorder="1" applyAlignment="1">
      <alignment vertical="center"/>
    </xf>
    <xf numFmtId="0" fontId="10" fillId="0" borderId="0" xfId="0" applyFont="1" applyBorder="1"/>
    <xf numFmtId="0" fontId="35" fillId="0" borderId="0" xfId="0" applyFont="1" applyBorder="1" applyAlignment="1">
      <alignment horizontal="center" vertical="center" wrapText="1"/>
    </xf>
    <xf numFmtId="0" fontId="35" fillId="0" borderId="0" xfId="0" applyFont="1" applyBorder="1" applyAlignment="1">
      <alignment horizontal="center" vertical="center"/>
    </xf>
    <xf numFmtId="168" fontId="10" fillId="0" borderId="0" xfId="0" applyNumberFormat="1" applyFont="1" applyBorder="1" applyAlignment="1">
      <alignment vertical="center"/>
    </xf>
    <xf numFmtId="0" fontId="10" fillId="0" borderId="0" xfId="0" applyFont="1" applyBorder="1" applyAlignment="1">
      <alignment horizontal="center" vertical="center"/>
    </xf>
    <xf numFmtId="0" fontId="3" fillId="0" borderId="0" xfId="0" applyFont="1" applyBorder="1" applyAlignment="1">
      <alignment vertical="center"/>
    </xf>
    <xf numFmtId="166" fontId="19" fillId="0" borderId="0" xfId="0" applyNumberFormat="1" applyFont="1" applyAlignment="1">
      <alignment vertical="center"/>
    </xf>
    <xf numFmtId="0" fontId="44" fillId="0" borderId="1" xfId="0" applyFont="1" applyBorder="1" applyAlignment="1">
      <alignment horizontal="left" vertical="top"/>
    </xf>
    <xf numFmtId="0" fontId="44" fillId="0" borderId="6" xfId="0" applyFont="1" applyBorder="1" applyAlignment="1">
      <alignment horizontal="left" vertical="top"/>
    </xf>
    <xf numFmtId="0" fontId="0" fillId="0" borderId="0" xfId="0"/>
    <xf numFmtId="0" fontId="3" fillId="0" borderId="0" xfId="0" applyFont="1" applyAlignment="1">
      <alignment vertical="center"/>
    </xf>
    <xf numFmtId="0" fontId="0" fillId="0" borderId="0" xfId="0"/>
    <xf numFmtId="0" fontId="3" fillId="0" borderId="0" xfId="5" applyFont="1" applyAlignment="1">
      <alignment horizontal="center" vertical="center"/>
    </xf>
    <xf numFmtId="0" fontId="3" fillId="0" borderId="0" xfId="0" applyFont="1" applyAlignment="1">
      <alignment vertical="center"/>
    </xf>
    <xf numFmtId="0" fontId="3" fillId="0" borderId="0" xfId="0" applyFont="1" applyAlignment="1">
      <alignment horizontal="left" vertical="top"/>
    </xf>
    <xf numFmtId="0" fontId="0" fillId="0" borderId="0" xfId="0"/>
    <xf numFmtId="1" fontId="28" fillId="0" borderId="0" xfId="0" applyNumberFormat="1" applyFont="1" applyAlignment="1">
      <alignment vertical="center"/>
    </xf>
    <xf numFmtId="164" fontId="0" fillId="0" borderId="0" xfId="0" applyNumberFormat="1"/>
    <xf numFmtId="1" fontId="0" fillId="0" borderId="0" xfId="0" applyNumberFormat="1"/>
    <xf numFmtId="0" fontId="47" fillId="0" borderId="0" xfId="0" applyFont="1" applyAlignment="1">
      <alignment vertical="center"/>
    </xf>
    <xf numFmtId="2" fontId="47" fillId="0" borderId="0" xfId="0" applyNumberFormat="1" applyFont="1" applyAlignment="1">
      <alignment vertical="center"/>
    </xf>
    <xf numFmtId="0" fontId="47" fillId="2" borderId="0" xfId="0" applyFont="1" applyFill="1" applyAlignment="1">
      <alignment vertical="center"/>
    </xf>
    <xf numFmtId="0" fontId="1" fillId="0" borderId="0" xfId="0" applyFont="1"/>
    <xf numFmtId="0" fontId="1" fillId="2" borderId="0" xfId="0" applyFont="1" applyFill="1"/>
    <xf numFmtId="0" fontId="1" fillId="0" borderId="0" xfId="0" applyFont="1" applyAlignment="1">
      <alignment vertical="center"/>
    </xf>
    <xf numFmtId="0" fontId="45" fillId="0" borderId="0" xfId="0" applyFont="1"/>
    <xf numFmtId="0" fontId="48" fillId="0" borderId="0" xfId="0" applyFont="1"/>
    <xf numFmtId="0" fontId="0" fillId="0" borderId="0" xfId="0"/>
    <xf numFmtId="0" fontId="0" fillId="0" borderId="0" xfId="0" applyAlignment="1">
      <alignment horizontal="center"/>
    </xf>
    <xf numFmtId="0" fontId="3" fillId="0" borderId="0" xfId="0" applyFont="1" applyAlignment="1">
      <alignment vertical="center"/>
    </xf>
    <xf numFmtId="0" fontId="0" fillId="0" borderId="0" xfId="0"/>
    <xf numFmtId="167" fontId="21" fillId="0" borderId="0" xfId="0" applyNumberFormat="1" applyFont="1"/>
    <xf numFmtId="167" fontId="0" fillId="0" borderId="0" xfId="0" applyNumberFormat="1" applyAlignment="1">
      <alignment vertical="top"/>
    </xf>
    <xf numFmtId="1" fontId="0" fillId="0" borderId="0" xfId="0" applyNumberFormat="1" applyAlignment="1">
      <alignment vertical="top"/>
    </xf>
    <xf numFmtId="1" fontId="0" fillId="0" borderId="0" xfId="0" applyNumberFormat="1" applyAlignment="1">
      <alignment horizontal="center" vertical="top"/>
    </xf>
    <xf numFmtId="1" fontId="17" fillId="0" borderId="0" xfId="0" applyNumberFormat="1" applyFont="1" applyAlignment="1">
      <alignment vertical="top"/>
    </xf>
    <xf numFmtId="167" fontId="17" fillId="0" borderId="0" xfId="0" applyNumberFormat="1" applyFont="1" applyAlignment="1">
      <alignment vertical="top"/>
    </xf>
    <xf numFmtId="0" fontId="21" fillId="5" borderId="0" xfId="0" applyFont="1" applyFill="1" applyAlignment="1">
      <alignment vertical="center"/>
    </xf>
    <xf numFmtId="0" fontId="0" fillId="0" borderId="0" xfId="0"/>
    <xf numFmtId="0" fontId="3" fillId="0" borderId="0" xfId="0" applyFont="1" applyAlignment="1">
      <alignment vertical="center"/>
    </xf>
    <xf numFmtId="172" fontId="49" fillId="0" borderId="1" xfId="0" applyNumberFormat="1" applyFont="1" applyBorder="1" applyAlignment="1">
      <alignment horizontal="right" vertical="center"/>
    </xf>
    <xf numFmtId="1" fontId="49" fillId="0" borderId="16" xfId="0" applyNumberFormat="1" applyFont="1" applyBorder="1" applyAlignment="1">
      <alignment horizontal="right" vertical="top" shrinkToFit="1"/>
    </xf>
    <xf numFmtId="3" fontId="49" fillId="0" borderId="16" xfId="0" applyNumberFormat="1" applyFont="1" applyBorder="1" applyAlignment="1">
      <alignment horizontal="right" vertical="top" shrinkToFit="1"/>
    </xf>
    <xf numFmtId="0" fontId="49" fillId="0" borderId="16" xfId="0" applyFont="1" applyBorder="1" applyAlignment="1">
      <alignment horizontal="left" vertical="center" wrapText="1" indent="6"/>
    </xf>
    <xf numFmtId="0" fontId="49" fillId="0" borderId="16" xfId="0" applyFont="1" applyBorder="1" applyAlignment="1">
      <alignment horizontal="left" wrapText="1"/>
    </xf>
    <xf numFmtId="4" fontId="49" fillId="0" borderId="16" xfId="0" applyNumberFormat="1" applyFont="1" applyBorder="1" applyAlignment="1">
      <alignment horizontal="right" vertical="top" shrinkToFit="1"/>
    </xf>
    <xf numFmtId="2" fontId="49" fillId="0" borderId="16" xfId="0" applyNumberFormat="1" applyFont="1" applyBorder="1" applyAlignment="1">
      <alignment horizontal="right" vertical="top" shrinkToFit="1"/>
    </xf>
    <xf numFmtId="0" fontId="49" fillId="0" borderId="1" xfId="0" applyFont="1" applyBorder="1" applyAlignment="1">
      <alignment vertical="top" wrapText="1"/>
    </xf>
    <xf numFmtId="0" fontId="49" fillId="0" borderId="1" xfId="0" quotePrefix="1" applyFont="1" applyBorder="1"/>
    <xf numFmtId="0" fontId="49" fillId="0" borderId="1" xfId="0" applyFont="1" applyBorder="1"/>
    <xf numFmtId="0" fontId="49" fillId="0" borderId="1" xfId="0" applyFont="1" applyBorder="1" applyAlignment="1">
      <alignment vertical="top"/>
    </xf>
    <xf numFmtId="0" fontId="49" fillId="0" borderId="1" xfId="0" quotePrefix="1" applyFont="1" applyBorder="1" applyAlignment="1">
      <alignment vertical="top"/>
    </xf>
    <xf numFmtId="0" fontId="49" fillId="0" borderId="1" xfId="0" applyFont="1" applyBorder="1" applyAlignment="1">
      <alignment wrapText="1"/>
    </xf>
    <xf numFmtId="0" fontId="3" fillId="0" borderId="0" xfId="0" applyFont="1" applyAlignment="1">
      <alignment vertical="center"/>
    </xf>
    <xf numFmtId="3" fontId="49" fillId="0" borderId="16" xfId="0" applyNumberFormat="1" applyFont="1" applyBorder="1" applyAlignment="1">
      <alignment horizontal="right" vertical="center" wrapText="1"/>
    </xf>
    <xf numFmtId="3" fontId="49" fillId="0" borderId="16" xfId="0" applyNumberFormat="1" applyFont="1" applyBorder="1" applyAlignment="1">
      <alignment horizontal="left" vertical="center" wrapText="1" indent="4"/>
    </xf>
    <xf numFmtId="0" fontId="49" fillId="7" borderId="1" xfId="0" applyFont="1" applyFill="1" applyBorder="1" applyAlignment="1">
      <alignment vertical="top" wrapText="1"/>
    </xf>
    <xf numFmtId="0" fontId="49" fillId="7" borderId="1" xfId="0" quotePrefix="1" applyFont="1" applyFill="1" applyBorder="1"/>
    <xf numFmtId="172" fontId="49" fillId="7" borderId="1" xfId="0" applyNumberFormat="1" applyFont="1" applyFill="1" applyBorder="1" applyAlignment="1">
      <alignment horizontal="right" vertical="center"/>
    </xf>
    <xf numFmtId="1" fontId="49" fillId="7" borderId="16" xfId="0" applyNumberFormat="1" applyFont="1" applyFill="1" applyBorder="1" applyAlignment="1">
      <alignment horizontal="right" vertical="top" shrinkToFit="1"/>
    </xf>
    <xf numFmtId="3" fontId="49" fillId="7" borderId="16" xfId="0" applyNumberFormat="1" applyFont="1" applyFill="1" applyBorder="1" applyAlignment="1">
      <alignment horizontal="right" vertical="top" shrinkToFit="1"/>
    </xf>
    <xf numFmtId="0" fontId="49" fillId="7" borderId="1" xfId="0" applyFont="1" applyFill="1" applyBorder="1" applyAlignment="1">
      <alignment vertical="top"/>
    </xf>
    <xf numFmtId="0" fontId="49" fillId="7" borderId="1" xfId="0" applyFont="1" applyFill="1" applyBorder="1"/>
    <xf numFmtId="0" fontId="49" fillId="7" borderId="0" xfId="0" applyFont="1" applyFill="1" applyBorder="1"/>
    <xf numFmtId="0" fontId="49" fillId="0" borderId="0" xfId="0" applyFont="1" applyBorder="1"/>
    <xf numFmtId="0" fontId="3" fillId="0" borderId="0" xfId="0" applyFont="1" applyBorder="1" applyAlignment="1">
      <alignment vertical="center" wrapText="1"/>
    </xf>
    <xf numFmtId="0" fontId="49" fillId="0" borderId="1" xfId="0" applyFont="1" applyBorder="1" applyAlignment="1">
      <alignment horizontal="center" vertical="top"/>
    </xf>
    <xf numFmtId="0" fontId="49" fillId="7" borderId="1" xfId="0" applyFont="1" applyFill="1" applyBorder="1" applyAlignment="1">
      <alignment horizontal="center" vertical="top"/>
    </xf>
    <xf numFmtId="0" fontId="3" fillId="0" borderId="24" xfId="0" applyFont="1" applyBorder="1" applyAlignment="1">
      <alignment vertical="center" wrapText="1"/>
    </xf>
    <xf numFmtId="0" fontId="52" fillId="0" borderId="13" xfId="50" applyFont="1" applyBorder="1" applyAlignment="1">
      <alignment horizontal="left" vertical="center"/>
    </xf>
    <xf numFmtId="0" fontId="52" fillId="0" borderId="18" xfId="50" applyFont="1" applyBorder="1" applyAlignment="1">
      <alignment horizontal="left" vertical="center"/>
    </xf>
    <xf numFmtId="0" fontId="3" fillId="0" borderId="5" xfId="0" applyFont="1" applyBorder="1" applyAlignment="1">
      <alignment vertical="center" wrapText="1"/>
    </xf>
    <xf numFmtId="0" fontId="3" fillId="0" borderId="19" xfId="0" applyFont="1" applyBorder="1" applyAlignment="1">
      <alignment vertical="center" wrapText="1"/>
    </xf>
    <xf numFmtId="0" fontId="54" fillId="0" borderId="0" xfId="0" applyFont="1"/>
    <xf numFmtId="164" fontId="49" fillId="0" borderId="1" xfId="0" applyNumberFormat="1" applyFont="1" applyFill="1" applyBorder="1" applyAlignment="1">
      <alignment horizontal="left" vertical="center"/>
    </xf>
    <xf numFmtId="164" fontId="49" fillId="0" borderId="1" xfId="0" applyNumberFormat="1" applyFont="1" applyFill="1" applyBorder="1" applyAlignment="1">
      <alignment horizontal="right" vertical="center"/>
    </xf>
    <xf numFmtId="164" fontId="50" fillId="8" borderId="1" xfId="0" applyNumberFormat="1" applyFont="1" applyFill="1" applyBorder="1" applyAlignment="1">
      <alignment horizontal="left" vertical="center"/>
    </xf>
    <xf numFmtId="164" fontId="50" fillId="8" borderId="1" xfId="0" applyNumberFormat="1" applyFont="1" applyFill="1" applyBorder="1" applyAlignment="1">
      <alignment horizontal="right" vertical="center"/>
    </xf>
    <xf numFmtId="164" fontId="49" fillId="2" borderId="1" xfId="0" applyNumberFormat="1" applyFont="1" applyFill="1" applyBorder="1" applyAlignment="1">
      <alignment horizontal="left" vertical="center"/>
    </xf>
    <xf numFmtId="164" fontId="49" fillId="2" borderId="1" xfId="0" applyNumberFormat="1" applyFont="1" applyFill="1" applyBorder="1" applyAlignment="1">
      <alignment horizontal="right" vertical="center"/>
    </xf>
    <xf numFmtId="0" fontId="56" fillId="0" borderId="13" xfId="0" applyFont="1" applyBorder="1"/>
    <xf numFmtId="0" fontId="54" fillId="0" borderId="1" xfId="0" applyFont="1" applyBorder="1"/>
    <xf numFmtId="0" fontId="54" fillId="0" borderId="1" xfId="0" applyFont="1" applyBorder="1" applyAlignment="1">
      <alignment horizontal="right"/>
    </xf>
    <xf numFmtId="0" fontId="54" fillId="7" borderId="1" xfId="0" applyFont="1" applyFill="1" applyBorder="1"/>
    <xf numFmtId="0" fontId="54" fillId="7" borderId="1" xfId="0" applyFont="1" applyFill="1" applyBorder="1" applyAlignment="1">
      <alignment horizontal="right"/>
    </xf>
    <xf numFmtId="0" fontId="54" fillId="0" borderId="1" xfId="0" applyFont="1" applyFill="1" applyBorder="1"/>
    <xf numFmtId="0" fontId="54" fillId="0" borderId="1" xfId="0" applyFont="1" applyFill="1" applyBorder="1" applyAlignment="1">
      <alignment horizontal="right"/>
    </xf>
    <xf numFmtId="0" fontId="58" fillId="0" borderId="1" xfId="0" applyFont="1" applyBorder="1" applyAlignment="1">
      <alignment vertical="center"/>
    </xf>
    <xf numFmtId="0" fontId="53" fillId="0" borderId="1" xfId="0" applyFont="1" applyBorder="1" applyAlignment="1">
      <alignment horizontal="right"/>
    </xf>
    <xf numFmtId="0" fontId="58" fillId="7" borderId="1" xfId="0" applyFont="1" applyFill="1" applyBorder="1" applyAlignment="1">
      <alignment vertical="center"/>
    </xf>
    <xf numFmtId="0" fontId="53" fillId="7" borderId="1" xfId="0" applyFont="1" applyFill="1" applyBorder="1" applyAlignment="1">
      <alignment horizontal="right"/>
    </xf>
    <xf numFmtId="0" fontId="58" fillId="0" borderId="1" xfId="0" applyFont="1" applyFill="1" applyBorder="1" applyAlignment="1">
      <alignment vertical="center"/>
    </xf>
    <xf numFmtId="0" fontId="53" fillId="0" borderId="1" xfId="0" applyFont="1" applyFill="1" applyBorder="1" applyAlignment="1">
      <alignment horizontal="right"/>
    </xf>
    <xf numFmtId="0" fontId="53" fillId="0" borderId="1" xfId="0" applyFont="1" applyBorder="1" applyAlignment="1">
      <alignment horizontal="right" wrapText="1"/>
    </xf>
    <xf numFmtId="0" fontId="58" fillId="0" borderId="1" xfId="0" applyFont="1" applyFill="1" applyBorder="1" applyAlignment="1">
      <alignment horizontal="left" vertical="center" wrapText="1"/>
    </xf>
    <xf numFmtId="0" fontId="53" fillId="0" borderId="1" xfId="0" applyFont="1" applyFill="1" applyBorder="1" applyAlignment="1">
      <alignment horizontal="right" wrapText="1"/>
    </xf>
    <xf numFmtId="0" fontId="57" fillId="0" borderId="18" xfId="0" applyFont="1" applyBorder="1"/>
    <xf numFmtId="0" fontId="57" fillId="0" borderId="5" xfId="0" applyFont="1" applyBorder="1"/>
    <xf numFmtId="0" fontId="52" fillId="0" borderId="19" xfId="56" applyFont="1" applyBorder="1"/>
    <xf numFmtId="0" fontId="54" fillId="0" borderId="24" xfId="0" applyFont="1" applyBorder="1" applyAlignment="1">
      <alignment horizontal="right"/>
    </xf>
    <xf numFmtId="0" fontId="59" fillId="0" borderId="1" xfId="0" applyFont="1" applyBorder="1" applyAlignment="1">
      <alignment vertical="center"/>
    </xf>
    <xf numFmtId="0" fontId="59" fillId="7" borderId="1" xfId="0" applyFont="1" applyFill="1" applyBorder="1" applyAlignment="1">
      <alignment vertical="center"/>
    </xf>
    <xf numFmtId="0" fontId="59" fillId="0" borderId="1" xfId="0" applyFont="1" applyFill="1" applyBorder="1" applyAlignment="1">
      <alignment vertical="center"/>
    </xf>
    <xf numFmtId="0" fontId="50" fillId="0" borderId="1" xfId="0" applyFont="1" applyBorder="1" applyAlignment="1">
      <alignment vertical="top"/>
    </xf>
    <xf numFmtId="0" fontId="49" fillId="0" borderId="1" xfId="0" applyFont="1" applyBorder="1" applyAlignment="1">
      <alignment vertical="center"/>
    </xf>
    <xf numFmtId="3" fontId="49" fillId="0" borderId="1" xfId="0" applyNumberFormat="1" applyFont="1" applyBorder="1" applyAlignment="1">
      <alignment vertical="center"/>
    </xf>
    <xf numFmtId="3" fontId="49" fillId="0" borderId="1" xfId="0" applyNumberFormat="1" applyFont="1" applyBorder="1" applyAlignment="1">
      <alignment horizontal="right" vertical="center"/>
    </xf>
    <xf numFmtId="0" fontId="50" fillId="0" borderId="1" xfId="0" applyFont="1" applyBorder="1" applyAlignment="1">
      <alignment vertical="center"/>
    </xf>
    <xf numFmtId="3" fontId="50" fillId="0" borderId="1" xfId="0" applyNumberFormat="1" applyFont="1" applyBorder="1" applyAlignment="1">
      <alignment vertical="center"/>
    </xf>
    <xf numFmtId="3" fontId="50" fillId="0" borderId="1" xfId="0" applyNumberFormat="1" applyFont="1" applyBorder="1" applyAlignment="1">
      <alignment horizontal="right" vertical="center"/>
    </xf>
    <xf numFmtId="0" fontId="49" fillId="8" borderId="4" xfId="0" applyFont="1" applyFill="1" applyBorder="1" applyAlignment="1">
      <alignment horizontal="left" vertical="top"/>
    </xf>
    <xf numFmtId="0" fontId="49" fillId="8" borderId="4" xfId="0" applyFont="1" applyFill="1" applyBorder="1" applyAlignment="1">
      <alignment vertical="center"/>
    </xf>
    <xf numFmtId="0" fontId="50" fillId="7" borderId="1" xfId="0" applyFont="1" applyFill="1" applyBorder="1" applyAlignment="1">
      <alignment vertical="top"/>
    </xf>
    <xf numFmtId="0" fontId="49" fillId="7" borderId="1" xfId="0" applyFont="1" applyFill="1" applyBorder="1" applyAlignment="1">
      <alignment vertical="center"/>
    </xf>
    <xf numFmtId="3" fontId="49" fillId="7" borderId="1" xfId="0" applyNumberFormat="1" applyFont="1" applyFill="1" applyBorder="1" applyAlignment="1">
      <alignment vertical="center"/>
    </xf>
    <xf numFmtId="3" fontId="49" fillId="7" borderId="1" xfId="0" applyNumberFormat="1" applyFont="1" applyFill="1" applyBorder="1" applyAlignment="1">
      <alignment horizontal="right" vertical="center"/>
    </xf>
    <xf numFmtId="0" fontId="50" fillId="7" borderId="1" xfId="0" applyFont="1" applyFill="1" applyBorder="1" applyAlignment="1">
      <alignment vertical="center"/>
    </xf>
    <xf numFmtId="3" fontId="50" fillId="7" borderId="1" xfId="0" applyNumberFormat="1" applyFont="1" applyFill="1" applyBorder="1" applyAlignment="1">
      <alignment vertical="center"/>
    </xf>
    <xf numFmtId="3" fontId="50" fillId="7" borderId="1" xfId="0" applyNumberFormat="1" applyFont="1" applyFill="1" applyBorder="1" applyAlignment="1">
      <alignment horizontal="right" vertical="center"/>
    </xf>
    <xf numFmtId="0" fontId="49" fillId="0" borderId="5" xfId="0" applyFont="1" applyBorder="1" applyAlignment="1">
      <alignment vertical="center"/>
    </xf>
    <xf numFmtId="174" fontId="49" fillId="0" borderId="1" xfId="93" applyNumberFormat="1" applyFont="1" applyBorder="1" applyAlignment="1">
      <alignment vertical="center"/>
    </xf>
    <xf numFmtId="0" fontId="49" fillId="0" borderId="0" xfId="0" applyFont="1" applyBorder="1" applyAlignment="1">
      <alignment horizontal="left" vertical="center"/>
    </xf>
    <xf numFmtId="0" fontId="50" fillId="0" borderId="0" xfId="0" applyFont="1" applyBorder="1" applyAlignment="1">
      <alignment vertical="center"/>
    </xf>
    <xf numFmtId="0" fontId="49" fillId="0" borderId="0" xfId="0" applyFont="1" applyBorder="1" applyAlignment="1">
      <alignment vertical="center"/>
    </xf>
    <xf numFmtId="0" fontId="60" fillId="0" borderId="0" xfId="0" applyFont="1" applyBorder="1" applyAlignment="1">
      <alignment horizontal="left" vertical="center"/>
    </xf>
    <xf numFmtId="0" fontId="60" fillId="0" borderId="0" xfId="0" applyFont="1" applyBorder="1" applyAlignment="1">
      <alignment vertical="center"/>
    </xf>
    <xf numFmtId="0" fontId="50" fillId="0" borderId="13" xfId="0" applyFont="1" applyBorder="1" applyAlignment="1">
      <alignment horizontal="center" vertical="center" wrapText="1"/>
    </xf>
    <xf numFmtId="0" fontId="50" fillId="8" borderId="7" xfId="0" applyFont="1" applyFill="1" applyBorder="1" applyAlignment="1">
      <alignment vertical="center" wrapText="1"/>
    </xf>
    <xf numFmtId="0" fontId="50" fillId="8" borderId="2" xfId="0" applyFont="1" applyFill="1" applyBorder="1" applyAlignment="1">
      <alignment horizontal="right" vertical="center" wrapText="1"/>
    </xf>
    <xf numFmtId="0" fontId="49" fillId="0" borderId="6" xfId="0" applyFont="1" applyBorder="1" applyAlignment="1">
      <alignment vertical="center" wrapText="1"/>
    </xf>
    <xf numFmtId="0" fontId="60" fillId="0" borderId="13" xfId="0" applyFont="1" applyBorder="1" applyAlignment="1">
      <alignment horizontal="left" vertical="center"/>
    </xf>
    <xf numFmtId="0" fontId="60" fillId="0" borderId="24" xfId="0" applyFont="1" applyBorder="1" applyAlignment="1">
      <alignment vertical="center"/>
    </xf>
    <xf numFmtId="164" fontId="49" fillId="0" borderId="2" xfId="4" applyNumberFormat="1" applyFont="1" applyBorder="1" applyAlignment="1">
      <alignment horizontal="right" vertical="center"/>
    </xf>
    <xf numFmtId="164" fontId="49" fillId="0" borderId="1" xfId="4" applyNumberFormat="1" applyFont="1" applyBorder="1" applyAlignment="1">
      <alignment horizontal="right" vertical="center"/>
    </xf>
    <xf numFmtId="164" fontId="50" fillId="0" borderId="2" xfId="4" applyNumberFormat="1" applyFont="1" applyBorder="1" applyAlignment="1">
      <alignment horizontal="right" vertical="center"/>
    </xf>
    <xf numFmtId="164" fontId="50" fillId="0" borderId="1" xfId="4" applyNumberFormat="1" applyFont="1" applyBorder="1" applyAlignment="1">
      <alignment horizontal="right" vertical="center"/>
    </xf>
    <xf numFmtId="164" fontId="49" fillId="0" borderId="19" xfId="4" applyNumberFormat="1" applyFont="1" applyBorder="1" applyAlignment="1">
      <alignment horizontal="right" vertical="center"/>
    </xf>
    <xf numFmtId="164" fontId="49" fillId="0" borderId="6" xfId="4" applyNumberFormat="1" applyFont="1" applyBorder="1" applyAlignment="1">
      <alignment horizontal="right" vertical="center"/>
    </xf>
    <xf numFmtId="0" fontId="49" fillId="0" borderId="1" xfId="4" applyFont="1" applyBorder="1" applyAlignment="1">
      <alignment horizontal="left" vertical="center"/>
    </xf>
    <xf numFmtId="0" fontId="50" fillId="0" borderId="1" xfId="4" applyFont="1" applyBorder="1" applyAlignment="1">
      <alignment horizontal="left" vertical="center"/>
    </xf>
    <xf numFmtId="0" fontId="49" fillId="0" borderId="6" xfId="4" applyFont="1" applyBorder="1" applyAlignment="1">
      <alignment horizontal="left" vertical="center"/>
    </xf>
    <xf numFmtId="0" fontId="49" fillId="8" borderId="2" xfId="4" quotePrefix="1" applyFont="1" applyFill="1" applyBorder="1" applyAlignment="1">
      <alignment vertical="center"/>
    </xf>
    <xf numFmtId="0" fontId="49" fillId="8" borderId="1" xfId="4" quotePrefix="1" applyFont="1" applyFill="1" applyBorder="1" applyAlignment="1">
      <alignment vertical="center"/>
    </xf>
    <xf numFmtId="0" fontId="49" fillId="8" borderId="1" xfId="4" quotePrefix="1" applyFont="1" applyFill="1" applyBorder="1" applyAlignment="1">
      <alignment horizontal="center" vertical="center"/>
    </xf>
    <xf numFmtId="0" fontId="49" fillId="2" borderId="1" xfId="4" applyFont="1" applyFill="1" applyBorder="1" applyAlignment="1">
      <alignment horizontal="left" vertical="center"/>
    </xf>
    <xf numFmtId="164" fontId="49" fillId="2" borderId="2" xfId="4" applyNumberFormat="1" applyFont="1" applyFill="1" applyBorder="1" applyAlignment="1">
      <alignment horizontal="right" vertical="center"/>
    </xf>
    <xf numFmtId="164" fontId="49" fillId="2" borderId="1" xfId="4" applyNumberFormat="1" applyFont="1" applyFill="1" applyBorder="1" applyAlignment="1">
      <alignment horizontal="right" vertical="center"/>
    </xf>
    <xf numFmtId="0" fontId="50" fillId="2" borderId="1" xfId="4" applyFont="1" applyFill="1" applyBorder="1" applyAlignment="1">
      <alignment horizontal="left" vertical="center"/>
    </xf>
    <xf numFmtId="164" fontId="50" fillId="2" borderId="2" xfId="4" applyNumberFormat="1" applyFont="1" applyFill="1" applyBorder="1" applyAlignment="1">
      <alignment horizontal="right" vertical="center"/>
    </xf>
    <xf numFmtId="164" fontId="50" fillId="2" borderId="1" xfId="4" applyNumberFormat="1" applyFont="1" applyFill="1" applyBorder="1" applyAlignment="1">
      <alignment horizontal="right" vertical="center"/>
    </xf>
    <xf numFmtId="0" fontId="49" fillId="8" borderId="1" xfId="4" applyFont="1" applyFill="1" applyBorder="1" applyAlignment="1">
      <alignment vertical="center"/>
    </xf>
    <xf numFmtId="0" fontId="49" fillId="8" borderId="1" xfId="4" applyFont="1" applyFill="1" applyBorder="1" applyAlignment="1">
      <alignment horizontal="left" vertical="center"/>
    </xf>
    <xf numFmtId="164" fontId="49" fillId="8" borderId="2" xfId="4" applyNumberFormat="1" applyFont="1" applyFill="1" applyBorder="1" applyAlignment="1">
      <alignment horizontal="right" vertical="center"/>
    </xf>
    <xf numFmtId="164" fontId="49" fillId="8" borderId="1" xfId="4" applyNumberFormat="1" applyFont="1" applyFill="1" applyBorder="1" applyAlignment="1">
      <alignment horizontal="right" vertical="center"/>
    </xf>
    <xf numFmtId="0" fontId="50" fillId="0" borderId="1" xfId="4" applyFont="1" applyBorder="1" applyAlignment="1">
      <alignment horizontal="right" vertical="center"/>
    </xf>
    <xf numFmtId="0" fontId="50" fillId="2" borderId="1" xfId="4" applyFont="1" applyFill="1" applyBorder="1" applyAlignment="1">
      <alignment horizontal="right" vertical="center"/>
    </xf>
    <xf numFmtId="0" fontId="50" fillId="8" borderId="1" xfId="4" applyFont="1" applyFill="1" applyBorder="1" applyAlignment="1">
      <alignment horizontal="center" vertical="center"/>
    </xf>
    <xf numFmtId="0" fontId="49" fillId="0" borderId="7" xfId="4" applyFont="1" applyBorder="1" applyAlignment="1">
      <alignment horizontal="right" vertical="center"/>
    </xf>
    <xf numFmtId="0" fontId="49" fillId="2" borderId="7" xfId="4" applyFont="1" applyFill="1" applyBorder="1" applyAlignment="1">
      <alignment horizontal="right" vertical="center"/>
    </xf>
    <xf numFmtId="0" fontId="50" fillId="2" borderId="7" xfId="4" applyFont="1" applyFill="1" applyBorder="1" applyAlignment="1">
      <alignment horizontal="right" vertical="center"/>
    </xf>
    <xf numFmtId="0" fontId="50" fillId="0" borderId="7" xfId="4" applyFont="1" applyBorder="1" applyAlignment="1">
      <alignment horizontal="right" vertical="center"/>
    </xf>
    <xf numFmtId="0" fontId="49" fillId="8" borderId="7" xfId="4" applyFont="1" applyFill="1" applyBorder="1" applyAlignment="1">
      <alignment horizontal="right" vertical="center"/>
    </xf>
    <xf numFmtId="0" fontId="49" fillId="0" borderId="0" xfId="5" applyFont="1" applyBorder="1" applyAlignment="1">
      <alignment vertical="center"/>
    </xf>
    <xf numFmtId="0" fontId="49" fillId="0" borderId="0" xfId="5" applyFont="1" applyBorder="1" applyAlignment="1">
      <alignment horizontal="center" vertical="center"/>
    </xf>
    <xf numFmtId="1" fontId="49" fillId="0" borderId="0" xfId="5" applyNumberFormat="1" applyFont="1" applyBorder="1" applyAlignment="1">
      <alignment horizontal="center" vertical="center"/>
    </xf>
    <xf numFmtId="0" fontId="60" fillId="0" borderId="0" xfId="4" applyFont="1" applyBorder="1" applyAlignment="1">
      <alignment vertical="center"/>
    </xf>
    <xf numFmtId="0" fontId="60" fillId="0" borderId="0" xfId="5" applyFont="1" applyBorder="1" applyAlignment="1">
      <alignment vertical="center"/>
    </xf>
    <xf numFmtId="1" fontId="60" fillId="0" borderId="0" xfId="5" applyNumberFormat="1" applyFont="1" applyBorder="1" applyAlignment="1">
      <alignment horizontal="right" vertical="center"/>
    </xf>
    <xf numFmtId="1" fontId="60" fillId="0" borderId="0" xfId="5" applyNumberFormat="1" applyFont="1" applyBorder="1" applyAlignment="1">
      <alignment vertical="center"/>
    </xf>
    <xf numFmtId="0" fontId="49" fillId="0" borderId="13" xfId="5" applyFont="1" applyBorder="1" applyAlignment="1">
      <alignment vertical="center"/>
    </xf>
    <xf numFmtId="0" fontId="50" fillId="8" borderId="1" xfId="5" applyFont="1" applyFill="1" applyBorder="1" applyAlignment="1">
      <alignment vertical="center" wrapText="1"/>
    </xf>
    <xf numFmtId="0" fontId="50" fillId="8" borderId="1" xfId="4" applyFont="1" applyFill="1" applyBorder="1" applyAlignment="1">
      <alignment vertical="center"/>
    </xf>
    <xf numFmtId="0" fontId="49" fillId="0" borderId="24" xfId="5" applyFont="1" applyBorder="1" applyAlignment="1">
      <alignment horizontal="center" vertical="center"/>
    </xf>
    <xf numFmtId="0" fontId="60" fillId="0" borderId="18" xfId="4" applyFont="1" applyBorder="1" applyAlignment="1">
      <alignment vertical="center"/>
    </xf>
    <xf numFmtId="0" fontId="60" fillId="0" borderId="5" xfId="4" applyFont="1" applyBorder="1" applyAlignment="1">
      <alignment vertical="center"/>
    </xf>
    <xf numFmtId="0" fontId="60" fillId="0" borderId="5" xfId="5" applyFont="1" applyBorder="1" applyAlignment="1">
      <alignment vertical="center"/>
    </xf>
    <xf numFmtId="1" fontId="60" fillId="0" borderId="5" xfId="5" applyNumberFormat="1" applyFont="1" applyBorder="1" applyAlignment="1">
      <alignment vertical="center"/>
    </xf>
    <xf numFmtId="0" fontId="49" fillId="0" borderId="19" xfId="5" applyFont="1" applyBorder="1" applyAlignment="1">
      <alignment horizontal="center" vertical="center"/>
    </xf>
    <xf numFmtId="0" fontId="49" fillId="0" borderId="18" xfId="4" applyFont="1" applyBorder="1" applyAlignment="1">
      <alignment horizontal="right" vertical="center"/>
    </xf>
    <xf numFmtId="0" fontId="49" fillId="0" borderId="2" xfId="0" applyFont="1" applyBorder="1" applyAlignment="1">
      <alignment vertical="center"/>
    </xf>
    <xf numFmtId="2" fontId="49" fillId="0" borderId="1" xfId="0" applyNumberFormat="1" applyFont="1" applyBorder="1" applyAlignment="1">
      <alignment vertical="center"/>
    </xf>
    <xf numFmtId="166" fontId="49" fillId="0" borderId="1" xfId="0" applyNumberFormat="1" applyFont="1" applyBorder="1" applyAlignment="1">
      <alignment vertical="center"/>
    </xf>
    <xf numFmtId="172" fontId="49" fillId="0" borderId="1" xfId="0" applyNumberFormat="1" applyFont="1" applyBorder="1" applyAlignment="1">
      <alignment vertical="center"/>
    </xf>
    <xf numFmtId="0" fontId="50" fillId="0" borderId="2" xfId="0" applyFont="1" applyBorder="1" applyAlignment="1">
      <alignment vertical="center"/>
    </xf>
    <xf numFmtId="2" fontId="50" fillId="0" borderId="1" xfId="0" applyNumberFormat="1" applyFont="1" applyBorder="1" applyAlignment="1">
      <alignment vertical="center"/>
    </xf>
    <xf numFmtId="166" fontId="50" fillId="0" borderId="1" xfId="0" applyNumberFormat="1" applyFont="1" applyBorder="1" applyAlignment="1">
      <alignment vertical="center"/>
    </xf>
    <xf numFmtId="172" fontId="50" fillId="0" borderId="1" xfId="0" applyNumberFormat="1" applyFont="1" applyBorder="1" applyAlignment="1">
      <alignment vertical="center"/>
    </xf>
    <xf numFmtId="172" fontId="49" fillId="0" borderId="1" xfId="0" applyNumberFormat="1" applyFont="1" applyBorder="1" applyAlignment="1">
      <alignment vertical="center" wrapText="1"/>
    </xf>
    <xf numFmtId="0" fontId="49" fillId="2" borderId="1" xfId="0" applyFont="1" applyFill="1" applyBorder="1" applyAlignment="1">
      <alignment horizontal="center" vertical="center"/>
    </xf>
    <xf numFmtId="0" fontId="49" fillId="2" borderId="1" xfId="0" applyFont="1" applyFill="1" applyBorder="1" applyAlignment="1">
      <alignment vertical="center"/>
    </xf>
    <xf numFmtId="2" fontId="49" fillId="2" borderId="1" xfId="0" applyNumberFormat="1" applyFont="1" applyFill="1" applyBorder="1" applyAlignment="1">
      <alignment vertical="center"/>
    </xf>
    <xf numFmtId="166" fontId="49" fillId="2" borderId="1" xfId="0" applyNumberFormat="1" applyFont="1" applyFill="1" applyBorder="1" applyAlignment="1">
      <alignment vertical="center"/>
    </xf>
    <xf numFmtId="172" fontId="49" fillId="2" borderId="1" xfId="0" applyNumberFormat="1" applyFont="1" applyFill="1" applyBorder="1" applyAlignment="1">
      <alignment vertical="center"/>
    </xf>
    <xf numFmtId="0" fontId="50" fillId="2" borderId="1" xfId="0" applyFont="1" applyFill="1" applyBorder="1" applyAlignment="1">
      <alignment vertical="center"/>
    </xf>
    <xf numFmtId="2" fontId="50" fillId="2" borderId="1" xfId="0" applyNumberFormat="1" applyFont="1" applyFill="1" applyBorder="1" applyAlignment="1">
      <alignment vertical="center"/>
    </xf>
    <xf numFmtId="166" fontId="50" fillId="2" borderId="1" xfId="0" applyNumberFormat="1" applyFont="1" applyFill="1" applyBorder="1" applyAlignment="1">
      <alignment vertical="center"/>
    </xf>
    <xf numFmtId="172" fontId="50" fillId="2" borderId="1" xfId="0" applyNumberFormat="1" applyFont="1" applyFill="1" applyBorder="1" applyAlignment="1">
      <alignment vertical="center"/>
    </xf>
    <xf numFmtId="0" fontId="49" fillId="0" borderId="1" xfId="0" applyFont="1" applyBorder="1" applyAlignment="1">
      <alignment horizontal="center" vertical="center"/>
    </xf>
    <xf numFmtId="0" fontId="49" fillId="0" borderId="6" xfId="0" applyFont="1" applyBorder="1" applyAlignment="1">
      <alignment horizontal="center" vertical="center" wrapText="1"/>
    </xf>
    <xf numFmtId="0" fontId="50" fillId="0" borderId="0" xfId="0" applyFont="1" applyBorder="1" applyAlignment="1">
      <alignment horizontal="center" vertical="center"/>
    </xf>
    <xf numFmtId="0" fontId="60" fillId="0" borderId="18" xfId="0" applyFont="1" applyBorder="1" applyAlignment="1">
      <alignment vertical="center"/>
    </xf>
    <xf numFmtId="0" fontId="49" fillId="0" borderId="1" xfId="0" applyFont="1" applyBorder="1" applyAlignment="1">
      <alignment horizontal="center" vertical="center"/>
    </xf>
    <xf numFmtId="0" fontId="49" fillId="0" borderId="5" xfId="0" applyFont="1" applyBorder="1" applyAlignment="1">
      <alignment horizontal="left" vertical="center"/>
    </xf>
    <xf numFmtId="0" fontId="50" fillId="2" borderId="1" xfId="0" applyFont="1" applyFill="1" applyBorder="1" applyAlignment="1">
      <alignment horizontal="center" vertical="center" wrapText="1"/>
    </xf>
    <xf numFmtId="0" fontId="49" fillId="0" borderId="1" xfId="0" applyFont="1" applyBorder="1" applyAlignment="1">
      <alignment horizontal="left" vertical="top"/>
    </xf>
    <xf numFmtId="0" fontId="49" fillId="0" borderId="1" xfId="0" applyFont="1" applyBorder="1" applyAlignment="1">
      <alignment horizontal="right" vertical="center" wrapText="1"/>
    </xf>
    <xf numFmtId="167" fontId="49" fillId="0" borderId="1" xfId="0" applyNumberFormat="1" applyFont="1" applyBorder="1" applyAlignment="1">
      <alignment horizontal="right" vertical="center" wrapText="1"/>
    </xf>
    <xf numFmtId="0" fontId="49" fillId="0" borderId="1" xfId="0" applyFont="1" applyBorder="1" applyAlignment="1">
      <alignment horizontal="right" vertical="center"/>
    </xf>
    <xf numFmtId="167" fontId="49" fillId="0" borderId="1" xfId="0" applyNumberFormat="1" applyFont="1" applyBorder="1" applyAlignment="1">
      <alignment horizontal="right" vertical="center"/>
    </xf>
    <xf numFmtId="0" fontId="49" fillId="0" borderId="17" xfId="0" applyFont="1" applyBorder="1" applyAlignment="1">
      <alignment horizontal="center" vertical="center"/>
    </xf>
    <xf numFmtId="0" fontId="50" fillId="0" borderId="1" xfId="0" applyFont="1" applyBorder="1" applyAlignment="1">
      <alignment horizontal="left" vertical="top"/>
    </xf>
    <xf numFmtId="0" fontId="50" fillId="0" borderId="1" xfId="0" applyFont="1" applyBorder="1" applyAlignment="1">
      <alignment horizontal="right" vertical="center"/>
    </xf>
    <xf numFmtId="167" fontId="50" fillId="0" borderId="1" xfId="0" applyNumberFormat="1" applyFont="1" applyBorder="1" applyAlignment="1">
      <alignment horizontal="right" vertical="center"/>
    </xf>
    <xf numFmtId="0" fontId="50" fillId="0" borderId="17" xfId="0" applyFont="1" applyBorder="1" applyAlignment="1">
      <alignment horizontal="center" vertical="center"/>
    </xf>
    <xf numFmtId="2" fontId="49" fillId="0" borderId="1" xfId="5" applyNumberFormat="1" applyFont="1" applyBorder="1" applyAlignment="1">
      <alignment vertical="center"/>
    </xf>
    <xf numFmtId="2" fontId="49" fillId="0" borderId="1" xfId="0" applyNumberFormat="1" applyFont="1" applyBorder="1" applyAlignment="1">
      <alignment horizontal="right" vertical="center"/>
    </xf>
    <xf numFmtId="2" fontId="50" fillId="0" borderId="1" xfId="5" applyNumberFormat="1" applyFont="1" applyBorder="1" applyAlignment="1">
      <alignment vertical="center"/>
    </xf>
    <xf numFmtId="2" fontId="49" fillId="0" borderId="2" xfId="5" applyNumberFormat="1" applyFont="1" applyBorder="1" applyAlignment="1">
      <alignment vertical="center"/>
    </xf>
    <xf numFmtId="2" fontId="50" fillId="0" borderId="2" xfId="5" applyNumberFormat="1" applyFont="1" applyBorder="1" applyAlignment="1">
      <alignment vertical="center"/>
    </xf>
    <xf numFmtId="2" fontId="50" fillId="0" borderId="2" xfId="0" applyNumberFormat="1" applyFont="1" applyBorder="1" applyAlignment="1">
      <alignment vertical="center"/>
    </xf>
    <xf numFmtId="0" fontId="49" fillId="0" borderId="1" xfId="0" applyFont="1" applyBorder="1" applyAlignment="1">
      <alignment horizontal="left" vertical="center"/>
    </xf>
    <xf numFmtId="0" fontId="50" fillId="0" borderId="1" xfId="0" applyFont="1" applyBorder="1" applyAlignment="1">
      <alignment horizontal="left" vertical="center"/>
    </xf>
    <xf numFmtId="0" fontId="49" fillId="0" borderId="6" xfId="0" applyFont="1" applyBorder="1" applyAlignment="1">
      <alignment horizontal="left" vertical="center"/>
    </xf>
    <xf numFmtId="0" fontId="49" fillId="7" borderId="1" xfId="0" applyFont="1" applyFill="1" applyBorder="1" applyAlignment="1">
      <alignment horizontal="left" vertical="center"/>
    </xf>
    <xf numFmtId="2" fontId="49" fillId="7" borderId="2" xfId="5" applyNumberFormat="1" applyFont="1" applyFill="1" applyBorder="1" applyAlignment="1">
      <alignment vertical="center"/>
    </xf>
    <xf numFmtId="2" fontId="49" fillId="7" borderId="1" xfId="5" applyNumberFormat="1" applyFont="1" applyFill="1" applyBorder="1" applyAlignment="1">
      <alignment vertical="center"/>
    </xf>
    <xf numFmtId="2" fontId="50" fillId="7" borderId="1" xfId="5" applyNumberFormat="1" applyFont="1" applyFill="1" applyBorder="1" applyAlignment="1">
      <alignment vertical="center"/>
    </xf>
    <xf numFmtId="0" fontId="50" fillId="7" borderId="1" xfId="0" applyFont="1" applyFill="1" applyBorder="1" applyAlignment="1">
      <alignment horizontal="left" vertical="center"/>
    </xf>
    <xf numFmtId="2" fontId="50" fillId="7" borderId="2" xfId="5" applyNumberFormat="1" applyFont="1" applyFill="1" applyBorder="1" applyAlignment="1">
      <alignment vertical="center"/>
    </xf>
    <xf numFmtId="0" fontId="49" fillId="7" borderId="6" xfId="0" applyFont="1" applyFill="1" applyBorder="1" applyAlignment="1">
      <alignment horizontal="left" vertical="center"/>
    </xf>
    <xf numFmtId="2" fontId="49" fillId="7" borderId="19" xfId="5" applyNumberFormat="1" applyFont="1" applyFill="1" applyBorder="1" applyAlignment="1">
      <alignment vertical="center"/>
    </xf>
    <xf numFmtId="2" fontId="49" fillId="7" borderId="6" xfId="5" applyNumberFormat="1" applyFont="1" applyFill="1" applyBorder="1" applyAlignment="1">
      <alignment vertical="center"/>
    </xf>
    <xf numFmtId="2" fontId="50" fillId="7" borderId="6" xfId="5" applyNumberFormat="1" applyFont="1" applyFill="1" applyBorder="1" applyAlignment="1">
      <alignment vertical="center"/>
    </xf>
    <xf numFmtId="2" fontId="50" fillId="7" borderId="2" xfId="0" applyNumberFormat="1" applyFont="1" applyFill="1" applyBorder="1" applyAlignment="1">
      <alignment vertical="center"/>
    </xf>
    <xf numFmtId="2" fontId="50" fillId="7" borderId="1" xfId="0" applyNumberFormat="1" applyFont="1" applyFill="1" applyBorder="1" applyAlignment="1">
      <alignment vertical="center"/>
    </xf>
    <xf numFmtId="0" fontId="49" fillId="0" borderId="7" xfId="0" applyFont="1" applyBorder="1" applyAlignment="1">
      <alignment vertical="top"/>
    </xf>
    <xf numFmtId="0" fontId="49" fillId="0" borderId="18" xfId="0" applyFont="1" applyBorder="1" applyAlignment="1">
      <alignment horizontal="left" vertical="center"/>
    </xf>
    <xf numFmtId="0" fontId="49" fillId="0" borderId="14" xfId="0" applyFont="1" applyBorder="1" applyAlignment="1">
      <alignment horizontal="left" vertical="center"/>
    </xf>
    <xf numFmtId="0" fontId="49" fillId="0" borderId="8" xfId="0" applyFont="1" applyBorder="1" applyAlignment="1">
      <alignment horizontal="left" vertical="center"/>
    </xf>
    <xf numFmtId="0" fontId="50" fillId="0" borderId="8" xfId="0" applyFont="1" applyBorder="1" applyAlignment="1">
      <alignment horizontal="left" vertical="center"/>
    </xf>
    <xf numFmtId="0" fontId="49" fillId="0" borderId="1" xfId="5" applyFont="1" applyBorder="1" applyAlignment="1">
      <alignment horizontal="left" vertical="center"/>
    </xf>
    <xf numFmtId="0" fontId="50" fillId="0" borderId="1" xfId="5" applyFont="1" applyBorder="1" applyAlignment="1">
      <alignment horizontal="left" vertical="center"/>
    </xf>
    <xf numFmtId="0" fontId="49" fillId="7" borderId="1" xfId="5" applyFont="1" applyFill="1" applyBorder="1" applyAlignment="1">
      <alignment horizontal="right" vertical="center"/>
    </xf>
    <xf numFmtId="0" fontId="49" fillId="0" borderId="1" xfId="5" applyFont="1" applyBorder="1" applyAlignment="1">
      <alignment horizontal="right" vertical="center"/>
    </xf>
    <xf numFmtId="0" fontId="50" fillId="7" borderId="1" xfId="5" applyFont="1" applyFill="1" applyBorder="1" applyAlignment="1">
      <alignment horizontal="right" vertical="center"/>
    </xf>
    <xf numFmtId="0" fontId="50" fillId="0" borderId="1" xfId="5" applyFont="1" applyBorder="1" applyAlignment="1">
      <alignment horizontal="right" vertical="center"/>
    </xf>
    <xf numFmtId="0" fontId="49" fillId="7" borderId="6" xfId="5" applyFont="1" applyFill="1" applyBorder="1" applyAlignment="1">
      <alignment horizontal="right" vertical="center"/>
    </xf>
    <xf numFmtId="0" fontId="50" fillId="2" borderId="1" xfId="5" applyFont="1" applyFill="1" applyBorder="1" applyAlignment="1">
      <alignment horizontal="center" vertical="center" wrapText="1"/>
    </xf>
    <xf numFmtId="172" fontId="49" fillId="0" borderId="1" xfId="96" applyNumberFormat="1" applyFont="1" applyFill="1" applyBorder="1" applyAlignment="1">
      <alignment horizontal="right" vertical="center"/>
    </xf>
    <xf numFmtId="168" fontId="50" fillId="0" borderId="1" xfId="0" applyNumberFormat="1" applyFont="1" applyBorder="1" applyAlignment="1">
      <alignment horizontal="right" vertical="center"/>
    </xf>
    <xf numFmtId="168" fontId="49" fillId="0" borderId="1" xfId="0" applyNumberFormat="1" applyFont="1" applyBorder="1" applyAlignment="1">
      <alignment horizontal="right" vertical="center"/>
    </xf>
    <xf numFmtId="0" fontId="49" fillId="0" borderId="1" xfId="5" applyFont="1" applyBorder="1" applyAlignment="1">
      <alignment vertical="center"/>
    </xf>
    <xf numFmtId="0" fontId="49" fillId="0" borderId="7" xfId="5" applyFont="1" applyBorder="1" applyAlignment="1">
      <alignment vertical="center"/>
    </xf>
    <xf numFmtId="172" fontId="50" fillId="0" borderId="1" xfId="96" applyNumberFormat="1" applyFont="1" applyFill="1" applyBorder="1" applyAlignment="1">
      <alignment horizontal="right" vertical="center"/>
    </xf>
    <xf numFmtId="0" fontId="50" fillId="0" borderId="1" xfId="5" applyFont="1" applyBorder="1" applyAlignment="1">
      <alignment vertical="center"/>
    </xf>
    <xf numFmtId="0" fontId="50" fillId="0" borderId="7" xfId="5" applyFont="1" applyBorder="1" applyAlignment="1">
      <alignment vertical="center"/>
    </xf>
    <xf numFmtId="172" fontId="66" fillId="0" borderId="1" xfId="96" applyNumberFormat="1" applyFont="1" applyFill="1" applyBorder="1" applyAlignment="1">
      <alignment horizontal="right" vertical="center"/>
    </xf>
    <xf numFmtId="0" fontId="49" fillId="0" borderId="1" xfId="5" applyFont="1" applyFill="1" applyBorder="1" applyAlignment="1">
      <alignment vertical="center"/>
    </xf>
    <xf numFmtId="0" fontId="49" fillId="0" borderId="1" xfId="0" applyFont="1" applyBorder="1" applyAlignment="1">
      <alignment vertical="center" wrapText="1"/>
    </xf>
    <xf numFmtId="0" fontId="49" fillId="0" borderId="1" xfId="5" applyFont="1" applyBorder="1" applyAlignment="1">
      <alignment vertical="center" wrapText="1"/>
    </xf>
    <xf numFmtId="0" fontId="49" fillId="0" borderId="7" xfId="5" applyFont="1" applyBorder="1" applyAlignment="1">
      <alignment vertical="center" wrapText="1"/>
    </xf>
    <xf numFmtId="0" fontId="49" fillId="0" borderId="3" xfId="0" applyFont="1" applyBorder="1" applyAlignment="1">
      <alignment vertical="center"/>
    </xf>
    <xf numFmtId="172" fontId="49" fillId="0" borderId="3" xfId="96" applyNumberFormat="1" applyFont="1" applyFill="1" applyBorder="1" applyAlignment="1">
      <alignment horizontal="right" vertical="center"/>
    </xf>
    <xf numFmtId="3" fontId="49" fillId="0" borderId="3" xfId="0" applyNumberFormat="1" applyFont="1" applyBorder="1" applyAlignment="1">
      <alignment horizontal="right" vertical="center"/>
    </xf>
    <xf numFmtId="168" fontId="50" fillId="0" borderId="3" xfId="0" applyNumberFormat="1" applyFont="1" applyBorder="1" applyAlignment="1">
      <alignment horizontal="right" vertical="center"/>
    </xf>
    <xf numFmtId="168" fontId="49" fillId="0" borderId="3" xfId="0" applyNumberFormat="1" applyFont="1" applyBorder="1" applyAlignment="1">
      <alignment horizontal="right" vertical="center"/>
    </xf>
    <xf numFmtId="0" fontId="49" fillId="0" borderId="3" xfId="5" applyFont="1" applyBorder="1" applyAlignment="1">
      <alignment vertical="center"/>
    </xf>
    <xf numFmtId="0" fontId="49" fillId="0" borderId="14" xfId="5" applyFont="1" applyBorder="1" applyAlignment="1">
      <alignment vertical="center"/>
    </xf>
    <xf numFmtId="0" fontId="54" fillId="0" borderId="16" xfId="0" applyFont="1" applyBorder="1" applyAlignment="1">
      <alignment horizontal="left" vertical="top" wrapText="1"/>
    </xf>
    <xf numFmtId="3" fontId="65" fillId="0" borderId="16" xfId="0" applyNumberFormat="1" applyFont="1" applyBorder="1" applyAlignment="1">
      <alignment horizontal="right" vertical="top" shrinkToFit="1"/>
    </xf>
    <xf numFmtId="168" fontId="65" fillId="0" borderId="16" xfId="0" applyNumberFormat="1" applyFont="1" applyBorder="1" applyAlignment="1">
      <alignment horizontal="right" vertical="top" shrinkToFit="1"/>
    </xf>
    <xf numFmtId="3" fontId="65" fillId="0" borderId="23" xfId="0" applyNumberFormat="1" applyFont="1" applyBorder="1" applyAlignment="1">
      <alignment horizontal="right" vertical="top" shrinkToFit="1"/>
    </xf>
    <xf numFmtId="3" fontId="65" fillId="0" borderId="22" xfId="0" applyNumberFormat="1" applyFont="1" applyBorder="1" applyAlignment="1">
      <alignment horizontal="right" vertical="top" shrinkToFit="1"/>
    </xf>
    <xf numFmtId="168" fontId="65" fillId="0" borderId="21" xfId="0" applyNumberFormat="1" applyFont="1" applyBorder="1" applyAlignment="1">
      <alignment horizontal="right" vertical="top" shrinkToFit="1"/>
    </xf>
    <xf numFmtId="3" fontId="49" fillId="0" borderId="1" xfId="5" applyNumberFormat="1" applyFont="1" applyFill="1" applyBorder="1" applyAlignment="1">
      <alignment horizontal="right" vertical="center"/>
    </xf>
    <xf numFmtId="168" fontId="49" fillId="0" borderId="1" xfId="5" applyNumberFormat="1" applyFont="1" applyFill="1" applyBorder="1" applyAlignment="1">
      <alignment horizontal="right" vertical="center"/>
    </xf>
    <xf numFmtId="3" fontId="49" fillId="0" borderId="1" xfId="5" applyNumberFormat="1" applyFont="1" applyFill="1" applyBorder="1" applyAlignment="1">
      <alignment vertical="center"/>
    </xf>
    <xf numFmtId="168" fontId="49" fillId="0" borderId="1" xfId="5" applyNumberFormat="1" applyFont="1" applyFill="1" applyBorder="1" applyAlignment="1">
      <alignment vertical="center"/>
    </xf>
    <xf numFmtId="1" fontId="49" fillId="0" borderId="1" xfId="5" applyNumberFormat="1" applyFont="1" applyFill="1" applyBorder="1" applyAlignment="1">
      <alignment vertical="center"/>
    </xf>
    <xf numFmtId="0" fontId="50" fillId="0" borderId="0" xfId="5" applyFont="1" applyBorder="1" applyAlignment="1">
      <alignment horizontal="center" vertical="center" wrapText="1"/>
    </xf>
    <xf numFmtId="175" fontId="59" fillId="8" borderId="1" xfId="84" applyNumberFormat="1" applyFont="1" applyFill="1" applyBorder="1" applyAlignment="1">
      <alignment horizontal="right" vertical="center" shrinkToFit="1"/>
    </xf>
    <xf numFmtId="3" fontId="50" fillId="8" borderId="1" xfId="5" applyNumberFormat="1" applyFont="1" applyFill="1" applyBorder="1" applyAlignment="1">
      <alignment horizontal="right" vertical="center"/>
    </xf>
    <xf numFmtId="168" fontId="59" fillId="8" borderId="1" xfId="0" applyNumberFormat="1" applyFont="1" applyFill="1" applyBorder="1" applyAlignment="1">
      <alignment horizontal="right" vertical="center" shrinkToFit="1"/>
    </xf>
    <xf numFmtId="3" fontId="53" fillId="8" borderId="1" xfId="0" applyNumberFormat="1" applyFont="1" applyFill="1" applyBorder="1" applyAlignment="1">
      <alignment vertical="center"/>
    </xf>
    <xf numFmtId="168" fontId="50" fillId="8" borderId="1" xfId="5" applyNumberFormat="1" applyFont="1" applyFill="1" applyBorder="1" applyAlignment="1">
      <alignment horizontal="right" vertical="center"/>
    </xf>
    <xf numFmtId="3" fontId="49" fillId="2" borderId="1" xfId="5" applyNumberFormat="1" applyFont="1" applyFill="1" applyBorder="1" applyAlignment="1">
      <alignment horizontal="right" vertical="center"/>
    </xf>
    <xf numFmtId="168" fontId="49" fillId="2" borderId="1" xfId="5" applyNumberFormat="1" applyFont="1" applyFill="1" applyBorder="1" applyAlignment="1">
      <alignment horizontal="right" vertical="center"/>
    </xf>
    <xf numFmtId="168" fontId="58" fillId="2" borderId="1" xfId="0" applyNumberFormat="1" applyFont="1" applyFill="1" applyBorder="1" applyAlignment="1">
      <alignment horizontal="right" vertical="center" shrinkToFit="1"/>
    </xf>
    <xf numFmtId="0" fontId="49" fillId="0" borderId="1" xfId="5" applyFont="1" applyFill="1" applyBorder="1" applyAlignment="1">
      <alignment vertical="center" wrapText="1"/>
    </xf>
    <xf numFmtId="3" fontId="59" fillId="8" borderId="1" xfId="0" applyNumberFormat="1" applyFont="1" applyFill="1" applyBorder="1" applyAlignment="1">
      <alignment horizontal="right" vertical="center" shrinkToFit="1"/>
    </xf>
    <xf numFmtId="0" fontId="49" fillId="2" borderId="1" xfId="5" applyFont="1" applyFill="1" applyBorder="1" applyAlignment="1">
      <alignment vertical="center"/>
    </xf>
    <xf numFmtId="0" fontId="49" fillId="0" borderId="1" xfId="0" applyFont="1" applyFill="1" applyBorder="1" applyAlignment="1">
      <alignment horizontal="right" vertical="center"/>
    </xf>
    <xf numFmtId="0" fontId="50" fillId="0" borderId="13" xfId="5" applyFont="1" applyBorder="1" applyAlignment="1">
      <alignment horizontal="center" vertical="center" wrapText="1"/>
    </xf>
    <xf numFmtId="0" fontId="49" fillId="0" borderId="2" xfId="0" applyFont="1" applyFill="1" applyBorder="1" applyAlignment="1">
      <alignment horizontal="right" vertical="center"/>
    </xf>
    <xf numFmtId="0" fontId="49" fillId="2" borderId="2" xfId="0" applyFont="1" applyFill="1" applyBorder="1" applyAlignment="1">
      <alignment horizontal="right" vertical="center"/>
    </xf>
    <xf numFmtId="0" fontId="49" fillId="0" borderId="2" xfId="0" applyFont="1" applyFill="1" applyBorder="1" applyAlignment="1">
      <alignment horizontal="right" vertical="center" wrapText="1"/>
    </xf>
    <xf numFmtId="0" fontId="50" fillId="8" borderId="2" xfId="0" applyFont="1" applyFill="1" applyBorder="1" applyAlignment="1">
      <alignment horizontal="right" vertical="center"/>
    </xf>
    <xf numFmtId="0" fontId="49" fillId="0" borderId="19" xfId="0" applyFont="1" applyFill="1" applyBorder="1" applyAlignment="1">
      <alignment horizontal="right" vertical="center"/>
    </xf>
    <xf numFmtId="0" fontId="49" fillId="2" borderId="19" xfId="0" applyFont="1" applyFill="1" applyBorder="1" applyAlignment="1">
      <alignment horizontal="right" vertical="center"/>
    </xf>
    <xf numFmtId="0" fontId="62" fillId="0" borderId="13" xfId="5" applyFont="1" applyBorder="1" applyAlignment="1">
      <alignment horizontal="left" vertical="center"/>
    </xf>
    <xf numFmtId="0" fontId="62" fillId="0" borderId="0" xfId="5" applyFont="1" applyBorder="1" applyAlignment="1">
      <alignment horizontal="left" vertical="center"/>
    </xf>
    <xf numFmtId="0" fontId="63" fillId="0" borderId="0" xfId="5" applyFont="1" applyBorder="1" applyAlignment="1">
      <alignment vertical="center"/>
    </xf>
    <xf numFmtId="0" fontId="60" fillId="0" borderId="0" xfId="5" applyFont="1" applyBorder="1" applyAlignment="1">
      <alignment horizontal="left" vertical="center"/>
    </xf>
    <xf numFmtId="0" fontId="63" fillId="0" borderId="24" xfId="5" applyFont="1" applyBorder="1" applyAlignment="1">
      <alignment vertical="center"/>
    </xf>
    <xf numFmtId="0" fontId="49" fillId="0" borderId="13" xfId="5" applyFont="1" applyBorder="1" applyAlignment="1">
      <alignment horizontal="left" vertical="center" wrapText="1"/>
    </xf>
    <xf numFmtId="0" fontId="49" fillId="0" borderId="0" xfId="5" applyFont="1" applyBorder="1" applyAlignment="1">
      <alignment horizontal="left" vertical="center"/>
    </xf>
    <xf numFmtId="0" fontId="49" fillId="0" borderId="0" xfId="5" applyFont="1" applyBorder="1" applyAlignment="1">
      <alignment horizontal="left" vertical="center" wrapText="1"/>
    </xf>
    <xf numFmtId="0" fontId="49" fillId="0" borderId="5" xfId="5" applyFont="1" applyBorder="1" applyAlignment="1">
      <alignment vertical="center"/>
    </xf>
    <xf numFmtId="0" fontId="50" fillId="8" borderId="1" xfId="5" applyFont="1" applyFill="1" applyBorder="1" applyAlignment="1">
      <alignment vertical="center"/>
    </xf>
    <xf numFmtId="0" fontId="49" fillId="2" borderId="6" xfId="5" applyFont="1" applyFill="1" applyBorder="1" applyAlignment="1">
      <alignment vertical="center"/>
    </xf>
    <xf numFmtId="0" fontId="49" fillId="2" borderId="3" xfId="5" applyFont="1" applyFill="1" applyBorder="1" applyAlignment="1">
      <alignment vertical="center"/>
    </xf>
    <xf numFmtId="0" fontId="50" fillId="8" borderId="3" xfId="5" applyFont="1" applyFill="1" applyBorder="1" applyAlignment="1">
      <alignment vertical="center"/>
    </xf>
    <xf numFmtId="0" fontId="60" fillId="0" borderId="1" xfId="5" applyFont="1" applyBorder="1" applyAlignment="1">
      <alignment horizontal="left" vertical="center"/>
    </xf>
    <xf numFmtId="164" fontId="49" fillId="0" borderId="1" xfId="0" applyNumberFormat="1" applyFont="1" applyBorder="1" applyAlignment="1">
      <alignment vertical="center"/>
    </xf>
    <xf numFmtId="0" fontId="49" fillId="0" borderId="6" xfId="0" applyFont="1" applyBorder="1" applyAlignment="1">
      <alignment vertical="center"/>
    </xf>
    <xf numFmtId="164" fontId="54" fillId="0" borderId="1" xfId="0" applyNumberFormat="1" applyFont="1" applyBorder="1"/>
    <xf numFmtId="164" fontId="54" fillId="0" borderId="1" xfId="0" applyNumberFormat="1" applyFont="1" applyBorder="1" applyAlignment="1">
      <alignment horizontal="right"/>
    </xf>
    <xf numFmtId="164" fontId="49" fillId="7" borderId="1" xfId="0" applyNumberFormat="1" applyFont="1" applyFill="1" applyBorder="1" applyAlignment="1">
      <alignment vertical="center"/>
    </xf>
    <xf numFmtId="0" fontId="49" fillId="0" borderId="7" xfId="0" applyFont="1" applyBorder="1" applyAlignment="1">
      <alignment vertical="center"/>
    </xf>
    <xf numFmtId="0" fontId="49" fillId="7" borderId="2" xfId="0" applyFont="1" applyFill="1" applyBorder="1" applyAlignment="1">
      <alignment horizontal="center" vertical="center"/>
    </xf>
    <xf numFmtId="0" fontId="49" fillId="7" borderId="7" xfId="0" applyFont="1" applyFill="1" applyBorder="1" applyAlignment="1">
      <alignment vertical="center"/>
    </xf>
    <xf numFmtId="0" fontId="60" fillId="0" borderId="0" xfId="0" applyFont="1" applyBorder="1" applyAlignment="1">
      <alignment vertical="center"/>
    </xf>
    <xf numFmtId="0" fontId="7" fillId="0" borderId="0" xfId="47" applyFont="1" applyBorder="1" applyAlignment="1">
      <alignment vertical="top"/>
    </xf>
    <xf numFmtId="0" fontId="7" fillId="0" borderId="0" xfId="47" applyFont="1" applyBorder="1"/>
    <xf numFmtId="0" fontId="7" fillId="0" borderId="0" xfId="47" applyFont="1" applyBorder="1" applyAlignment="1">
      <alignment vertical="top" wrapText="1"/>
    </xf>
    <xf numFmtId="0" fontId="7" fillId="0" borderId="0" xfId="47" applyFont="1" applyBorder="1" applyAlignment="1">
      <alignment wrapText="1"/>
    </xf>
    <xf numFmtId="0" fontId="49" fillId="7" borderId="1" xfId="0" applyFont="1" applyFill="1" applyBorder="1" applyAlignment="1">
      <alignment horizontal="center" vertical="center"/>
    </xf>
    <xf numFmtId="0" fontId="60" fillId="0" borderId="24" xfId="0" applyFont="1" applyBorder="1" applyAlignment="1">
      <alignment vertical="center"/>
    </xf>
    <xf numFmtId="0" fontId="3" fillId="0" borderId="13" xfId="0" applyFont="1" applyBorder="1" applyAlignment="1">
      <alignment horizontal="left"/>
    </xf>
    <xf numFmtId="0" fontId="7" fillId="0" borderId="24" xfId="47" applyFont="1" applyBorder="1"/>
    <xf numFmtId="0" fontId="7" fillId="0" borderId="24" xfId="47" applyFont="1" applyBorder="1" applyAlignment="1">
      <alignment wrapText="1"/>
    </xf>
    <xf numFmtId="0" fontId="3" fillId="0" borderId="18" xfId="0" applyFont="1" applyBorder="1" applyAlignment="1">
      <alignment horizontal="left"/>
    </xf>
    <xf numFmtId="0" fontId="7" fillId="0" borderId="5" xfId="47" applyFont="1" applyBorder="1" applyAlignment="1">
      <alignment horizontal="left" vertical="top" indent="1"/>
    </xf>
    <xf numFmtId="0" fontId="7" fillId="0" borderId="5" xfId="47" applyFont="1" applyBorder="1"/>
    <xf numFmtId="0" fontId="7" fillId="0" borderId="19" xfId="47" applyFont="1" applyBorder="1"/>
    <xf numFmtId="0" fontId="49" fillId="0" borderId="0" xfId="0" applyFont="1" applyAlignment="1">
      <alignment vertical="center"/>
    </xf>
    <xf numFmtId="0" fontId="50" fillId="0" borderId="0" xfId="0" applyFont="1" applyBorder="1" applyAlignment="1">
      <alignment horizontal="center" vertical="center"/>
    </xf>
    <xf numFmtId="0" fontId="50" fillId="0" borderId="5" xfId="0" applyFont="1" applyBorder="1" applyAlignment="1">
      <alignment horizontal="center" vertical="center"/>
    </xf>
    <xf numFmtId="0" fontId="49" fillId="0" borderId="5" xfId="0" applyFont="1" applyBorder="1" applyAlignment="1">
      <alignment horizontal="center" vertical="center"/>
    </xf>
    <xf numFmtId="0" fontId="50" fillId="2" borderId="1" xfId="0" applyFont="1" applyFill="1" applyBorder="1" applyAlignment="1">
      <alignment horizontal="center" vertical="center" wrapText="1"/>
    </xf>
    <xf numFmtId="0" fontId="50" fillId="2" borderId="1" xfId="0" applyFont="1" applyFill="1" applyBorder="1" applyAlignment="1">
      <alignment horizontal="center" vertical="top" wrapText="1"/>
    </xf>
    <xf numFmtId="0" fontId="49" fillId="5" borderId="1" xfId="0" applyFont="1" applyFill="1" applyBorder="1" applyAlignment="1">
      <alignment vertical="center"/>
    </xf>
    <xf numFmtId="164" fontId="49" fillId="5" borderId="1" xfId="0" applyNumberFormat="1" applyFont="1" applyFill="1" applyBorder="1" applyAlignment="1">
      <alignment vertical="center"/>
    </xf>
    <xf numFmtId="0" fontId="50" fillId="0" borderId="0" xfId="0" applyFont="1" applyAlignment="1">
      <alignment vertical="center"/>
    </xf>
    <xf numFmtId="0" fontId="49" fillId="0" borderId="0" xfId="0" applyFont="1" applyBorder="1" applyAlignment="1">
      <alignment vertical="center" wrapText="1"/>
    </xf>
    <xf numFmtId="0" fontId="49" fillId="5" borderId="1" xfId="0" applyFont="1" applyFill="1" applyBorder="1" applyAlignment="1">
      <alignment horizontal="left" vertical="center"/>
    </xf>
    <xf numFmtId="164" fontId="49" fillId="5" borderId="1" xfId="0" applyNumberFormat="1" applyFont="1" applyFill="1" applyBorder="1" applyAlignment="1">
      <alignment horizontal="right" vertical="center"/>
    </xf>
    <xf numFmtId="173" fontId="49" fillId="5" borderId="1" xfId="0" applyNumberFormat="1" applyFont="1" applyFill="1" applyBorder="1" applyAlignment="1">
      <alignment vertical="center" wrapText="1"/>
    </xf>
    <xf numFmtId="0" fontId="50" fillId="8" borderId="1" xfId="0" applyFont="1" applyFill="1" applyBorder="1" applyAlignment="1">
      <alignment horizontal="center" vertical="center"/>
    </xf>
    <xf numFmtId="0" fontId="50" fillId="8" borderId="1" xfId="0" applyFont="1" applyFill="1" applyBorder="1" applyAlignment="1">
      <alignment horizontal="center" vertical="center" wrapText="1"/>
    </xf>
    <xf numFmtId="1" fontId="50" fillId="8" borderId="1" xfId="0" applyNumberFormat="1" applyFont="1" applyFill="1" applyBorder="1" applyAlignment="1">
      <alignment horizontal="center" vertical="center" wrapText="1"/>
    </xf>
    <xf numFmtId="0" fontId="49" fillId="5" borderId="1" xfId="0" applyFont="1" applyFill="1" applyBorder="1" applyAlignment="1">
      <alignment horizontal="right" vertical="center"/>
    </xf>
    <xf numFmtId="164" fontId="49" fillId="7" borderId="1" xfId="0" applyNumberFormat="1" applyFont="1" applyFill="1" applyBorder="1" applyAlignment="1">
      <alignment horizontal="right" vertical="center"/>
    </xf>
    <xf numFmtId="173" fontId="49" fillId="7" borderId="1" xfId="0" applyNumberFormat="1" applyFont="1" applyFill="1" applyBorder="1" applyAlignment="1">
      <alignment vertical="center" wrapText="1"/>
    </xf>
    <xf numFmtId="0" fontId="49" fillId="7" borderId="1" xfId="0" applyFont="1" applyFill="1" applyBorder="1" applyAlignment="1">
      <alignment horizontal="right" vertical="center"/>
    </xf>
    <xf numFmtId="0" fontId="49" fillId="7" borderId="1" xfId="0" applyFont="1" applyFill="1" applyBorder="1" applyAlignment="1">
      <alignment horizontal="left" vertical="center" wrapText="1"/>
    </xf>
    <xf numFmtId="0" fontId="49" fillId="7" borderId="1" xfId="0" applyFont="1" applyFill="1" applyBorder="1" applyAlignment="1">
      <alignment vertical="center" wrapText="1"/>
    </xf>
    <xf numFmtId="0" fontId="49" fillId="7" borderId="1" xfId="0" applyFont="1" applyFill="1" applyBorder="1" applyAlignment="1">
      <alignment horizontal="right" vertical="center" wrapText="1"/>
    </xf>
    <xf numFmtId="0" fontId="60" fillId="0" borderId="0" xfId="0" applyFont="1" applyBorder="1" applyAlignment="1">
      <alignment horizontal="right" vertical="center" wrapText="1"/>
    </xf>
    <xf numFmtId="0" fontId="60" fillId="0" borderId="0" xfId="0" applyFont="1" applyBorder="1"/>
    <xf numFmtId="0" fontId="60" fillId="0" borderId="0" xfId="0" applyFont="1" applyBorder="1" applyAlignment="1">
      <alignment vertical="center" wrapText="1"/>
    </xf>
    <xf numFmtId="0" fontId="60" fillId="0" borderId="0" xfId="0" quotePrefix="1" applyFont="1" applyBorder="1" applyAlignment="1">
      <alignment vertical="center"/>
    </xf>
    <xf numFmtId="0" fontId="49" fillId="0" borderId="24" xfId="0" applyFont="1" applyBorder="1" applyAlignment="1">
      <alignment vertical="center"/>
    </xf>
    <xf numFmtId="0" fontId="49" fillId="0" borderId="18" xfId="0" applyFont="1" applyBorder="1" applyAlignment="1">
      <alignment vertical="center"/>
    </xf>
    <xf numFmtId="0" fontId="49" fillId="5" borderId="1" xfId="0" applyFont="1" applyFill="1" applyBorder="1" applyAlignment="1">
      <alignment horizontal="center" vertical="center"/>
    </xf>
    <xf numFmtId="0" fontId="60" fillId="0" borderId="13" xfId="0" applyFont="1" applyBorder="1" applyAlignment="1">
      <alignment vertical="center"/>
    </xf>
    <xf numFmtId="0" fontId="60" fillId="0" borderId="13" xfId="0" applyFont="1" applyBorder="1" applyAlignment="1">
      <alignment horizontal="left" vertical="center"/>
    </xf>
    <xf numFmtId="0" fontId="60" fillId="0" borderId="13" xfId="0" quotePrefix="1" applyFont="1" applyBorder="1" applyAlignment="1">
      <alignment vertical="center"/>
    </xf>
    <xf numFmtId="0" fontId="60" fillId="0" borderId="24" xfId="0" applyFont="1" applyBorder="1"/>
    <xf numFmtId="0" fontId="50" fillId="0" borderId="13" xfId="0" applyFont="1" applyBorder="1" applyAlignment="1">
      <alignment horizontal="center" vertical="center"/>
    </xf>
    <xf numFmtId="0" fontId="50" fillId="0" borderId="1" xfId="0" applyFont="1" applyBorder="1" applyAlignment="1">
      <alignment horizontal="center"/>
    </xf>
    <xf numFmtId="0" fontId="50" fillId="0" borderId="2" xfId="0" applyFont="1" applyBorder="1" applyAlignment="1">
      <alignment horizontal="center"/>
    </xf>
    <xf numFmtId="0" fontId="49" fillId="0" borderId="1" xfId="0" applyFont="1" applyBorder="1" applyAlignment="1">
      <alignment horizontal="right"/>
    </xf>
    <xf numFmtId="0" fontId="50" fillId="2" borderId="3" xfId="0" applyFont="1" applyFill="1" applyBorder="1" applyAlignment="1">
      <alignment horizontal="center" vertical="center" wrapText="1"/>
    </xf>
    <xf numFmtId="4" fontId="49" fillId="0" borderId="1" xfId="0" applyNumberFormat="1" applyFont="1" applyBorder="1" applyAlignment="1">
      <alignment horizontal="right" vertical="center"/>
    </xf>
    <xf numFmtId="0" fontId="50" fillId="0" borderId="1" xfId="0" applyFont="1" applyBorder="1" applyAlignment="1">
      <alignment horizontal="center" vertical="top" wrapText="1"/>
    </xf>
    <xf numFmtId="0" fontId="50" fillId="0" borderId="1" xfId="0" applyFont="1" applyBorder="1" applyAlignment="1">
      <alignment horizontal="center" vertical="top"/>
    </xf>
    <xf numFmtId="0" fontId="49" fillId="0" borderId="2" xfId="0" applyFont="1" applyBorder="1"/>
    <xf numFmtId="164" fontId="60" fillId="0" borderId="0" xfId="0" applyNumberFormat="1" applyFont="1" applyBorder="1" applyAlignment="1">
      <alignment horizontal="right" vertical="center"/>
    </xf>
    <xf numFmtId="4" fontId="49" fillId="7" borderId="1" xfId="0" applyNumberFormat="1" applyFont="1" applyFill="1" applyBorder="1" applyAlignment="1">
      <alignment horizontal="right" vertical="center"/>
    </xf>
    <xf numFmtId="0" fontId="49" fillId="0" borderId="13" xfId="0" applyFont="1" applyBorder="1"/>
    <xf numFmtId="0" fontId="49" fillId="0" borderId="24" xfId="0" applyFont="1" applyBorder="1"/>
    <xf numFmtId="0" fontId="49" fillId="0" borderId="6" xfId="0" applyFont="1" applyBorder="1" applyAlignment="1">
      <alignment horizontal="left" vertical="center" wrapText="1"/>
    </xf>
    <xf numFmtId="0" fontId="49" fillId="7" borderId="6" xfId="0" applyFont="1" applyFill="1" applyBorder="1" applyAlignment="1">
      <alignment horizontal="left" vertical="center" wrapText="1"/>
    </xf>
    <xf numFmtId="164" fontId="60" fillId="0" borderId="24" xfId="0" applyNumberFormat="1" applyFont="1" applyBorder="1" applyAlignment="1">
      <alignment horizontal="right" vertical="center"/>
    </xf>
    <xf numFmtId="0" fontId="60" fillId="0" borderId="5" xfId="0" applyFont="1" applyBorder="1" applyAlignment="1">
      <alignment vertical="center"/>
    </xf>
    <xf numFmtId="0" fontId="60" fillId="0" borderId="19" xfId="0" applyFont="1" applyBorder="1" applyAlignment="1">
      <alignment vertical="center"/>
    </xf>
    <xf numFmtId="0" fontId="50" fillId="0" borderId="0" xfId="0" applyFont="1" applyAlignment="1">
      <alignment horizontal="center" vertical="center"/>
    </xf>
    <xf numFmtId="0" fontId="50" fillId="2" borderId="1" xfId="0" applyFont="1" applyFill="1" applyBorder="1" applyAlignment="1">
      <alignment vertical="center" wrapText="1"/>
    </xf>
    <xf numFmtId="0" fontId="49" fillId="2" borderId="7" xfId="0" applyFont="1" applyFill="1" applyBorder="1" applyAlignment="1">
      <alignment vertical="center"/>
    </xf>
    <xf numFmtId="0" fontId="49" fillId="0" borderId="1" xfId="0" applyFont="1" applyBorder="1" applyAlignment="1">
      <alignment horizontal="center" vertical="center" wrapText="1"/>
    </xf>
    <xf numFmtId="168" fontId="49" fillId="0" borderId="1" xfId="0" applyNumberFormat="1" applyFont="1" applyBorder="1" applyAlignment="1">
      <alignment vertical="center" wrapText="1"/>
    </xf>
    <xf numFmtId="168" fontId="49" fillId="0" borderId="1" xfId="0" applyNumberFormat="1" applyFont="1" applyBorder="1" applyAlignment="1">
      <alignment vertical="center"/>
    </xf>
    <xf numFmtId="1" fontId="49" fillId="0" borderId="1" xfId="0" applyNumberFormat="1" applyFont="1" applyBorder="1" applyAlignment="1">
      <alignment vertical="center" wrapText="1"/>
    </xf>
    <xf numFmtId="1" fontId="49" fillId="0" borderId="1" xfId="0" applyNumberFormat="1" applyFont="1" applyBorder="1" applyAlignment="1">
      <alignment vertical="center"/>
    </xf>
    <xf numFmtId="0" fontId="49" fillId="0" borderId="1" xfId="0" applyFont="1" applyBorder="1" applyAlignment="1">
      <alignment horizontal="left" vertical="center" wrapText="1"/>
    </xf>
    <xf numFmtId="171" fontId="49" fillId="0" borderId="2" xfId="0" applyNumberFormat="1" applyFont="1" applyBorder="1" applyAlignment="1">
      <alignment horizontal="right" vertical="center"/>
    </xf>
    <xf numFmtId="171" fontId="49" fillId="0" borderId="1" xfId="0" applyNumberFormat="1" applyFont="1" applyBorder="1" applyAlignment="1">
      <alignment horizontal="right" vertical="center"/>
    </xf>
    <xf numFmtId="171" fontId="49" fillId="0" borderId="18" xfId="0" applyNumberFormat="1" applyFont="1" applyBorder="1" applyAlignment="1">
      <alignment horizontal="right" vertical="center"/>
    </xf>
    <xf numFmtId="0" fontId="49" fillId="0" borderId="7" xfId="0" applyFont="1" applyBorder="1" applyAlignment="1">
      <alignment horizontal="left" vertical="center" wrapText="1"/>
    </xf>
    <xf numFmtId="0" fontId="54" fillId="0" borderId="16" xfId="0" applyFont="1" applyBorder="1" applyAlignment="1">
      <alignment vertical="center" wrapText="1"/>
    </xf>
    <xf numFmtId="168" fontId="50" fillId="0" borderId="1" xfId="0" applyNumberFormat="1" applyFont="1" applyBorder="1" applyAlignment="1">
      <alignment vertical="center" wrapText="1"/>
    </xf>
    <xf numFmtId="168" fontId="50" fillId="0" borderId="1" xfId="0" applyNumberFormat="1" applyFont="1" applyBorder="1" applyAlignment="1">
      <alignment vertical="center"/>
    </xf>
    <xf numFmtId="1" fontId="50" fillId="0" borderId="1" xfId="0" applyNumberFormat="1" applyFont="1" applyBorder="1" applyAlignment="1">
      <alignment vertical="center" wrapText="1"/>
    </xf>
    <xf numFmtId="0" fontId="50" fillId="0" borderId="7" xfId="0" applyFont="1" applyBorder="1" applyAlignment="1">
      <alignment vertical="center"/>
    </xf>
    <xf numFmtId="171" fontId="49" fillId="7" borderId="2" xfId="0" applyNumberFormat="1" applyFont="1" applyFill="1" applyBorder="1" applyAlignment="1">
      <alignment horizontal="right" vertical="center"/>
    </xf>
    <xf numFmtId="171" fontId="49" fillId="7" borderId="1" xfId="0" applyNumberFormat="1" applyFont="1" applyFill="1" applyBorder="1" applyAlignment="1">
      <alignment horizontal="right" vertical="center"/>
    </xf>
    <xf numFmtId="171" fontId="49" fillId="7" borderId="18" xfId="0" applyNumberFormat="1" applyFont="1" applyFill="1" applyBorder="1" applyAlignment="1">
      <alignment horizontal="right" vertical="center"/>
    </xf>
    <xf numFmtId="0" fontId="49" fillId="0" borderId="6" xfId="0" applyFont="1" applyBorder="1" applyAlignment="1">
      <alignment horizontal="right" vertical="center" wrapText="1"/>
    </xf>
    <xf numFmtId="0" fontId="49" fillId="7" borderId="6" xfId="0" applyFont="1" applyFill="1" applyBorder="1" applyAlignment="1">
      <alignment horizontal="right" vertical="center" wrapText="1"/>
    </xf>
    <xf numFmtId="0" fontId="50" fillId="0" borderId="13" xfId="0" applyFont="1" applyBorder="1" applyAlignment="1">
      <alignment vertical="center" wrapText="1"/>
    </xf>
    <xf numFmtId="0" fontId="50" fillId="0" borderId="0" xfId="0" applyFont="1" applyBorder="1" applyAlignment="1">
      <alignment vertical="center" wrapText="1"/>
    </xf>
    <xf numFmtId="168" fontId="50" fillId="0" borderId="0" xfId="0" applyNumberFormat="1" applyFont="1" applyBorder="1" applyAlignment="1">
      <alignment vertical="center" wrapText="1"/>
    </xf>
    <xf numFmtId="0" fontId="50" fillId="0" borderId="0" xfId="0" applyFont="1" applyBorder="1"/>
    <xf numFmtId="168" fontId="50" fillId="0" borderId="0" xfId="0" applyNumberFormat="1" applyFont="1" applyBorder="1"/>
    <xf numFmtId="0" fontId="49" fillId="0" borderId="18" xfId="0" applyFont="1" applyBorder="1"/>
    <xf numFmtId="0" fontId="49" fillId="0" borderId="5" xfId="0" applyFont="1" applyBorder="1"/>
    <xf numFmtId="0" fontId="58" fillId="0" borderId="5" xfId="0" applyFont="1" applyBorder="1"/>
    <xf numFmtId="0" fontId="49" fillId="7" borderId="6" xfId="0" applyFont="1" applyFill="1" applyBorder="1" applyAlignment="1">
      <alignment horizontal="center" vertical="center" wrapText="1"/>
    </xf>
    <xf numFmtId="0" fontId="49" fillId="0" borderId="13" xfId="0" applyFont="1" applyBorder="1" applyAlignment="1">
      <alignment vertical="center"/>
    </xf>
    <xf numFmtId="0" fontId="49" fillId="0" borderId="1" xfId="0" applyFont="1" applyBorder="1" applyAlignment="1">
      <alignment horizontal="left" vertical="center" indent="1"/>
    </xf>
    <xf numFmtId="3" fontId="49" fillId="0" borderId="2" xfId="0" applyNumberFormat="1" applyFont="1" applyBorder="1" applyAlignment="1">
      <alignment vertical="center"/>
    </xf>
    <xf numFmtId="3" fontId="49" fillId="0" borderId="7" xfId="0" applyNumberFormat="1" applyFont="1" applyBorder="1" applyAlignment="1">
      <alignment vertical="center"/>
    </xf>
    <xf numFmtId="0" fontId="49" fillId="0" borderId="1" xfId="0" applyFont="1" applyBorder="1" applyAlignment="1">
      <alignment horizontal="left" vertical="center" wrapText="1" indent="1"/>
    </xf>
    <xf numFmtId="0" fontId="49" fillId="7" borderId="1" xfId="0" applyFont="1" applyFill="1" applyBorder="1" applyAlignment="1">
      <alignment horizontal="left" vertical="center" indent="1"/>
    </xf>
    <xf numFmtId="3" fontId="49" fillId="7" borderId="2" xfId="0" applyNumberFormat="1" applyFont="1" applyFill="1" applyBorder="1" applyAlignment="1">
      <alignment vertical="center"/>
    </xf>
    <xf numFmtId="3" fontId="49" fillId="7" borderId="7" xfId="0" applyNumberFormat="1" applyFont="1" applyFill="1" applyBorder="1" applyAlignment="1">
      <alignment vertical="center"/>
    </xf>
    <xf numFmtId="0" fontId="60" fillId="0" borderId="5" xfId="0" applyFont="1" applyBorder="1"/>
    <xf numFmtId="0" fontId="60" fillId="0" borderId="19" xfId="0" applyFont="1" applyBorder="1"/>
    <xf numFmtId="0" fontId="50" fillId="2" borderId="7" xfId="0" applyFont="1" applyFill="1" applyBorder="1" applyAlignment="1">
      <alignment horizontal="center" vertical="center" wrapText="1"/>
    </xf>
    <xf numFmtId="3" fontId="49" fillId="0" borderId="2" xfId="0" applyNumberFormat="1" applyFont="1" applyBorder="1" applyAlignment="1">
      <alignment vertical="center" wrapText="1"/>
    </xf>
    <xf numFmtId="3" fontId="49" fillId="0" borderId="1" xfId="0" applyNumberFormat="1" applyFont="1" applyBorder="1" applyAlignment="1">
      <alignment vertical="center" wrapText="1"/>
    </xf>
    <xf numFmtId="3" fontId="49" fillId="0" borderId="7" xfId="0" applyNumberFormat="1" applyFont="1" applyBorder="1" applyAlignment="1">
      <alignment vertical="center" wrapText="1"/>
    </xf>
    <xf numFmtId="0" fontId="49" fillId="7" borderId="1" xfId="0" applyFont="1" applyFill="1" applyBorder="1" applyAlignment="1">
      <alignment horizontal="left" vertical="center" wrapText="1" indent="1"/>
    </xf>
    <xf numFmtId="3" fontId="49" fillId="7" borderId="2" xfId="0" applyNumberFormat="1" applyFont="1" applyFill="1" applyBorder="1" applyAlignment="1">
      <alignment vertical="center" wrapText="1"/>
    </xf>
    <xf numFmtId="3" fontId="49" fillId="7" borderId="1" xfId="0" applyNumberFormat="1" applyFont="1" applyFill="1" applyBorder="1" applyAlignment="1">
      <alignment vertical="center" wrapText="1"/>
    </xf>
    <xf numFmtId="3" fontId="49" fillId="7" borderId="7" xfId="0" applyNumberFormat="1" applyFont="1" applyFill="1" applyBorder="1" applyAlignment="1">
      <alignment vertical="center" wrapText="1"/>
    </xf>
    <xf numFmtId="0" fontId="49" fillId="7" borderId="1" xfId="0" applyFont="1" applyFill="1" applyBorder="1" applyAlignment="1">
      <alignment horizontal="center" vertical="center" wrapText="1"/>
    </xf>
    <xf numFmtId="0" fontId="49" fillId="0" borderId="1" xfId="0" applyFont="1" applyBorder="1" applyAlignment="1">
      <alignment horizontal="left" vertical="center" wrapText="1" indent="2"/>
    </xf>
    <xf numFmtId="0" fontId="49" fillId="7" borderId="1" xfId="0" applyFont="1" applyFill="1" applyBorder="1" applyAlignment="1">
      <alignment horizontal="left" vertical="center" wrapText="1" indent="2"/>
    </xf>
    <xf numFmtId="0" fontId="49" fillId="7" borderId="2" xfId="0" applyFont="1" applyFill="1" applyBorder="1" applyAlignment="1">
      <alignment vertical="center"/>
    </xf>
    <xf numFmtId="0" fontId="54" fillId="0" borderId="1" xfId="0" applyFont="1" applyBorder="1" applyAlignment="1">
      <alignment horizontal="left" vertical="center" wrapText="1" indent="1"/>
    </xf>
    <xf numFmtId="3" fontId="54" fillId="0" borderId="2" xfId="0" applyNumberFormat="1" applyFont="1" applyBorder="1" applyAlignment="1">
      <alignment vertical="center"/>
    </xf>
    <xf numFmtId="3" fontId="54" fillId="0" borderId="1" xfId="0" applyNumberFormat="1" applyFont="1" applyBorder="1" applyAlignment="1">
      <alignment vertical="center"/>
    </xf>
    <xf numFmtId="3" fontId="54" fillId="0" borderId="7" xfId="0" applyNumberFormat="1" applyFont="1" applyBorder="1" applyAlignment="1">
      <alignment vertical="center"/>
    </xf>
    <xf numFmtId="0" fontId="54" fillId="0" borderId="1" xfId="0" applyFont="1" applyBorder="1" applyAlignment="1">
      <alignment vertical="center"/>
    </xf>
    <xf numFmtId="0" fontId="54" fillId="7" borderId="1" xfId="0" applyFont="1" applyFill="1" applyBorder="1" applyAlignment="1">
      <alignment horizontal="left" vertical="center" wrapText="1" indent="1"/>
    </xf>
    <xf numFmtId="3" fontId="54" fillId="7" borderId="2" xfId="0" applyNumberFormat="1" applyFont="1" applyFill="1" applyBorder="1" applyAlignment="1">
      <alignment vertical="center"/>
    </xf>
    <xf numFmtId="3" fontId="54" fillId="7" borderId="1" xfId="0" applyNumberFormat="1" applyFont="1" applyFill="1" applyBorder="1" applyAlignment="1">
      <alignment vertical="center"/>
    </xf>
    <xf numFmtId="3" fontId="54" fillId="7" borderId="7" xfId="0" applyNumberFormat="1" applyFont="1" applyFill="1" applyBorder="1" applyAlignment="1">
      <alignment vertical="center"/>
    </xf>
    <xf numFmtId="0" fontId="54" fillId="7" borderId="2" xfId="0" applyFont="1" applyFill="1" applyBorder="1" applyAlignment="1">
      <alignment vertical="center"/>
    </xf>
    <xf numFmtId="0" fontId="54" fillId="0" borderId="1" xfId="0" applyFont="1" applyBorder="1" applyAlignment="1">
      <alignment horizontal="center" vertical="center"/>
    </xf>
    <xf numFmtId="0" fontId="54" fillId="0" borderId="1" xfId="0" applyFont="1" applyBorder="1" applyAlignment="1">
      <alignment horizontal="right" vertical="center"/>
    </xf>
    <xf numFmtId="0" fontId="54" fillId="7" borderId="1" xfId="0" applyFont="1" applyFill="1" applyBorder="1" applyAlignment="1">
      <alignment horizontal="center" vertical="center"/>
    </xf>
    <xf numFmtId="0" fontId="54" fillId="7" borderId="1" xfId="0" applyFont="1" applyFill="1" applyBorder="1" applyAlignment="1">
      <alignment horizontal="right" vertical="center"/>
    </xf>
    <xf numFmtId="164" fontId="49" fillId="0" borderId="1" xfId="0" applyNumberFormat="1" applyFont="1" applyBorder="1"/>
    <xf numFmtId="1" fontId="54" fillId="0" borderId="1" xfId="0" applyNumberFormat="1" applyFont="1" applyBorder="1" applyAlignment="1">
      <alignment vertical="center" wrapText="1"/>
    </xf>
    <xf numFmtId="1" fontId="49" fillId="0" borderId="1" xfId="0" applyNumberFormat="1" applyFont="1" applyBorder="1"/>
    <xf numFmtId="0" fontId="54" fillId="0" borderId="7" xfId="0" applyFont="1" applyBorder="1"/>
    <xf numFmtId="164" fontId="49" fillId="7" borderId="1" xfId="0" applyNumberFormat="1" applyFont="1" applyFill="1" applyBorder="1"/>
    <xf numFmtId="0" fontId="54" fillId="0" borderId="0" xfId="0" applyFont="1" applyBorder="1"/>
    <xf numFmtId="0" fontId="54" fillId="0" borderId="24" xfId="0" applyFont="1" applyBorder="1"/>
    <xf numFmtId="0" fontId="56" fillId="0" borderId="13" xfId="0" applyFont="1" applyBorder="1" applyAlignment="1">
      <alignment vertical="top"/>
    </xf>
    <xf numFmtId="0" fontId="56" fillId="0" borderId="18" xfId="0" applyFont="1" applyBorder="1" applyAlignment="1">
      <alignment vertical="top"/>
    </xf>
    <xf numFmtId="0" fontId="54" fillId="0" borderId="5" xfId="0" applyFont="1" applyBorder="1"/>
    <xf numFmtId="0" fontId="54" fillId="0" borderId="19" xfId="0" applyFont="1" applyBorder="1"/>
    <xf numFmtId="0" fontId="49" fillId="0" borderId="2" xfId="0" applyFont="1" applyBorder="1" applyAlignment="1">
      <alignment horizontal="left" vertical="center" wrapText="1"/>
    </xf>
    <xf numFmtId="168" fontId="49" fillId="0" borderId="7" xfId="0" applyNumberFormat="1" applyFont="1" applyBorder="1" applyAlignment="1">
      <alignment vertical="center" wrapText="1"/>
    </xf>
    <xf numFmtId="168" fontId="54" fillId="0" borderId="1" xfId="0" applyNumberFormat="1" applyFont="1" applyBorder="1" applyAlignment="1">
      <alignment vertical="center" wrapText="1"/>
    </xf>
    <xf numFmtId="2" fontId="49" fillId="0" borderId="1" xfId="0" applyNumberFormat="1" applyFont="1" applyBorder="1" applyAlignment="1">
      <alignment vertical="center" wrapText="1"/>
    </xf>
    <xf numFmtId="168" fontId="49" fillId="0" borderId="1" xfId="0" applyNumberFormat="1" applyFont="1" applyBorder="1" applyAlignment="1">
      <alignment horizontal="right" vertical="center" wrapText="1"/>
    </xf>
    <xf numFmtId="168" fontId="49" fillId="0" borderId="7" xfId="0" applyNumberFormat="1" applyFont="1" applyBorder="1" applyAlignment="1">
      <alignment horizontal="right" vertical="center" wrapText="1"/>
    </xf>
    <xf numFmtId="168" fontId="49" fillId="0" borderId="4" xfId="0" applyNumberFormat="1" applyFont="1" applyBorder="1" applyAlignment="1">
      <alignment horizontal="right" vertical="center" wrapText="1"/>
    </xf>
    <xf numFmtId="0" fontId="54" fillId="0" borderId="0" xfId="0" applyFont="1" applyBorder="1" applyAlignment="1">
      <alignment vertical="center"/>
    </xf>
    <xf numFmtId="168" fontId="54" fillId="0" borderId="1" xfId="95" applyNumberFormat="1" applyFont="1" applyBorder="1" applyAlignment="1">
      <alignment vertical="center" wrapText="1"/>
    </xf>
    <xf numFmtId="0" fontId="54" fillId="0" borderId="0" xfId="0" applyFont="1" applyBorder="1" applyAlignment="1">
      <alignment vertical="center" wrapText="1"/>
    </xf>
    <xf numFmtId="0" fontId="56" fillId="0" borderId="13" xfId="0" applyFont="1" applyBorder="1" applyAlignment="1">
      <alignment vertical="center"/>
    </xf>
    <xf numFmtId="0" fontId="54" fillId="0" borderId="24" xfId="0" applyFont="1" applyBorder="1" applyAlignment="1">
      <alignment vertical="center" wrapText="1"/>
    </xf>
    <xf numFmtId="0" fontId="49" fillId="0" borderId="24" xfId="0" applyFont="1" applyBorder="1" applyAlignment="1">
      <alignment wrapText="1"/>
    </xf>
    <xf numFmtId="0" fontId="52" fillId="0" borderId="18" xfId="0" applyFont="1" applyBorder="1"/>
    <xf numFmtId="0" fontId="19" fillId="0" borderId="5" xfId="0" applyFont="1" applyBorder="1"/>
    <xf numFmtId="0" fontId="19" fillId="0" borderId="19" xfId="0" applyFont="1" applyBorder="1" applyAlignment="1">
      <alignment wrapText="1"/>
    </xf>
    <xf numFmtId="0" fontId="49" fillId="0" borderId="2" xfId="0" applyFont="1" applyBorder="1" applyAlignment="1">
      <alignment horizontal="right" vertical="center" wrapText="1"/>
    </xf>
    <xf numFmtId="0" fontId="49" fillId="0" borderId="2" xfId="0" applyFont="1" applyBorder="1" applyAlignment="1">
      <alignment horizontal="right" vertical="center"/>
    </xf>
    <xf numFmtId="0" fontId="50" fillId="0" borderId="2" xfId="0" applyFont="1" applyBorder="1" applyAlignment="1">
      <alignment horizontal="right" vertical="center" wrapText="1"/>
    </xf>
    <xf numFmtId="0" fontId="49" fillId="7" borderId="2" xfId="0" applyFont="1" applyFill="1" applyBorder="1" applyAlignment="1">
      <alignment horizontal="left" vertical="center" wrapText="1"/>
    </xf>
    <xf numFmtId="168" fontId="49" fillId="7" borderId="1" xfId="0" applyNumberFormat="1" applyFont="1" applyFill="1" applyBorder="1" applyAlignment="1">
      <alignment vertical="center" wrapText="1"/>
    </xf>
    <xf numFmtId="168" fontId="49" fillId="7" borderId="7" xfId="0" applyNumberFormat="1" applyFont="1" applyFill="1" applyBorder="1" applyAlignment="1">
      <alignment vertical="center" wrapText="1"/>
    </xf>
    <xf numFmtId="168" fontId="54" fillId="7" borderId="1" xfId="0" applyNumberFormat="1" applyFont="1" applyFill="1" applyBorder="1" applyAlignment="1">
      <alignment vertical="center" wrapText="1"/>
    </xf>
    <xf numFmtId="0" fontId="49" fillId="7" borderId="2" xfId="0" applyFont="1" applyFill="1" applyBorder="1" applyAlignment="1">
      <alignment horizontal="right" vertical="center" wrapText="1"/>
    </xf>
    <xf numFmtId="0" fontId="49" fillId="7" borderId="2" xfId="0" applyFont="1" applyFill="1" applyBorder="1" applyAlignment="1">
      <alignment horizontal="right" vertical="center"/>
    </xf>
    <xf numFmtId="168" fontId="49" fillId="7" borderId="3" xfId="0" applyNumberFormat="1" applyFont="1" applyFill="1" applyBorder="1" applyAlignment="1">
      <alignment vertical="center" wrapText="1"/>
    </xf>
    <xf numFmtId="168" fontId="49" fillId="7" borderId="14" xfId="0" applyNumberFormat="1" applyFont="1" applyFill="1" applyBorder="1" applyAlignment="1">
      <alignment vertical="center" wrapText="1"/>
    </xf>
    <xf numFmtId="168" fontId="49" fillId="7" borderId="6" xfId="0" applyNumberFormat="1" applyFont="1" applyFill="1" applyBorder="1" applyAlignment="1">
      <alignment vertical="center" wrapText="1"/>
    </xf>
    <xf numFmtId="168" fontId="49" fillId="7" borderId="18" xfId="0" applyNumberFormat="1" applyFont="1" applyFill="1" applyBorder="1" applyAlignment="1">
      <alignment vertical="center" wrapText="1"/>
    </xf>
    <xf numFmtId="168" fontId="54" fillId="7" borderId="1" xfId="95" applyNumberFormat="1" applyFont="1" applyFill="1" applyBorder="1" applyAlignment="1">
      <alignment vertical="center" wrapText="1"/>
    </xf>
    <xf numFmtId="0" fontId="53" fillId="2" borderId="1" xfId="0" applyFont="1" applyFill="1" applyBorder="1" applyAlignment="1">
      <alignment horizontal="center" vertical="top" wrapText="1"/>
    </xf>
    <xf numFmtId="0" fontId="54" fillId="0" borderId="1" xfId="0" applyFont="1" applyBorder="1" applyAlignment="1">
      <alignment horizontal="left" vertical="center" wrapText="1"/>
    </xf>
    <xf numFmtId="0" fontId="54" fillId="0" borderId="2" xfId="0" applyFont="1" applyBorder="1" applyAlignment="1">
      <alignment horizontal="right" vertical="center"/>
    </xf>
    <xf numFmtId="0" fontId="54" fillId="0" borderId="1" xfId="0" applyFont="1" applyBorder="1" applyAlignment="1">
      <alignment horizontal="right" vertical="center" wrapText="1"/>
    </xf>
    <xf numFmtId="0" fontId="49" fillId="0" borderId="1" xfId="77" applyFont="1" applyFill="1" applyBorder="1" applyAlignment="1">
      <alignment horizontal="right" vertical="center"/>
    </xf>
    <xf numFmtId="2" fontId="54" fillId="0" borderId="2" xfId="0" applyNumberFormat="1" applyFont="1" applyBorder="1" applyAlignment="1">
      <alignment horizontal="right" vertical="center"/>
    </xf>
    <xf numFmtId="2" fontId="54" fillId="0" borderId="1" xfId="0" applyNumberFormat="1" applyFont="1" applyBorder="1" applyAlignment="1">
      <alignment horizontal="right" vertical="center"/>
    </xf>
    <xf numFmtId="2" fontId="49" fillId="0" borderId="1" xfId="77" applyNumberFormat="1" applyFont="1" applyFill="1" applyBorder="1" applyAlignment="1">
      <alignment horizontal="right" vertical="center"/>
    </xf>
    <xf numFmtId="2" fontId="54" fillId="8" borderId="6" xfId="0" applyNumberFormat="1" applyFont="1" applyFill="1" applyBorder="1" applyAlignment="1">
      <alignment horizontal="right" vertical="center"/>
    </xf>
    <xf numFmtId="0" fontId="54" fillId="8" borderId="6" xfId="0" applyFont="1" applyFill="1" applyBorder="1" applyAlignment="1">
      <alignment horizontal="right" vertical="center"/>
    </xf>
    <xf numFmtId="2" fontId="54" fillId="8" borderId="2" xfId="0" applyNumberFormat="1" applyFont="1" applyFill="1" applyBorder="1" applyAlignment="1">
      <alignment horizontal="right" vertical="center"/>
    </xf>
    <xf numFmtId="2" fontId="54" fillId="8" borderId="1" xfId="0" applyNumberFormat="1" applyFont="1" applyFill="1" applyBorder="1" applyAlignment="1">
      <alignment horizontal="right" vertical="center"/>
    </xf>
    <xf numFmtId="0" fontId="54" fillId="8" borderId="1" xfId="0" applyFont="1" applyFill="1" applyBorder="1" applyAlignment="1">
      <alignment horizontal="right" vertical="center"/>
    </xf>
    <xf numFmtId="0" fontId="54" fillId="8" borderId="1" xfId="0" applyFont="1" applyFill="1" applyBorder="1" applyAlignment="1">
      <alignment horizontal="right" vertical="center" wrapText="1"/>
    </xf>
    <xf numFmtId="2" fontId="50" fillId="8" borderId="1" xfId="77" applyNumberFormat="1" applyFont="1" applyFill="1" applyBorder="1" applyAlignment="1">
      <alignment horizontal="right" vertical="center"/>
    </xf>
    <xf numFmtId="2" fontId="49" fillId="8" borderId="1" xfId="77" applyNumberFormat="1" applyFont="1" applyFill="1" applyBorder="1" applyAlignment="1">
      <alignment horizontal="right" vertical="center"/>
    </xf>
    <xf numFmtId="0" fontId="54" fillId="2" borderId="1" xfId="0" applyFont="1" applyFill="1" applyBorder="1" applyAlignment="1">
      <alignment vertical="center"/>
    </xf>
    <xf numFmtId="2" fontId="54" fillId="2" borderId="2" xfId="0" applyNumberFormat="1" applyFont="1" applyFill="1" applyBorder="1" applyAlignment="1">
      <alignment horizontal="right" vertical="center"/>
    </xf>
    <xf numFmtId="2" fontId="54" fillId="2" borderId="1" xfId="0" applyNumberFormat="1" applyFont="1" applyFill="1" applyBorder="1" applyAlignment="1">
      <alignment horizontal="right" vertical="center"/>
    </xf>
    <xf numFmtId="0" fontId="54" fillId="2" borderId="1" xfId="0" applyFont="1" applyFill="1" applyBorder="1" applyAlignment="1">
      <alignment horizontal="right" vertical="center"/>
    </xf>
    <xf numFmtId="0" fontId="54" fillId="2" borderId="1" xfId="0" applyFont="1" applyFill="1" applyBorder="1" applyAlignment="1">
      <alignment horizontal="right" vertical="center" wrapText="1"/>
    </xf>
    <xf numFmtId="2" fontId="49" fillId="2" borderId="1" xfId="77" applyNumberFormat="1" applyFont="1" applyFill="1" applyBorder="1" applyAlignment="1">
      <alignment horizontal="right" vertical="center"/>
    </xf>
    <xf numFmtId="0" fontId="53" fillId="8" borderId="6" xfId="0" applyFont="1" applyFill="1" applyBorder="1" applyAlignment="1">
      <alignment horizontal="right" vertical="center"/>
    </xf>
    <xf numFmtId="0" fontId="54" fillId="0" borderId="1" xfId="0" applyFont="1" applyBorder="1" applyAlignment="1">
      <alignment horizontal="center" vertical="center" wrapText="1"/>
    </xf>
    <xf numFmtId="0" fontId="54" fillId="2" borderId="1" xfId="0" applyFont="1" applyFill="1" applyBorder="1" applyAlignment="1">
      <alignment horizontal="center" vertical="center"/>
    </xf>
    <xf numFmtId="0" fontId="54" fillId="2" borderId="1" xfId="0" applyFont="1" applyFill="1" applyBorder="1" applyAlignment="1">
      <alignment horizontal="center" vertical="center" wrapText="1"/>
    </xf>
    <xf numFmtId="0" fontId="53" fillId="8" borderId="1" xfId="0" applyFont="1" applyFill="1" applyBorder="1" applyAlignment="1">
      <alignment horizontal="right" vertical="center"/>
    </xf>
    <xf numFmtId="0" fontId="50" fillId="0" borderId="5" xfId="3" applyFont="1" applyBorder="1" applyAlignment="1">
      <alignment horizontal="center" vertical="center"/>
    </xf>
    <xf numFmtId="0" fontId="54" fillId="0" borderId="1" xfId="0" applyFont="1" applyBorder="1" applyAlignment="1">
      <alignment horizontal="right" wrapText="1"/>
    </xf>
    <xf numFmtId="0" fontId="67" fillId="0" borderId="1" xfId="90" applyFont="1" applyBorder="1" applyAlignment="1">
      <alignment horizontal="right"/>
    </xf>
    <xf numFmtId="0" fontId="54" fillId="0" borderId="1" xfId="0" applyFont="1" applyBorder="1" applyAlignment="1">
      <alignment horizontal="left" vertical="center"/>
    </xf>
    <xf numFmtId="0" fontId="54" fillId="7" borderId="1" xfId="0" applyFont="1" applyFill="1" applyBorder="1" applyAlignment="1">
      <alignment horizontal="right" wrapText="1"/>
    </xf>
    <xf numFmtId="0" fontId="50" fillId="0" borderId="0" xfId="3" applyFont="1" applyBorder="1" applyAlignment="1">
      <alignment horizontal="center" vertical="center"/>
    </xf>
    <xf numFmtId="0" fontId="49" fillId="0" borderId="13" xfId="3" applyFont="1" applyBorder="1" applyAlignment="1">
      <alignment vertical="center"/>
    </xf>
    <xf numFmtId="0" fontId="60" fillId="0" borderId="13" xfId="0" applyFont="1" applyBorder="1" applyAlignment="1">
      <alignment horizontal="left"/>
    </xf>
    <xf numFmtId="0" fontId="60" fillId="0" borderId="0" xfId="0" applyFont="1" applyBorder="1" applyAlignment="1">
      <alignment horizontal="right" vertical="center"/>
    </xf>
    <xf numFmtId="0" fontId="50" fillId="0" borderId="13" xfId="0" applyFont="1" applyBorder="1" applyAlignment="1">
      <alignment vertical="center"/>
    </xf>
    <xf numFmtId="0" fontId="60" fillId="0" borderId="13" xfId="0" applyFont="1" applyBorder="1" applyAlignment="1">
      <alignment horizontal="left" vertical="top"/>
    </xf>
    <xf numFmtId="0" fontId="60" fillId="0" borderId="24" xfId="0" applyFont="1" applyBorder="1" applyAlignment="1">
      <alignment horizontal="right" vertical="center"/>
    </xf>
    <xf numFmtId="0" fontId="50" fillId="0" borderId="5" xfId="0" applyFont="1" applyBorder="1" applyAlignment="1">
      <alignment vertical="center" wrapText="1"/>
    </xf>
    <xf numFmtId="0" fontId="50" fillId="0" borderId="5" xfId="0" applyFont="1" applyBorder="1" applyAlignment="1">
      <alignment horizontal="center" vertical="center" wrapText="1"/>
    </xf>
    <xf numFmtId="0" fontId="50" fillId="3" borderId="1" xfId="0" applyFont="1" applyFill="1" applyBorder="1" applyAlignment="1">
      <alignment horizontal="center" vertical="center" wrapText="1"/>
    </xf>
    <xf numFmtId="0" fontId="53" fillId="0" borderId="1" xfId="0" applyFont="1" applyBorder="1" applyAlignment="1">
      <alignment horizontal="left" vertical="top"/>
    </xf>
    <xf numFmtId="0" fontId="53" fillId="0" borderId="7" xfId="0" applyFont="1" applyBorder="1" applyAlignment="1">
      <alignment horizontal="left" vertical="top"/>
    </xf>
    <xf numFmtId="0" fontId="50" fillId="0" borderId="4" xfId="0" applyFont="1" applyBorder="1"/>
    <xf numFmtId="0" fontId="50" fillId="0" borderId="2" xfId="0" applyFont="1" applyBorder="1"/>
    <xf numFmtId="0" fontId="54" fillId="0" borderId="1" xfId="0" applyFont="1" applyBorder="1" applyAlignment="1">
      <alignment horizontal="left" vertical="top"/>
    </xf>
    <xf numFmtId="0" fontId="54" fillId="0" borderId="7" xfId="0" applyFont="1" applyBorder="1" applyAlignment="1">
      <alignment horizontal="left" vertical="top"/>
    </xf>
    <xf numFmtId="0" fontId="54" fillId="0" borderId="4" xfId="0" applyFont="1" applyBorder="1" applyAlignment="1">
      <alignment horizontal="left" vertical="top"/>
    </xf>
    <xf numFmtId="0" fontId="54" fillId="0" borderId="2" xfId="0" applyFont="1" applyBorder="1" applyAlignment="1">
      <alignment horizontal="left" vertical="top"/>
    </xf>
    <xf numFmtId="0" fontId="54" fillId="0" borderId="8" xfId="0" applyFont="1" applyBorder="1" applyAlignment="1">
      <alignment horizontal="left" vertical="top"/>
    </xf>
    <xf numFmtId="0" fontId="54" fillId="0" borderId="13" xfId="0" applyFont="1" applyBorder="1" applyAlignment="1">
      <alignment horizontal="left" vertical="top"/>
    </xf>
    <xf numFmtId="0" fontId="54" fillId="0" borderId="18" xfId="0" applyFont="1" applyBorder="1" applyAlignment="1">
      <alignment horizontal="left" vertical="top"/>
    </xf>
    <xf numFmtId="0" fontId="54" fillId="0" borderId="5" xfId="0" applyFont="1" applyBorder="1" applyAlignment="1">
      <alignment horizontal="left" vertical="top"/>
    </xf>
    <xf numFmtId="0" fontId="54" fillId="0" borderId="19" xfId="0" applyFont="1" applyBorder="1" applyAlignment="1">
      <alignment horizontal="left" vertical="top"/>
    </xf>
    <xf numFmtId="0" fontId="54" fillId="6" borderId="1" xfId="0" applyFont="1" applyFill="1" applyBorder="1" applyAlignment="1">
      <alignment horizontal="left" wrapText="1"/>
    </xf>
    <xf numFmtId="0" fontId="59" fillId="0" borderId="1" xfId="0" applyFont="1" applyBorder="1" applyAlignment="1">
      <alignment horizontal="left" vertical="top"/>
    </xf>
    <xf numFmtId="0" fontId="59" fillId="0" borderId="13" xfId="0" applyFont="1" applyBorder="1" applyAlignment="1">
      <alignment horizontal="left" vertical="top"/>
    </xf>
    <xf numFmtId="0" fontId="59" fillId="0" borderId="0" xfId="0" applyFont="1" applyBorder="1" applyAlignment="1">
      <alignment horizontal="left" vertical="top"/>
    </xf>
    <xf numFmtId="0" fontId="59" fillId="0" borderId="24" xfId="0" applyFont="1" applyBorder="1" applyAlignment="1">
      <alignment horizontal="left" vertical="top"/>
    </xf>
    <xf numFmtId="0" fontId="59" fillId="0" borderId="6" xfId="0" applyFont="1" applyBorder="1" applyAlignment="1">
      <alignment horizontal="left" vertical="top"/>
    </xf>
    <xf numFmtId="0" fontId="59" fillId="0" borderId="18" xfId="0" applyFont="1" applyBorder="1" applyAlignment="1">
      <alignment horizontal="left" vertical="top"/>
    </xf>
    <xf numFmtId="0" fontId="54" fillId="8" borderId="1" xfId="0" applyFont="1" applyFill="1" applyBorder="1" applyAlignment="1">
      <alignment horizontal="left" vertical="top"/>
    </xf>
    <xf numFmtId="0" fontId="59" fillId="8" borderId="3" xfId="0" applyFont="1" applyFill="1" applyBorder="1" applyAlignment="1">
      <alignment horizontal="left" vertical="top"/>
    </xf>
    <xf numFmtId="0" fontId="59" fillId="8" borderId="1" xfId="0" applyFont="1" applyFill="1" applyBorder="1" applyAlignment="1">
      <alignment horizontal="left" vertical="top"/>
    </xf>
    <xf numFmtId="0" fontId="54" fillId="2" borderId="1" xfId="0" applyFont="1" applyFill="1" applyBorder="1" applyAlignment="1">
      <alignment horizontal="left" vertical="top"/>
    </xf>
    <xf numFmtId="0" fontId="54" fillId="2" borderId="6" xfId="0" applyFont="1" applyFill="1" applyBorder="1" applyAlignment="1">
      <alignment horizontal="left" vertical="top"/>
    </xf>
    <xf numFmtId="0" fontId="59" fillId="2" borderId="1" xfId="0" applyFont="1" applyFill="1" applyBorder="1" applyAlignment="1">
      <alignment horizontal="left" vertical="top"/>
    </xf>
    <xf numFmtId="0" fontId="50" fillId="0" borderId="13" xfId="0" applyFont="1" applyBorder="1"/>
    <xf numFmtId="0" fontId="53" fillId="0" borderId="2" xfId="0" applyFont="1" applyBorder="1" applyAlignment="1">
      <alignment horizontal="right" vertical="top"/>
    </xf>
    <xf numFmtId="0" fontId="54" fillId="2" borderId="1" xfId="0" applyFont="1" applyFill="1" applyBorder="1" applyAlignment="1">
      <alignment horizontal="right" vertical="top"/>
    </xf>
    <xf numFmtId="0" fontId="54" fillId="0" borderId="1" xfId="0" applyFont="1" applyBorder="1" applyAlignment="1">
      <alignment horizontal="right" vertical="top"/>
    </xf>
    <xf numFmtId="0" fontId="53" fillId="8" borderId="1" xfId="0" applyFont="1" applyFill="1" applyBorder="1" applyAlignment="1">
      <alignment horizontal="right" vertical="top"/>
    </xf>
    <xf numFmtId="0" fontId="54" fillId="8" borderId="1" xfId="0" applyFont="1" applyFill="1" applyBorder="1" applyAlignment="1">
      <alignment horizontal="right" vertical="top"/>
    </xf>
    <xf numFmtId="0" fontId="53" fillId="0" borderId="24" xfId="0" applyFont="1" applyBorder="1" applyAlignment="1">
      <alignment horizontal="right" vertical="top"/>
    </xf>
    <xf numFmtId="0" fontId="53" fillId="0" borderId="19" xfId="0" applyFont="1" applyBorder="1" applyAlignment="1">
      <alignment horizontal="right" vertical="top"/>
    </xf>
    <xf numFmtId="0" fontId="54" fillId="0" borderId="2" xfId="0" applyFont="1" applyBorder="1" applyAlignment="1">
      <alignment horizontal="right" vertical="top"/>
    </xf>
    <xf numFmtId="49" fontId="49" fillId="0" borderId="18" xfId="0" applyNumberFormat="1" applyFont="1" applyBorder="1" applyAlignment="1">
      <alignment vertical="center"/>
    </xf>
    <xf numFmtId="0" fontId="54" fillId="2" borderId="1" xfId="0" applyFont="1" applyFill="1" applyBorder="1" applyAlignment="1">
      <alignment horizontal="left" vertical="top" wrapText="1"/>
    </xf>
    <xf numFmtId="0" fontId="53" fillId="8" borderId="1" xfId="0" applyFont="1" applyFill="1" applyBorder="1" applyAlignment="1">
      <alignment horizontal="left" vertical="top"/>
    </xf>
    <xf numFmtId="0" fontId="53" fillId="0" borderId="8" xfId="0" applyFont="1" applyBorder="1" applyAlignment="1">
      <alignment horizontal="left" vertical="top"/>
    </xf>
    <xf numFmtId="0" fontId="53" fillId="0" borderId="6" xfId="0" applyFont="1" applyBorder="1" applyAlignment="1">
      <alignment horizontal="left" vertical="top"/>
    </xf>
    <xf numFmtId="0" fontId="49" fillId="0" borderId="1" xfId="0" applyFont="1" applyBorder="1" applyAlignment="1">
      <alignment horizontal="right" vertical="top"/>
    </xf>
    <xf numFmtId="1" fontId="50" fillId="2" borderId="0" xfId="10" applyNumberFormat="1" applyFont="1" applyFill="1" applyAlignment="1">
      <alignment horizontal="center" vertical="center" wrapText="1"/>
    </xf>
    <xf numFmtId="0" fontId="54" fillId="0" borderId="1" xfId="0" applyFont="1" applyBorder="1" applyAlignment="1">
      <alignment horizontal="left" indent="1"/>
    </xf>
    <xf numFmtId="1" fontId="49" fillId="0" borderId="1" xfId="91" applyNumberFormat="1" applyFont="1" applyBorder="1" applyAlignment="1">
      <alignment horizontal="right" vertical="center"/>
    </xf>
    <xf numFmtId="0" fontId="49" fillId="0" borderId="0" xfId="91" applyFont="1" applyAlignment="1">
      <alignment vertical="center"/>
    </xf>
    <xf numFmtId="0" fontId="49" fillId="0" borderId="0" xfId="91" applyFont="1" applyAlignment="1">
      <alignment horizontal="right" vertical="center"/>
    </xf>
    <xf numFmtId="1" fontId="49" fillId="0" borderId="0" xfId="91" applyNumberFormat="1" applyFont="1" applyAlignment="1">
      <alignment horizontal="right" vertical="center"/>
    </xf>
    <xf numFmtId="0" fontId="54" fillId="0" borderId="1" xfId="0" applyFont="1" applyBorder="1" applyAlignment="1">
      <alignment horizontal="left" indent="2"/>
    </xf>
    <xf numFmtId="1" fontId="49" fillId="0" borderId="6" xfId="91" applyNumberFormat="1" applyFont="1" applyBorder="1" applyAlignment="1">
      <alignment horizontal="center" vertical="center"/>
    </xf>
    <xf numFmtId="0" fontId="49" fillId="0" borderId="1" xfId="10" applyFont="1" applyBorder="1"/>
    <xf numFmtId="1" fontId="49" fillId="0" borderId="2" xfId="10" applyNumberFormat="1" applyFont="1" applyBorder="1" applyAlignment="1">
      <alignment horizontal="right" vertical="center"/>
    </xf>
    <xf numFmtId="1" fontId="49" fillId="0" borderId="1" xfId="10" applyNumberFormat="1" applyFont="1" applyBorder="1" applyAlignment="1">
      <alignment horizontal="right" vertical="center"/>
    </xf>
    <xf numFmtId="1" fontId="49" fillId="0" borderId="7" xfId="10" applyNumberFormat="1" applyFont="1" applyBorder="1" applyAlignment="1">
      <alignment horizontal="right" vertical="center"/>
    </xf>
    <xf numFmtId="1" fontId="49" fillId="0" borderId="6" xfId="91" applyNumberFormat="1" applyFont="1" applyBorder="1" applyAlignment="1">
      <alignment horizontal="right" vertical="center"/>
    </xf>
    <xf numFmtId="0" fontId="62" fillId="0" borderId="0" xfId="91" applyFont="1" applyAlignment="1">
      <alignment horizontal="center" vertical="center"/>
    </xf>
    <xf numFmtId="0" fontId="49" fillId="0" borderId="0" xfId="91" applyFont="1" applyAlignment="1">
      <alignment horizontal="center" vertical="center"/>
    </xf>
    <xf numFmtId="1" fontId="49" fillId="0" borderId="1" xfId="10" applyNumberFormat="1" applyFont="1" applyBorder="1" applyAlignment="1">
      <alignment horizontal="left" indent="2"/>
    </xf>
    <xf numFmtId="1" fontId="49" fillId="0" borderId="0" xfId="91" applyNumberFormat="1" applyFont="1" applyAlignment="1">
      <alignment horizontal="center" vertical="center"/>
    </xf>
    <xf numFmtId="1" fontId="49" fillId="0" borderId="2" xfId="10" applyNumberFormat="1" applyFont="1" applyBorder="1" applyAlignment="1">
      <alignment horizontal="right" vertical="center" wrapText="1"/>
    </xf>
    <xf numFmtId="0" fontId="49" fillId="0" borderId="0" xfId="91" applyFont="1" applyAlignment="1">
      <alignment vertical="center" wrapText="1"/>
    </xf>
    <xf numFmtId="1" fontId="49" fillId="0" borderId="0" xfId="10" applyNumberFormat="1" applyFont="1" applyAlignment="1">
      <alignment vertical="center"/>
    </xf>
    <xf numFmtId="0" fontId="49" fillId="0" borderId="0" xfId="10" applyFont="1" applyAlignment="1">
      <alignment vertical="center"/>
    </xf>
    <xf numFmtId="1" fontId="49" fillId="2" borderId="0" xfId="10" applyNumberFormat="1" applyFont="1" applyFill="1" applyAlignment="1">
      <alignment horizontal="center" vertical="center"/>
    </xf>
    <xf numFmtId="1" fontId="49" fillId="0" borderId="2" xfId="0" applyNumberFormat="1" applyFont="1" applyBorder="1" applyAlignment="1">
      <alignment horizontal="right" vertical="center"/>
    </xf>
    <xf numFmtId="1" fontId="49" fillId="0" borderId="1" xfId="0" applyNumberFormat="1" applyFont="1" applyBorder="1" applyAlignment="1">
      <alignment horizontal="right" vertical="center"/>
    </xf>
    <xf numFmtId="0" fontId="49" fillId="0" borderId="0" xfId="10" applyFont="1" applyAlignment="1">
      <alignment horizontal="right" vertical="center"/>
    </xf>
    <xf numFmtId="1" fontId="50" fillId="0" borderId="0" xfId="10" applyNumberFormat="1" applyFont="1" applyAlignment="1">
      <alignment horizontal="center" vertical="center"/>
    </xf>
    <xf numFmtId="1" fontId="49" fillId="0" borderId="6" xfId="0" applyNumberFormat="1" applyFont="1" applyBorder="1" applyAlignment="1">
      <alignment horizontal="right" vertical="center"/>
    </xf>
    <xf numFmtId="1" fontId="62" fillId="0" borderId="6" xfId="0" applyNumberFormat="1" applyFont="1" applyBorder="1" applyAlignment="1">
      <alignment horizontal="right" vertical="center"/>
    </xf>
    <xf numFmtId="1" fontId="62" fillId="0" borderId="1" xfId="0" applyNumberFormat="1" applyFont="1" applyBorder="1" applyAlignment="1">
      <alignment horizontal="right" vertical="center"/>
    </xf>
    <xf numFmtId="0" fontId="62" fillId="0" borderId="1" xfId="91" applyFont="1" applyBorder="1" applyAlignment="1">
      <alignment horizontal="right" vertical="center" wrapText="1"/>
    </xf>
    <xf numFmtId="0" fontId="62" fillId="0" borderId="0" xfId="91" applyFont="1" applyAlignment="1">
      <alignment horizontal="center" vertical="center" wrapText="1"/>
    </xf>
    <xf numFmtId="1" fontId="62" fillId="0" borderId="0" xfId="91" applyNumberFormat="1" applyFont="1" applyAlignment="1">
      <alignment horizontal="center" vertical="center" wrapText="1"/>
    </xf>
    <xf numFmtId="1" fontId="62" fillId="0" borderId="2" xfId="0" applyNumberFormat="1" applyFont="1" applyBorder="1" applyAlignment="1">
      <alignment horizontal="right" vertical="center"/>
    </xf>
    <xf numFmtId="1" fontId="49" fillId="0" borderId="0" xfId="10" applyNumberFormat="1" applyFont="1" applyAlignment="1">
      <alignment horizontal="center" vertical="center"/>
    </xf>
    <xf numFmtId="0" fontId="49" fillId="0" borderId="0" xfId="10" applyFont="1" applyAlignment="1">
      <alignment horizontal="center" vertical="center"/>
    </xf>
    <xf numFmtId="0" fontId="54" fillId="7" borderId="1" xfId="0" applyFont="1" applyFill="1" applyBorder="1" applyAlignment="1">
      <alignment horizontal="left" indent="2"/>
    </xf>
    <xf numFmtId="1" fontId="49" fillId="7" borderId="2" xfId="0" applyNumberFormat="1" applyFont="1" applyFill="1" applyBorder="1" applyAlignment="1">
      <alignment horizontal="right" vertical="center"/>
    </xf>
    <xf numFmtId="1" fontId="49" fillId="7" borderId="1" xfId="0" applyNumberFormat="1" applyFont="1" applyFill="1" applyBorder="1" applyAlignment="1">
      <alignment horizontal="right" vertical="center"/>
    </xf>
    <xf numFmtId="1" fontId="49" fillId="7" borderId="1" xfId="91" applyNumberFormat="1" applyFont="1" applyFill="1" applyBorder="1" applyAlignment="1">
      <alignment horizontal="right" vertical="center"/>
    </xf>
    <xf numFmtId="1" fontId="50" fillId="8" borderId="2" xfId="10" applyNumberFormat="1" applyFont="1" applyFill="1" applyBorder="1" applyAlignment="1">
      <alignment horizontal="right" vertical="center"/>
    </xf>
    <xf numFmtId="1" fontId="50" fillId="8" borderId="1" xfId="10" applyNumberFormat="1" applyFont="1" applyFill="1" applyBorder="1" applyAlignment="1">
      <alignment horizontal="right" vertical="center"/>
    </xf>
    <xf numFmtId="1" fontId="49" fillId="7" borderId="19" xfId="0" applyNumberFormat="1" applyFont="1" applyFill="1" applyBorder="1" applyAlignment="1">
      <alignment horizontal="right" vertical="center"/>
    </xf>
    <xf numFmtId="1" fontId="49" fillId="7" borderId="6" xfId="0" applyNumberFormat="1" applyFont="1" applyFill="1" applyBorder="1" applyAlignment="1">
      <alignment horizontal="right" vertical="center"/>
    </xf>
    <xf numFmtId="1" fontId="62" fillId="7" borderId="6" xfId="0" applyNumberFormat="1" applyFont="1" applyFill="1" applyBorder="1" applyAlignment="1">
      <alignment horizontal="right" vertical="center"/>
    </xf>
    <xf numFmtId="1" fontId="49" fillId="7" borderId="6" xfId="91" applyNumberFormat="1" applyFont="1" applyFill="1" applyBorder="1" applyAlignment="1">
      <alignment horizontal="right" vertical="center"/>
    </xf>
    <xf numFmtId="1" fontId="62" fillId="7" borderId="1" xfId="0" applyNumberFormat="1" applyFont="1" applyFill="1" applyBorder="1" applyAlignment="1">
      <alignment horizontal="right" vertical="center"/>
    </xf>
    <xf numFmtId="1" fontId="49" fillId="7" borderId="1" xfId="10" applyNumberFormat="1" applyFont="1" applyFill="1" applyBorder="1" applyAlignment="1">
      <alignment horizontal="left" indent="2"/>
    </xf>
    <xf numFmtId="1" fontId="62" fillId="7" borderId="2" xfId="0" applyNumberFormat="1" applyFont="1" applyFill="1" applyBorder="1" applyAlignment="1">
      <alignment horizontal="right" vertical="center" wrapText="1"/>
    </xf>
    <xf numFmtId="1" fontId="62" fillId="7" borderId="1" xfId="0" applyNumberFormat="1" applyFont="1" applyFill="1" applyBorder="1" applyAlignment="1">
      <alignment horizontal="right" vertical="center" wrapText="1"/>
    </xf>
    <xf numFmtId="0" fontId="54" fillId="7" borderId="1" xfId="0" applyFont="1" applyFill="1" applyBorder="1" applyAlignment="1">
      <alignment horizontal="left" wrapText="1" indent="2"/>
    </xf>
    <xf numFmtId="1" fontId="49" fillId="7" borderId="6" xfId="91" applyNumberFormat="1" applyFont="1" applyFill="1" applyBorder="1" applyAlignment="1">
      <alignment horizontal="center" vertical="center"/>
    </xf>
    <xf numFmtId="1" fontId="62" fillId="7" borderId="2" xfId="0" applyNumberFormat="1" applyFont="1" applyFill="1" applyBorder="1" applyAlignment="1">
      <alignment horizontal="right" vertical="center"/>
    </xf>
    <xf numFmtId="0" fontId="60" fillId="0" borderId="0" xfId="10" applyFont="1" applyBorder="1" applyAlignment="1">
      <alignment horizontal="left" vertical="center"/>
    </xf>
    <xf numFmtId="0" fontId="60" fillId="0" borderId="0" xfId="10" applyFont="1" applyBorder="1"/>
    <xf numFmtId="1" fontId="60" fillId="0" borderId="0" xfId="10" applyNumberFormat="1" applyFont="1" applyBorder="1" applyAlignment="1">
      <alignment vertical="center"/>
    </xf>
    <xf numFmtId="0" fontId="60" fillId="0" borderId="0" xfId="10" applyFont="1" applyBorder="1" applyAlignment="1">
      <alignment vertical="center"/>
    </xf>
    <xf numFmtId="1" fontId="60" fillId="0" borderId="0" xfId="10" applyNumberFormat="1" applyFont="1" applyBorder="1"/>
    <xf numFmtId="0" fontId="49" fillId="0" borderId="1" xfId="10" applyFont="1" applyBorder="1" applyAlignment="1">
      <alignment horizontal="center" vertical="center"/>
    </xf>
    <xf numFmtId="0" fontId="49" fillId="0" borderId="1" xfId="10" applyFont="1" applyBorder="1" applyAlignment="1">
      <alignment horizontal="right" vertical="center"/>
    </xf>
    <xf numFmtId="0" fontId="49" fillId="7" borderId="1" xfId="10" applyFont="1" applyFill="1" applyBorder="1" applyAlignment="1">
      <alignment horizontal="center" vertical="center"/>
    </xf>
    <xf numFmtId="0" fontId="49" fillId="7" borderId="1" xfId="10" applyFont="1" applyFill="1" applyBorder="1" applyAlignment="1">
      <alignment horizontal="right" vertical="center"/>
    </xf>
    <xf numFmtId="0" fontId="50" fillId="0" borderId="1" xfId="10" applyFont="1" applyBorder="1" applyAlignment="1">
      <alignment vertical="center"/>
    </xf>
    <xf numFmtId="1" fontId="49" fillId="0" borderId="1" xfId="10" applyNumberFormat="1" applyFont="1" applyBorder="1" applyAlignment="1">
      <alignment horizontal="right" indent="2"/>
    </xf>
    <xf numFmtId="0" fontId="60" fillId="0" borderId="13" xfId="10" applyFont="1" applyBorder="1" applyAlignment="1">
      <alignment horizontal="left" vertical="center"/>
    </xf>
    <xf numFmtId="1" fontId="60" fillId="0" borderId="24" xfId="10" applyNumberFormat="1" applyFont="1" applyBorder="1"/>
    <xf numFmtId="0" fontId="54" fillId="7" borderId="1" xfId="0" applyFont="1" applyFill="1" applyBorder="1" applyAlignment="1">
      <alignment vertical="center"/>
    </xf>
    <xf numFmtId="2" fontId="49" fillId="0" borderId="1" xfId="0" applyNumberFormat="1" applyFont="1" applyBorder="1" applyAlignment="1">
      <alignment horizontal="center" vertical="center"/>
    </xf>
    <xf numFmtId="0" fontId="50" fillId="0" borderId="1" xfId="10" applyFont="1" applyBorder="1"/>
    <xf numFmtId="2" fontId="49" fillId="0" borderId="2" xfId="0" applyNumberFormat="1" applyFont="1" applyBorder="1" applyAlignment="1">
      <alignment horizontal="right" vertical="center"/>
    </xf>
    <xf numFmtId="1" fontId="49" fillId="0" borderId="1" xfId="10" applyNumberFormat="1" applyFont="1" applyBorder="1"/>
    <xf numFmtId="2" fontId="49" fillId="0" borderId="4" xfId="0" applyNumberFormat="1" applyFont="1" applyBorder="1" applyAlignment="1">
      <alignment horizontal="right" vertical="center"/>
    </xf>
    <xf numFmtId="2" fontId="49" fillId="7" borderId="1" xfId="0" applyNumberFormat="1" applyFont="1" applyFill="1" applyBorder="1" applyAlignment="1">
      <alignment vertical="center"/>
    </xf>
    <xf numFmtId="2" fontId="49" fillId="7" borderId="1" xfId="0" applyNumberFormat="1" applyFont="1" applyFill="1" applyBorder="1" applyAlignment="1">
      <alignment horizontal="right" vertical="center"/>
    </xf>
    <xf numFmtId="0" fontId="54" fillId="7" borderId="1" xfId="0" applyFont="1" applyFill="1" applyBorder="1" applyAlignment="1">
      <alignment wrapText="1"/>
    </xf>
    <xf numFmtId="1" fontId="50" fillId="8" borderId="3" xfId="10" applyNumberFormat="1" applyFont="1" applyFill="1" applyBorder="1" applyAlignment="1">
      <alignment horizontal="right" vertical="center"/>
    </xf>
    <xf numFmtId="2" fontId="50" fillId="8" borderId="20" xfId="0" applyNumberFormat="1" applyFont="1" applyFill="1" applyBorder="1" applyAlignment="1">
      <alignment horizontal="center" vertical="center"/>
    </xf>
    <xf numFmtId="0" fontId="60" fillId="0" borderId="0" xfId="10" applyFont="1" applyBorder="1" applyAlignment="1">
      <alignment horizontal="left"/>
    </xf>
    <xf numFmtId="0" fontId="49" fillId="0" borderId="1" xfId="10" applyFont="1" applyBorder="1" applyAlignment="1">
      <alignment horizontal="right"/>
    </xf>
    <xf numFmtId="0" fontId="49" fillId="7" borderId="1" xfId="10" applyFont="1" applyFill="1" applyBorder="1" applyAlignment="1">
      <alignment horizontal="center"/>
    </xf>
    <xf numFmtId="0" fontId="49" fillId="7" borderId="1" xfId="10" applyFont="1" applyFill="1" applyBorder="1" applyAlignment="1">
      <alignment horizontal="right"/>
    </xf>
    <xf numFmtId="1" fontId="50" fillId="8" borderId="1" xfId="10" applyNumberFormat="1" applyFont="1" applyFill="1" applyBorder="1" applyAlignment="1">
      <alignment horizontal="right"/>
    </xf>
    <xf numFmtId="1" fontId="49" fillId="0" borderId="1" xfId="10" applyNumberFormat="1" applyFont="1" applyBorder="1" applyAlignment="1">
      <alignment horizontal="right"/>
    </xf>
    <xf numFmtId="0" fontId="49" fillId="0" borderId="1" xfId="10" applyFont="1" applyBorder="1" applyAlignment="1">
      <alignment horizontal="center"/>
    </xf>
    <xf numFmtId="0" fontId="49" fillId="7" borderId="1" xfId="10" applyFont="1" applyFill="1" applyBorder="1" applyAlignment="1">
      <alignment horizontal="right" wrapText="1"/>
    </xf>
    <xf numFmtId="1" fontId="50" fillId="8" borderId="3" xfId="10" applyNumberFormat="1" applyFont="1" applyFill="1" applyBorder="1" applyAlignment="1">
      <alignment horizontal="right"/>
    </xf>
    <xf numFmtId="0" fontId="60" fillId="0" borderId="13" xfId="10" applyFont="1" applyBorder="1" applyAlignment="1">
      <alignment horizontal="left"/>
    </xf>
    <xf numFmtId="0" fontId="60" fillId="0" borderId="24" xfId="10" applyFont="1" applyBorder="1" applyAlignment="1">
      <alignment horizontal="left"/>
    </xf>
    <xf numFmtId="2" fontId="49" fillId="0" borderId="1" xfId="0" applyNumberFormat="1" applyFont="1" applyBorder="1"/>
    <xf numFmtId="2" fontId="54" fillId="0" borderId="1" xfId="0" applyNumberFormat="1" applyFont="1" applyBorder="1"/>
    <xf numFmtId="2" fontId="49" fillId="0" borderId="7" xfId="0" applyNumberFormat="1" applyFont="1" applyBorder="1"/>
    <xf numFmtId="166" fontId="49" fillId="0" borderId="1" xfId="0" applyNumberFormat="1" applyFont="1" applyBorder="1"/>
    <xf numFmtId="4" fontId="49" fillId="0" borderId="1" xfId="0" applyNumberFormat="1" applyFont="1" applyBorder="1"/>
    <xf numFmtId="2" fontId="54" fillId="0" borderId="7" xfId="0" applyNumberFormat="1" applyFont="1" applyBorder="1"/>
    <xf numFmtId="166" fontId="49" fillId="7" borderId="1" xfId="0" applyNumberFormat="1" applyFont="1" applyFill="1" applyBorder="1"/>
    <xf numFmtId="2" fontId="54" fillId="7" borderId="1" xfId="0" applyNumberFormat="1" applyFont="1" applyFill="1" applyBorder="1"/>
    <xf numFmtId="2" fontId="49" fillId="7" borderId="1" xfId="0" applyNumberFormat="1" applyFont="1" applyFill="1" applyBorder="1"/>
    <xf numFmtId="2" fontId="49" fillId="7" borderId="7" xfId="0" applyNumberFormat="1" applyFont="1" applyFill="1" applyBorder="1"/>
    <xf numFmtId="4" fontId="49" fillId="7" borderId="1" xfId="0" applyNumberFormat="1" applyFont="1" applyFill="1" applyBorder="1"/>
    <xf numFmtId="0" fontId="49" fillId="7" borderId="7" xfId="0" applyFont="1" applyFill="1" applyBorder="1"/>
    <xf numFmtId="4" fontId="49" fillId="7" borderId="7" xfId="0" applyNumberFormat="1" applyFont="1" applyFill="1" applyBorder="1"/>
    <xf numFmtId="0" fontId="61" fillId="0" borderId="0" xfId="0" applyFont="1" applyBorder="1" applyAlignment="1">
      <alignment vertical="center"/>
    </xf>
    <xf numFmtId="0" fontId="49" fillId="0" borderId="0" xfId="0" applyFont="1" applyBorder="1" applyAlignment="1">
      <alignment horizontal="left" vertical="center" wrapText="1"/>
    </xf>
    <xf numFmtId="0" fontId="60" fillId="0" borderId="0" xfId="0" applyFont="1" applyBorder="1" applyAlignment="1">
      <alignment horizontal="left" vertical="center" wrapText="1"/>
    </xf>
    <xf numFmtId="0" fontId="49" fillId="0" borderId="1" xfId="0" applyFont="1" applyBorder="1" applyAlignment="1">
      <alignment horizontal="left" indent="1"/>
    </xf>
    <xf numFmtId="0" fontId="49" fillId="7" borderId="1" xfId="0" applyFont="1" applyFill="1" applyBorder="1" applyAlignment="1">
      <alignment horizontal="left" indent="1"/>
    </xf>
    <xf numFmtId="0" fontId="49" fillId="7" borderId="1" xfId="0" applyFont="1" applyFill="1" applyBorder="1" applyAlignment="1">
      <alignment horizontal="right"/>
    </xf>
    <xf numFmtId="0" fontId="49" fillId="7" borderId="1" xfId="0" applyFont="1" applyFill="1" applyBorder="1" applyAlignment="1">
      <alignment horizontal="left" wrapText="1" indent="1"/>
    </xf>
    <xf numFmtId="0" fontId="49" fillId="7" borderId="1" xfId="0" applyFont="1" applyFill="1" applyBorder="1" applyAlignment="1">
      <alignment horizontal="right" wrapText="1"/>
    </xf>
    <xf numFmtId="0" fontId="49" fillId="0" borderId="24" xfId="0" applyFont="1" applyBorder="1" applyAlignment="1">
      <alignment horizontal="left" vertical="center" wrapText="1"/>
    </xf>
    <xf numFmtId="0" fontId="56" fillId="0" borderId="18" xfId="0" applyFont="1" applyBorder="1"/>
    <xf numFmtId="0" fontId="49" fillId="0" borderId="19" xfId="0" applyFont="1" applyBorder="1"/>
    <xf numFmtId="2" fontId="54" fillId="7" borderId="7" xfId="0" applyNumberFormat="1" applyFont="1" applyFill="1" applyBorder="1"/>
    <xf numFmtId="2" fontId="50" fillId="0" borderId="1" xfId="0" applyNumberFormat="1" applyFont="1" applyBorder="1" applyAlignment="1">
      <alignment horizontal="right" vertical="center"/>
    </xf>
    <xf numFmtId="2" fontId="49" fillId="7" borderId="2" xfId="0" applyNumberFormat="1" applyFont="1" applyFill="1" applyBorder="1" applyAlignment="1">
      <alignment horizontal="right" vertical="center"/>
    </xf>
    <xf numFmtId="0" fontId="50" fillId="8" borderId="1" xfId="0" applyFont="1" applyFill="1" applyBorder="1" applyAlignment="1">
      <alignment vertical="center"/>
    </xf>
    <xf numFmtId="2" fontId="50" fillId="8" borderId="2" xfId="0" applyNumberFormat="1" applyFont="1" applyFill="1" applyBorder="1" applyAlignment="1">
      <alignment horizontal="right" vertical="center"/>
    </xf>
    <xf numFmtId="2" fontId="50" fillId="8" borderId="1" xfId="0" applyNumberFormat="1" applyFont="1" applyFill="1" applyBorder="1" applyAlignment="1">
      <alignment horizontal="right" vertical="center"/>
    </xf>
    <xf numFmtId="0" fontId="50" fillId="8" borderId="1" xfId="0" applyFont="1" applyFill="1" applyBorder="1" applyAlignment="1">
      <alignment horizontal="right" vertical="center"/>
    </xf>
    <xf numFmtId="2" fontId="49" fillId="0" borderId="1" xfId="0" quotePrefix="1" applyNumberFormat="1" applyFont="1" applyBorder="1" applyAlignment="1">
      <alignment horizontal="right" vertical="center"/>
    </xf>
    <xf numFmtId="2" fontId="49" fillId="0" borderId="1" xfId="0" applyNumberFormat="1" applyFont="1" applyBorder="1" applyAlignment="1">
      <alignment horizontal="right" vertical="center" wrapText="1"/>
    </xf>
    <xf numFmtId="2" fontId="49" fillId="0" borderId="1" xfId="0" quotePrefix="1" applyNumberFormat="1" applyFont="1" applyBorder="1" applyAlignment="1">
      <alignment horizontal="right" vertical="center" wrapText="1"/>
    </xf>
    <xf numFmtId="0" fontId="49" fillId="0" borderId="7" xfId="0" applyFont="1" applyBorder="1" applyAlignment="1">
      <alignment vertical="center" wrapText="1"/>
    </xf>
    <xf numFmtId="2" fontId="50" fillId="0" borderId="1" xfId="0" applyNumberFormat="1" applyFont="1" applyBorder="1" applyAlignment="1">
      <alignment horizontal="right" vertical="center" wrapText="1"/>
    </xf>
    <xf numFmtId="2" fontId="50" fillId="0" borderId="7" xfId="0" applyNumberFormat="1" applyFont="1" applyBorder="1" applyAlignment="1">
      <alignment horizontal="left" vertical="center"/>
    </xf>
    <xf numFmtId="2" fontId="50" fillId="0" borderId="0" xfId="0" applyNumberFormat="1" applyFont="1" applyAlignment="1">
      <alignment horizontal="right" vertical="center" wrapText="1"/>
    </xf>
    <xf numFmtId="2" fontId="49" fillId="0" borderId="0" xfId="0" applyNumberFormat="1" applyFont="1" applyAlignment="1">
      <alignment vertical="center"/>
    </xf>
    <xf numFmtId="2" fontId="50" fillId="0" borderId="0" xfId="0" applyNumberFormat="1" applyFont="1" applyAlignment="1">
      <alignment horizontal="center" vertical="center"/>
    </xf>
    <xf numFmtId="166" fontId="49" fillId="0" borderId="1" xfId="0" applyNumberFormat="1" applyFont="1" applyBorder="1" applyAlignment="1">
      <alignment vertical="top"/>
    </xf>
    <xf numFmtId="4" fontId="49" fillId="0" borderId="7" xfId="0" applyNumberFormat="1" applyFont="1" applyBorder="1" applyAlignment="1">
      <alignment vertical="top"/>
    </xf>
    <xf numFmtId="0" fontId="50" fillId="0" borderId="0" xfId="0" applyFont="1" applyBorder="1" applyAlignment="1">
      <alignment horizontal="left" vertical="top"/>
    </xf>
    <xf numFmtId="166" fontId="49" fillId="7" borderId="1" xfId="0" applyNumberFormat="1" applyFont="1" applyFill="1" applyBorder="1" applyAlignment="1">
      <alignment vertical="top"/>
    </xf>
    <xf numFmtId="4" fontId="49" fillId="7" borderId="7" xfId="0" applyNumberFormat="1" applyFont="1" applyFill="1" applyBorder="1" applyAlignment="1">
      <alignment vertical="top"/>
    </xf>
    <xf numFmtId="0" fontId="49" fillId="0" borderId="5" xfId="4" applyFont="1" applyBorder="1" applyAlignment="1">
      <alignment horizontal="left" vertical="top" wrapText="1"/>
    </xf>
    <xf numFmtId="0" fontId="49" fillId="0" borderId="19" xfId="4" applyFont="1" applyBorder="1" applyAlignment="1">
      <alignment horizontal="left" vertical="top" wrapText="1"/>
    </xf>
    <xf numFmtId="0" fontId="49" fillId="7" borderId="2" xfId="0" applyFont="1" applyFill="1" applyBorder="1" applyAlignment="1">
      <alignment vertical="top"/>
    </xf>
    <xf numFmtId="0" fontId="49" fillId="0" borderId="2" xfId="0" applyFont="1" applyBorder="1" applyAlignment="1">
      <alignment vertical="top"/>
    </xf>
    <xf numFmtId="4" fontId="49" fillId="0" borderId="1" xfId="0" applyNumberFormat="1" applyFont="1" applyBorder="1" applyAlignment="1">
      <alignment vertical="top"/>
    </xf>
    <xf numFmtId="4" fontId="49" fillId="7" borderId="1" xfId="0" applyNumberFormat="1" applyFont="1" applyFill="1" applyBorder="1" applyAlignment="1">
      <alignment vertical="top"/>
    </xf>
    <xf numFmtId="0" fontId="50" fillId="0" borderId="8" xfId="0" applyFont="1" applyBorder="1" applyAlignment="1">
      <alignment horizontal="left" vertical="top"/>
    </xf>
    <xf numFmtId="0" fontId="49" fillId="0" borderId="6" xfId="4" applyFont="1" applyBorder="1" applyAlignment="1">
      <alignment horizontal="left" vertical="top" wrapText="1"/>
    </xf>
    <xf numFmtId="0" fontId="49" fillId="0" borderId="2" xfId="0" applyFont="1" applyFill="1" applyBorder="1" applyAlignment="1">
      <alignment vertical="top"/>
    </xf>
    <xf numFmtId="0" fontId="49" fillId="0" borderId="6" xfId="73" applyFont="1" applyBorder="1" applyAlignment="1">
      <alignment horizontal="center" vertical="center"/>
    </xf>
    <xf numFmtId="2" fontId="49" fillId="0" borderId="6" xfId="73" applyNumberFormat="1" applyFont="1" applyBorder="1" applyAlignment="1">
      <alignment horizontal="right" vertical="center"/>
    </xf>
    <xf numFmtId="2" fontId="49" fillId="0" borderId="6" xfId="73" applyNumberFormat="1" applyFont="1" applyBorder="1" applyAlignment="1">
      <alignment vertical="center"/>
    </xf>
    <xf numFmtId="0" fontId="49" fillId="0" borderId="1" xfId="73" applyFont="1" applyBorder="1" applyAlignment="1">
      <alignment horizontal="center" vertical="center"/>
    </xf>
    <xf numFmtId="2" fontId="49" fillId="0" borderId="1" xfId="73" applyNumberFormat="1" applyFont="1" applyBorder="1" applyAlignment="1">
      <alignment horizontal="right" vertical="center"/>
    </xf>
    <xf numFmtId="2" fontId="49" fillId="0" borderId="1" xfId="73" applyNumberFormat="1" applyFont="1" applyBorder="1" applyAlignment="1">
      <alignment vertical="center"/>
    </xf>
    <xf numFmtId="0" fontId="49" fillId="7" borderId="1" xfId="73" applyFont="1" applyFill="1" applyBorder="1" applyAlignment="1">
      <alignment horizontal="center" vertical="center"/>
    </xf>
    <xf numFmtId="2" fontId="49" fillId="7" borderId="1" xfId="73" applyNumberFormat="1" applyFont="1" applyFill="1" applyBorder="1" applyAlignment="1">
      <alignment horizontal="right" vertical="center"/>
    </xf>
    <xf numFmtId="2" fontId="49" fillId="7" borderId="1" xfId="73" applyNumberFormat="1" applyFont="1" applyFill="1" applyBorder="1" applyAlignment="1">
      <alignment vertical="center"/>
    </xf>
    <xf numFmtId="0" fontId="49" fillId="0" borderId="1" xfId="9" applyFont="1" applyBorder="1" applyAlignment="1">
      <alignment vertical="center"/>
    </xf>
    <xf numFmtId="2" fontId="49" fillId="0" borderId="1" xfId="9" applyNumberFormat="1" applyFont="1" applyBorder="1" applyAlignment="1">
      <alignment vertical="center"/>
    </xf>
    <xf numFmtId="2" fontId="49" fillId="0" borderId="1" xfId="9" applyNumberFormat="1" applyFont="1" applyBorder="1" applyAlignment="1">
      <alignment horizontal="right" vertical="center"/>
    </xf>
    <xf numFmtId="2" fontId="49" fillId="0" borderId="2" xfId="9" applyNumberFormat="1" applyFont="1" applyBorder="1" applyAlignment="1">
      <alignment vertical="center"/>
    </xf>
    <xf numFmtId="0" fontId="49" fillId="0" borderId="1" xfId="9" applyFont="1" applyBorder="1" applyAlignment="1">
      <alignment vertical="center" wrapText="1"/>
    </xf>
    <xf numFmtId="0" fontId="49" fillId="7" borderId="1" xfId="9" applyFont="1" applyFill="1" applyBorder="1" applyAlignment="1">
      <alignment vertical="center"/>
    </xf>
    <xf numFmtId="2" fontId="49" fillId="7" borderId="2" xfId="9" applyNumberFormat="1" applyFont="1" applyFill="1" applyBorder="1" applyAlignment="1">
      <alignment vertical="center"/>
    </xf>
    <xf numFmtId="2" fontId="49" fillId="7" borderId="1" xfId="9" applyNumberFormat="1" applyFont="1" applyFill="1" applyBorder="1" applyAlignment="1">
      <alignment vertical="center"/>
    </xf>
    <xf numFmtId="2" fontId="49" fillId="7" borderId="1" xfId="9" applyNumberFormat="1" applyFont="1" applyFill="1" applyBorder="1" applyAlignment="1">
      <alignment horizontal="right" vertical="center"/>
    </xf>
    <xf numFmtId="0" fontId="50" fillId="0" borderId="0" xfId="9" applyFont="1" applyBorder="1" applyAlignment="1">
      <alignment horizontal="center" vertical="center"/>
    </xf>
    <xf numFmtId="0" fontId="50" fillId="0" borderId="13" xfId="9" applyFont="1" applyBorder="1" applyAlignment="1">
      <alignment horizontal="center" vertical="center"/>
    </xf>
    <xf numFmtId="0" fontId="49" fillId="0" borderId="1" xfId="9" applyFont="1" applyBorder="1" applyAlignment="1">
      <alignment horizontal="center" vertical="center"/>
    </xf>
    <xf numFmtId="0" fontId="49" fillId="0" borderId="1" xfId="9" applyFont="1" applyBorder="1" applyAlignment="1">
      <alignment horizontal="right" vertical="center"/>
    </xf>
    <xf numFmtId="0" fontId="49" fillId="7" borderId="1" xfId="9" applyFont="1" applyFill="1" applyBorder="1" applyAlignment="1">
      <alignment horizontal="center" vertical="center"/>
    </xf>
    <xf numFmtId="0" fontId="49" fillId="7" borderId="1" xfId="9" applyFont="1" applyFill="1" applyBorder="1" applyAlignment="1">
      <alignment horizontal="right" vertical="center"/>
    </xf>
    <xf numFmtId="0" fontId="49" fillId="0" borderId="1" xfId="9" applyFont="1" applyBorder="1" applyAlignment="1">
      <alignment horizontal="right" vertical="center" wrapText="1"/>
    </xf>
    <xf numFmtId="0" fontId="50" fillId="2" borderId="1" xfId="5" applyFont="1" applyFill="1" applyBorder="1" applyAlignment="1">
      <alignment horizontal="center" vertical="center"/>
    </xf>
    <xf numFmtId="0" fontId="50" fillId="2" borderId="7" xfId="5" applyFont="1" applyFill="1" applyBorder="1" applyAlignment="1">
      <alignment horizontal="center" vertical="center"/>
    </xf>
    <xf numFmtId="0" fontId="49" fillId="0" borderId="1" xfId="0" applyFont="1" applyBorder="1" applyAlignment="1">
      <alignment horizontal="center"/>
    </xf>
    <xf numFmtId="0" fontId="49" fillId="0" borderId="0" xfId="0" applyFont="1" applyBorder="1" applyAlignment="1">
      <alignment horizontal="center" vertical="center"/>
    </xf>
    <xf numFmtId="0" fontId="50" fillId="0" borderId="13" xfId="0" applyFont="1" applyBorder="1" applyAlignment="1">
      <alignment horizontal="center" vertical="center"/>
    </xf>
    <xf numFmtId="0" fontId="49" fillId="0" borderId="13" xfId="0" applyFont="1" applyBorder="1" applyAlignment="1">
      <alignment horizontal="center" vertical="center"/>
    </xf>
    <xf numFmtId="0" fontId="49" fillId="0" borderId="3" xfId="0" applyFont="1" applyBorder="1" applyAlignment="1">
      <alignment vertical="top"/>
    </xf>
    <xf numFmtId="0" fontId="49" fillId="7" borderId="6" xfId="0" applyFont="1" applyFill="1" applyBorder="1" applyAlignment="1">
      <alignment vertical="top"/>
    </xf>
    <xf numFmtId="165" fontId="54" fillId="0" borderId="1" xfId="0" applyNumberFormat="1" applyFont="1" applyBorder="1" applyAlignment="1">
      <alignment horizontal="left" vertical="center" indent="3"/>
    </xf>
    <xf numFmtId="2" fontId="54" fillId="0" borderId="2" xfId="0" applyNumberFormat="1" applyFont="1" applyBorder="1" applyAlignment="1">
      <alignment horizontal="center" vertical="center"/>
    </xf>
    <xf numFmtId="0" fontId="49" fillId="0" borderId="1" xfId="0" applyFont="1" applyBorder="1" applyAlignment="1">
      <alignment horizontal="left" vertical="center" indent="5"/>
    </xf>
    <xf numFmtId="165" fontId="49" fillId="0" borderId="1" xfId="0" applyNumberFormat="1" applyFont="1" applyBorder="1" applyAlignment="1">
      <alignment horizontal="left" vertical="center" indent="3"/>
    </xf>
    <xf numFmtId="2" fontId="49" fillId="0" borderId="2" xfId="0" applyNumberFormat="1" applyFont="1" applyBorder="1" applyAlignment="1">
      <alignment horizontal="center" vertical="center"/>
    </xf>
    <xf numFmtId="0" fontId="49" fillId="7" borderId="1" xfId="0" applyFont="1" applyFill="1" applyBorder="1" applyAlignment="1">
      <alignment horizontal="left" vertical="center" indent="5"/>
    </xf>
    <xf numFmtId="2" fontId="54" fillId="7" borderId="2" xfId="0" applyNumberFormat="1" applyFont="1" applyFill="1" applyBorder="1" applyAlignment="1">
      <alignment horizontal="center" vertical="center"/>
    </xf>
    <xf numFmtId="165" fontId="49" fillId="7" borderId="1" xfId="0" applyNumberFormat="1" applyFont="1" applyFill="1" applyBorder="1" applyAlignment="1">
      <alignment horizontal="left" vertical="center" indent="3"/>
    </xf>
    <xf numFmtId="2" fontId="49" fillId="7" borderId="2" xfId="0" applyNumberFormat="1" applyFont="1" applyFill="1" applyBorder="1" applyAlignment="1">
      <alignment horizontal="center" vertical="center"/>
    </xf>
    <xf numFmtId="0" fontId="53" fillId="0" borderId="0" xfId="0" applyFont="1" applyBorder="1" applyAlignment="1">
      <alignment horizontal="center" vertical="center"/>
    </xf>
    <xf numFmtId="2" fontId="50" fillId="0" borderId="0" xfId="0" applyNumberFormat="1" applyFont="1" applyBorder="1" applyAlignment="1">
      <alignment horizontal="center" vertical="center"/>
    </xf>
    <xf numFmtId="0" fontId="53" fillId="0" borderId="0" xfId="0" applyFont="1" applyBorder="1"/>
    <xf numFmtId="0" fontId="54" fillId="0" borderId="0" xfId="0" applyFont="1" applyBorder="1" applyAlignment="1">
      <alignment horizontal="left" vertical="center"/>
    </xf>
    <xf numFmtId="0" fontId="70" fillId="0" borderId="0" xfId="0" applyFont="1" applyBorder="1"/>
    <xf numFmtId="0" fontId="54" fillId="7" borderId="1" xfId="0" applyFont="1" applyFill="1" applyBorder="1" applyAlignment="1">
      <alignment horizontal="center" vertical="center" wrapText="1"/>
    </xf>
    <xf numFmtId="0" fontId="49" fillId="7" borderId="1" xfId="0" applyFont="1" applyFill="1" applyBorder="1" applyAlignment="1">
      <alignment horizontal="right" vertical="center" indent="5"/>
    </xf>
    <xf numFmtId="0" fontId="49" fillId="0" borderId="1" xfId="0" applyFont="1" applyBorder="1" applyAlignment="1">
      <alignment horizontal="right" vertical="center" indent="5"/>
    </xf>
    <xf numFmtId="0" fontId="56" fillId="0" borderId="13" xfId="0" applyFont="1" applyBorder="1" applyAlignment="1">
      <alignment horizontal="left" vertical="center"/>
    </xf>
    <xf numFmtId="0" fontId="53" fillId="0" borderId="24" xfId="0" applyFont="1" applyBorder="1" applyAlignment="1">
      <alignment horizontal="left"/>
    </xf>
    <xf numFmtId="0" fontId="49" fillId="0" borderId="1" xfId="9" applyFont="1" applyBorder="1" applyAlignment="1">
      <alignment horizontal="left" vertical="top"/>
    </xf>
    <xf numFmtId="0" fontId="49" fillId="0" borderId="2" xfId="9" applyFont="1" applyBorder="1" applyAlignment="1">
      <alignment horizontal="right" vertical="top"/>
    </xf>
    <xf numFmtId="0" fontId="49" fillId="0" borderId="1" xfId="9" applyFont="1" applyBorder="1" applyAlignment="1">
      <alignment horizontal="right" vertical="top"/>
    </xf>
    <xf numFmtId="0" fontId="49" fillId="7" borderId="1" xfId="9" applyFont="1" applyFill="1" applyBorder="1" applyAlignment="1">
      <alignment horizontal="left" vertical="top"/>
    </xf>
    <xf numFmtId="0" fontId="49" fillId="7" borderId="2" xfId="9" applyFont="1" applyFill="1" applyBorder="1" applyAlignment="1">
      <alignment horizontal="right" vertical="top"/>
    </xf>
    <xf numFmtId="0" fontId="49" fillId="7" borderId="1" xfId="9" applyFont="1" applyFill="1" applyBorder="1" applyAlignment="1">
      <alignment horizontal="right" vertical="top"/>
    </xf>
    <xf numFmtId="1" fontId="49" fillId="0" borderId="1" xfId="0" applyNumberFormat="1" applyFont="1" applyBorder="1" applyAlignment="1">
      <alignment vertical="top"/>
    </xf>
    <xf numFmtId="164" fontId="49" fillId="0" borderId="1" xfId="0" applyNumberFormat="1" applyFont="1" applyBorder="1" applyAlignment="1">
      <alignment vertical="top"/>
    </xf>
    <xf numFmtId="0" fontId="49" fillId="0" borderId="7" xfId="0" applyFont="1" applyBorder="1" applyAlignment="1">
      <alignment horizontal="left" vertical="top"/>
    </xf>
    <xf numFmtId="164" fontId="49" fillId="0" borderId="2" xfId="0" applyNumberFormat="1" applyFont="1" applyBorder="1" applyAlignment="1">
      <alignment vertical="top"/>
    </xf>
    <xf numFmtId="0" fontId="49" fillId="0" borderId="7" xfId="0" applyFont="1" applyBorder="1" applyAlignment="1">
      <alignment vertical="top" wrapText="1"/>
    </xf>
    <xf numFmtId="0" fontId="49" fillId="0" borderId="1" xfId="0" applyFont="1" applyBorder="1" applyAlignment="1">
      <alignment horizontal="left" vertical="top" wrapText="1"/>
    </xf>
    <xf numFmtId="0" fontId="49" fillId="0" borderId="7" xfId="0" applyFont="1" applyBorder="1" applyAlignment="1">
      <alignment horizontal="left" vertical="top" wrapText="1"/>
    </xf>
    <xf numFmtId="164" fontId="49" fillId="7" borderId="2" xfId="0" applyNumberFormat="1" applyFont="1" applyFill="1" applyBorder="1" applyAlignment="1">
      <alignment vertical="top"/>
    </xf>
    <xf numFmtId="164" fontId="49" fillId="7" borderId="1" xfId="0" applyNumberFormat="1" applyFont="1" applyFill="1" applyBorder="1" applyAlignment="1">
      <alignment vertical="top"/>
    </xf>
    <xf numFmtId="0" fontId="49" fillId="7" borderId="1" xfId="0" applyFont="1" applyFill="1" applyBorder="1" applyAlignment="1">
      <alignment horizontal="left" vertical="top"/>
    </xf>
    <xf numFmtId="0" fontId="49" fillId="7" borderId="1" xfId="0" applyFont="1" applyFill="1" applyBorder="1" applyAlignment="1">
      <alignment horizontal="left" vertical="top" wrapText="1"/>
    </xf>
    <xf numFmtId="0" fontId="49" fillId="0" borderId="0" xfId="0" applyFont="1" applyBorder="1" applyAlignment="1">
      <alignment vertical="top"/>
    </xf>
    <xf numFmtId="0" fontId="49" fillId="0" borderId="0" xfId="0" applyFont="1" applyBorder="1" applyAlignment="1">
      <alignment horizontal="left" vertical="top"/>
    </xf>
    <xf numFmtId="0" fontId="49" fillId="0" borderId="0" xfId="0" applyFont="1" applyBorder="1" applyAlignment="1">
      <alignment horizontal="right" vertical="top"/>
    </xf>
    <xf numFmtId="0" fontId="50" fillId="0" borderId="0" xfId="0" applyFont="1" applyBorder="1" applyAlignment="1">
      <alignment horizontal="center" vertical="top"/>
    </xf>
    <xf numFmtId="0" fontId="50" fillId="0" borderId="0" xfId="0" applyFont="1" applyBorder="1" applyAlignment="1">
      <alignment horizontal="right" vertical="top"/>
    </xf>
    <xf numFmtId="2" fontId="50" fillId="0" borderId="0" xfId="0" applyNumberFormat="1" applyFont="1" applyBorder="1" applyAlignment="1">
      <alignment horizontal="center" vertical="top"/>
    </xf>
    <xf numFmtId="0" fontId="49" fillId="0" borderId="13" xfId="0" applyFont="1" applyBorder="1" applyAlignment="1">
      <alignment vertical="top"/>
    </xf>
    <xf numFmtId="0" fontId="49" fillId="0" borderId="24" xfId="0" applyFont="1" applyBorder="1" applyAlignment="1">
      <alignment horizontal="right" vertical="top"/>
    </xf>
    <xf numFmtId="0" fontId="49" fillId="7" borderId="1" xfId="0" applyFont="1" applyFill="1" applyBorder="1" applyAlignment="1">
      <alignment horizontal="right" vertical="top"/>
    </xf>
    <xf numFmtId="0" fontId="49" fillId="0" borderId="1" xfId="0" applyFont="1" applyBorder="1" applyAlignment="1">
      <alignment horizontal="right" vertical="top" wrapText="1"/>
    </xf>
    <xf numFmtId="0" fontId="49" fillId="7" borderId="1" xfId="0" applyFont="1" applyFill="1" applyBorder="1" applyAlignment="1">
      <alignment horizontal="right" vertical="top" wrapText="1"/>
    </xf>
    <xf numFmtId="0" fontId="49" fillId="0" borderId="18" xfId="0" applyFont="1" applyBorder="1" applyAlignment="1">
      <alignment vertical="top"/>
    </xf>
    <xf numFmtId="0" fontId="49" fillId="0" borderId="5" xfId="0" applyFont="1" applyBorder="1" applyAlignment="1">
      <alignment horizontal="right" vertical="top"/>
    </xf>
    <xf numFmtId="0" fontId="49" fillId="0" borderId="5" xfId="0" applyFont="1" applyBorder="1" applyAlignment="1">
      <alignment vertical="top"/>
    </xf>
    <xf numFmtId="0" fontId="53" fillId="2" borderId="1" xfId="0" applyFont="1" applyFill="1" applyBorder="1" applyAlignment="1">
      <alignment horizontal="center" vertical="top" wrapText="1"/>
    </xf>
    <xf numFmtId="0" fontId="49" fillId="0" borderId="7" xfId="0" applyFont="1" applyBorder="1" applyAlignment="1">
      <alignment horizontal="center" vertical="center" wrapText="1"/>
    </xf>
    <xf numFmtId="166" fontId="49" fillId="0" borderId="2" xfId="0" applyNumberFormat="1" applyFont="1" applyBorder="1" applyAlignment="1">
      <alignment vertical="center"/>
    </xf>
    <xf numFmtId="166" fontId="49" fillId="0" borderId="19" xfId="0" applyNumberFormat="1" applyFont="1" applyBorder="1" applyAlignment="1">
      <alignment vertical="center"/>
    </xf>
    <xf numFmtId="166" fontId="49" fillId="0" borderId="6" xfId="0" applyNumberFormat="1" applyFont="1" applyBorder="1" applyAlignment="1">
      <alignment vertical="center"/>
    </xf>
    <xf numFmtId="0" fontId="53" fillId="0" borderId="7" xfId="0" applyFont="1" applyBorder="1" applyAlignment="1">
      <alignment vertical="center" wrapText="1"/>
    </xf>
    <xf numFmtId="166" fontId="49" fillId="7" borderId="2" xfId="0" applyNumberFormat="1" applyFont="1" applyFill="1" applyBorder="1" applyAlignment="1">
      <alignment vertical="center"/>
    </xf>
    <xf numFmtId="166" fontId="49" fillId="7" borderId="1" xfId="0" applyNumberFormat="1" applyFont="1" applyFill="1" applyBorder="1" applyAlignment="1">
      <alignment vertical="center"/>
    </xf>
    <xf numFmtId="0" fontId="49" fillId="0" borderId="0" xfId="7" applyFont="1" applyBorder="1" applyAlignment="1">
      <alignment vertical="center"/>
    </xf>
    <xf numFmtId="2" fontId="49" fillId="0" borderId="0" xfId="7" applyNumberFormat="1" applyFont="1" applyBorder="1" applyAlignment="1">
      <alignment horizontal="right" vertical="center"/>
    </xf>
    <xf numFmtId="0" fontId="49" fillId="0" borderId="0" xfId="7" applyFont="1" applyBorder="1" applyAlignment="1">
      <alignment horizontal="right" vertical="center"/>
    </xf>
    <xf numFmtId="0" fontId="60" fillId="0" borderId="0" xfId="7" applyFont="1" applyBorder="1" applyAlignment="1">
      <alignment vertical="center"/>
    </xf>
    <xf numFmtId="0" fontId="54" fillId="0" borderId="13" xfId="0" applyFont="1" applyBorder="1" applyAlignment="1">
      <alignment vertical="center"/>
    </xf>
    <xf numFmtId="0" fontId="49" fillId="0" borderId="13" xfId="7" applyFont="1" applyBorder="1" applyAlignment="1">
      <alignment vertical="center"/>
    </xf>
    <xf numFmtId="0" fontId="54" fillId="0" borderId="18" xfId="0" applyFont="1" applyBorder="1"/>
    <xf numFmtId="0" fontId="54" fillId="0" borderId="5" xfId="0" applyFont="1" applyBorder="1" applyAlignment="1">
      <alignment vertical="center" wrapText="1"/>
    </xf>
    <xf numFmtId="0" fontId="54" fillId="0" borderId="19" xfId="0" applyFont="1" applyBorder="1" applyAlignment="1">
      <alignment vertical="center" wrapText="1"/>
    </xf>
    <xf numFmtId="0" fontId="54" fillId="0" borderId="18" xfId="0" applyFont="1" applyBorder="1" applyAlignment="1">
      <alignment vertical="center"/>
    </xf>
    <xf numFmtId="0" fontId="50" fillId="0" borderId="5" xfId="7" applyFont="1" applyBorder="1" applyAlignment="1">
      <alignment vertical="center"/>
    </xf>
    <xf numFmtId="0" fontId="50" fillId="0" borderId="5" xfId="7" applyFont="1" applyBorder="1" applyAlignment="1">
      <alignment horizontal="center" vertical="center"/>
    </xf>
    <xf numFmtId="0" fontId="49" fillId="0" borderId="5" xfId="7" applyFont="1" applyBorder="1" applyAlignment="1">
      <alignment vertical="center"/>
    </xf>
    <xf numFmtId="2" fontId="49" fillId="0" borderId="5" xfId="0" applyNumberFormat="1" applyFont="1" applyBorder="1" applyAlignment="1">
      <alignment vertical="center"/>
    </xf>
    <xf numFmtId="0" fontId="50" fillId="2" borderId="1" xfId="7" applyFont="1" applyFill="1" applyBorder="1" applyAlignment="1">
      <alignment horizontal="center" vertical="center" wrapText="1"/>
    </xf>
    <xf numFmtId="0" fontId="50" fillId="2" borderId="6" xfId="7" applyFont="1" applyFill="1" applyBorder="1" applyAlignment="1">
      <alignment horizontal="center" vertical="center" wrapText="1"/>
    </xf>
    <xf numFmtId="0" fontId="50" fillId="2" borderId="18" xfId="7" applyFont="1" applyFill="1" applyBorder="1" applyAlignment="1">
      <alignment horizontal="center" vertical="center" wrapText="1"/>
    </xf>
    <xf numFmtId="0" fontId="49" fillId="0" borderId="1" xfId="7" applyFont="1" applyBorder="1" applyAlignment="1">
      <alignment horizontal="center" vertical="center"/>
    </xf>
    <xf numFmtId="2" fontId="49" fillId="0" borderId="1" xfId="6" applyNumberFormat="1" applyFont="1" applyBorder="1" applyAlignment="1">
      <alignment vertical="center"/>
    </xf>
    <xf numFmtId="0" fontId="49" fillId="0" borderId="7" xfId="7" applyFont="1" applyBorder="1" applyAlignment="1">
      <alignment vertical="center" wrapText="1"/>
    </xf>
    <xf numFmtId="0" fontId="49" fillId="0" borderId="18" xfId="7" applyFont="1" applyBorder="1" applyAlignment="1">
      <alignment vertical="center" wrapText="1"/>
    </xf>
    <xf numFmtId="2" fontId="50" fillId="0" borderId="1" xfId="6" applyNumberFormat="1" applyFont="1" applyBorder="1" applyAlignment="1">
      <alignment vertical="center"/>
    </xf>
    <xf numFmtId="0" fontId="50" fillId="0" borderId="14" xfId="7" applyFont="1" applyBorder="1" applyAlignment="1">
      <alignment vertical="center" wrapText="1"/>
    </xf>
    <xf numFmtId="0" fontId="50" fillId="0" borderId="4" xfId="0" applyFont="1" applyBorder="1" applyAlignment="1">
      <alignment vertical="center"/>
    </xf>
    <xf numFmtId="2" fontId="49" fillId="0" borderId="2" xfId="0" applyNumberFormat="1" applyFont="1" applyBorder="1" applyAlignment="1">
      <alignment vertical="center"/>
    </xf>
    <xf numFmtId="2" fontId="49" fillId="0" borderId="7" xfId="0" applyNumberFormat="1" applyFont="1" applyBorder="1" applyAlignment="1">
      <alignment vertical="center"/>
    </xf>
    <xf numFmtId="2" fontId="49" fillId="0" borderId="2" xfId="6" applyNumberFormat="1" applyFont="1" applyBorder="1" applyAlignment="1">
      <alignment vertical="center"/>
    </xf>
    <xf numFmtId="167" fontId="49" fillId="0" borderId="1" xfId="0" applyNumberFormat="1" applyFont="1" applyBorder="1" applyAlignment="1">
      <alignment vertical="center"/>
    </xf>
    <xf numFmtId="0" fontId="50" fillId="0" borderId="7" xfId="7" applyFont="1" applyBorder="1" applyAlignment="1">
      <alignment vertical="center"/>
    </xf>
    <xf numFmtId="0" fontId="54" fillId="0" borderId="6" xfId="0" applyFont="1" applyBorder="1" applyAlignment="1">
      <alignment horizontal="center" vertical="center"/>
    </xf>
    <xf numFmtId="2" fontId="53" fillId="0" borderId="6" xfId="0" applyNumberFormat="1" applyFont="1" applyBorder="1" applyAlignment="1">
      <alignment horizontal="center" vertical="center"/>
    </xf>
    <xf numFmtId="167" fontId="54" fillId="5" borderId="1" xfId="0" applyNumberFormat="1" applyFont="1" applyFill="1" applyBorder="1" applyAlignment="1">
      <alignment horizontal="center" vertical="center" wrapText="1"/>
    </xf>
    <xf numFmtId="2" fontId="54" fillId="5" borderId="1" xfId="0" applyNumberFormat="1" applyFont="1" applyFill="1" applyBorder="1" applyAlignment="1">
      <alignment horizontal="center" vertical="center" wrapText="1"/>
    </xf>
    <xf numFmtId="2" fontId="49" fillId="5" borderId="1" xfId="0" applyNumberFormat="1" applyFont="1" applyFill="1" applyBorder="1" applyAlignment="1">
      <alignment horizontal="center" vertical="center"/>
    </xf>
    <xf numFmtId="0" fontId="54" fillId="5" borderId="1" xfId="0" applyFont="1" applyFill="1" applyBorder="1" applyAlignment="1">
      <alignment horizontal="center" vertical="center"/>
    </xf>
    <xf numFmtId="2" fontId="54" fillId="5" borderId="1" xfId="0" applyNumberFormat="1" applyFont="1" applyFill="1" applyBorder="1" applyAlignment="1">
      <alignment horizontal="center" vertical="center"/>
    </xf>
    <xf numFmtId="2" fontId="49" fillId="5" borderId="1" xfId="0" applyNumberFormat="1" applyFont="1" applyFill="1" applyBorder="1" applyAlignment="1">
      <alignment horizontal="center" vertical="center" wrapText="1"/>
    </xf>
    <xf numFmtId="0" fontId="54" fillId="5" borderId="1" xfId="0" applyFont="1" applyFill="1" applyBorder="1" applyAlignment="1">
      <alignment horizontal="center" vertical="center" wrapText="1"/>
    </xf>
    <xf numFmtId="170" fontId="54" fillId="5" borderId="1" xfId="0" applyNumberFormat="1" applyFont="1" applyFill="1" applyBorder="1" applyAlignment="1">
      <alignment horizontal="center" vertical="center" wrapText="1"/>
    </xf>
    <xf numFmtId="167" fontId="49" fillId="5" borderId="1" xfId="0" applyNumberFormat="1" applyFont="1" applyFill="1" applyBorder="1" applyAlignment="1">
      <alignment horizontal="center" vertical="center" wrapText="1"/>
    </xf>
    <xf numFmtId="167" fontId="54" fillId="5" borderId="1" xfId="0" applyNumberFormat="1" applyFont="1" applyFill="1" applyBorder="1" applyAlignment="1">
      <alignment horizontal="center" vertical="center"/>
    </xf>
    <xf numFmtId="170" fontId="54" fillId="5" borderId="1" xfId="0" applyNumberFormat="1" applyFont="1" applyFill="1" applyBorder="1" applyAlignment="1">
      <alignment horizontal="center" vertical="center"/>
    </xf>
    <xf numFmtId="0" fontId="49" fillId="7" borderId="7" xfId="7" applyFont="1" applyFill="1" applyBorder="1" applyAlignment="1">
      <alignment vertical="center" wrapText="1"/>
    </xf>
    <xf numFmtId="169" fontId="54" fillId="7" borderId="1" xfId="0" applyNumberFormat="1" applyFont="1" applyFill="1" applyBorder="1" applyAlignment="1">
      <alignment horizontal="center" vertical="center" wrapText="1"/>
    </xf>
    <xf numFmtId="2" fontId="49" fillId="7" borderId="1" xfId="0" applyNumberFormat="1" applyFont="1" applyFill="1" applyBorder="1" applyAlignment="1">
      <alignment horizontal="center" vertical="center"/>
    </xf>
    <xf numFmtId="167" fontId="49" fillId="7" borderId="1" xfId="0" applyNumberFormat="1" applyFont="1" applyFill="1" applyBorder="1" applyAlignment="1">
      <alignment horizontal="center" vertical="center"/>
    </xf>
    <xf numFmtId="169" fontId="49" fillId="7" borderId="1" xfId="0" applyNumberFormat="1" applyFont="1" applyFill="1" applyBorder="1" applyAlignment="1">
      <alignment horizontal="center" vertical="center"/>
    </xf>
    <xf numFmtId="2" fontId="54" fillId="7" borderId="1" xfId="0" applyNumberFormat="1" applyFont="1" applyFill="1" applyBorder="1" applyAlignment="1">
      <alignment horizontal="center" vertical="center"/>
    </xf>
    <xf numFmtId="2" fontId="54" fillId="7" borderId="1" xfId="0" applyNumberFormat="1" applyFont="1" applyFill="1" applyBorder="1" applyAlignment="1">
      <alignment horizontal="center" vertical="center" wrapText="1"/>
    </xf>
    <xf numFmtId="0" fontId="49" fillId="0" borderId="0" xfId="7" applyFont="1" applyBorder="1" applyAlignment="1">
      <alignment vertical="center" wrapText="1"/>
    </xf>
    <xf numFmtId="0" fontId="50" fillId="0" borderId="0" xfId="7" applyFont="1" applyBorder="1" applyAlignment="1">
      <alignment horizontal="center" vertical="center"/>
    </xf>
    <xf numFmtId="2" fontId="49" fillId="0" borderId="0" xfId="0" applyNumberFormat="1" applyFont="1" applyBorder="1" applyAlignment="1">
      <alignment horizontal="right" vertical="center"/>
    </xf>
    <xf numFmtId="2" fontId="60" fillId="0" borderId="0" xfId="7" applyNumberFormat="1" applyFont="1" applyBorder="1" applyAlignment="1">
      <alignment horizontal="right" vertical="center"/>
    </xf>
    <xf numFmtId="0" fontId="50" fillId="0" borderId="2" xfId="0" applyFont="1" applyBorder="1" applyAlignment="1">
      <alignment horizontal="right" vertical="center"/>
    </xf>
    <xf numFmtId="0" fontId="49" fillId="0" borderId="25" xfId="0" applyFont="1" applyBorder="1" applyAlignment="1">
      <alignment horizontal="right" vertical="center" wrapText="1"/>
    </xf>
    <xf numFmtId="0" fontId="49" fillId="0" borderId="5" xfId="0" applyFont="1" applyBorder="1" applyAlignment="1">
      <alignment wrapText="1"/>
    </xf>
    <xf numFmtId="0" fontId="49" fillId="7" borderId="1" xfId="7" applyFont="1" applyFill="1" applyBorder="1" applyAlignment="1">
      <alignment horizontal="center" vertical="center"/>
    </xf>
    <xf numFmtId="0" fontId="60" fillId="0" borderId="13" xfId="7" applyFont="1" applyBorder="1" applyAlignment="1">
      <alignment vertical="center"/>
    </xf>
    <xf numFmtId="2" fontId="50" fillId="0" borderId="7" xfId="0" applyNumberFormat="1" applyFont="1" applyBorder="1" applyAlignment="1">
      <alignment vertical="center"/>
    </xf>
    <xf numFmtId="167" fontId="49" fillId="7" borderId="1" xfId="0" applyNumberFormat="1" applyFont="1" applyFill="1" applyBorder="1" applyAlignment="1">
      <alignment vertical="center"/>
    </xf>
    <xf numFmtId="1" fontId="49" fillId="7" borderId="1" xfId="0" applyNumberFormat="1" applyFont="1" applyFill="1" applyBorder="1" applyAlignment="1">
      <alignment vertical="center"/>
    </xf>
    <xf numFmtId="1" fontId="49" fillId="0" borderId="1" xfId="0" applyNumberFormat="1" applyFont="1" applyFill="1" applyBorder="1" applyAlignment="1">
      <alignment vertical="center"/>
    </xf>
    <xf numFmtId="167" fontId="60" fillId="0" borderId="0" xfId="0" applyNumberFormat="1" applyFont="1" applyBorder="1" applyAlignment="1">
      <alignment vertical="center"/>
    </xf>
    <xf numFmtId="0" fontId="71" fillId="0" borderId="13" xfId="72" applyFont="1" applyFill="1" applyBorder="1" applyAlignment="1" applyProtection="1">
      <alignment horizontal="left" vertical="center"/>
    </xf>
    <xf numFmtId="0" fontId="71" fillId="0" borderId="0" xfId="72" applyFont="1" applyFill="1" applyBorder="1" applyAlignment="1" applyProtection="1">
      <alignment horizontal="left" vertical="center"/>
    </xf>
    <xf numFmtId="0" fontId="54" fillId="0" borderId="1" xfId="0" applyFont="1" applyBorder="1" applyAlignment="1">
      <alignment vertical="top"/>
    </xf>
    <xf numFmtId="1" fontId="54" fillId="0" borderId="1" xfId="0" applyNumberFormat="1" applyFont="1" applyBorder="1" applyAlignment="1">
      <alignment vertical="top"/>
    </xf>
    <xf numFmtId="167" fontId="54" fillId="0" borderId="1" xfId="0" applyNumberFormat="1" applyFont="1" applyBorder="1" applyAlignment="1">
      <alignment vertical="top"/>
    </xf>
    <xf numFmtId="0" fontId="54" fillId="0" borderId="1" xfId="0" applyFont="1" applyBorder="1" applyAlignment="1">
      <alignment horizontal="center" vertical="top"/>
    </xf>
    <xf numFmtId="0" fontId="54" fillId="0" borderId="1" xfId="25" applyFont="1" applyBorder="1" applyAlignment="1">
      <alignment horizontal="left" vertical="top" wrapText="1"/>
    </xf>
    <xf numFmtId="0" fontId="54" fillId="0" borderId="7" xfId="25" applyFont="1" applyBorder="1" applyAlignment="1">
      <alignment horizontal="left" vertical="top" wrapText="1"/>
    </xf>
    <xf numFmtId="1" fontId="53" fillId="0" borderId="1" xfId="0" applyNumberFormat="1" applyFont="1" applyBorder="1" applyAlignment="1">
      <alignment vertical="top"/>
    </xf>
    <xf numFmtId="167" fontId="54" fillId="0" borderId="1" xfId="25" applyNumberFormat="1" applyFont="1" applyBorder="1" applyAlignment="1">
      <alignment horizontal="left" vertical="top" wrapText="1"/>
    </xf>
    <xf numFmtId="1" fontId="54" fillId="0" borderId="2" xfId="0" applyNumberFormat="1" applyFont="1" applyBorder="1" applyAlignment="1">
      <alignment vertical="top"/>
    </xf>
    <xf numFmtId="167" fontId="54" fillId="0" borderId="1" xfId="0" applyNumberFormat="1" applyFont="1" applyBorder="1" applyAlignment="1">
      <alignment horizontal="right" vertical="top"/>
    </xf>
    <xf numFmtId="0" fontId="53" fillId="0" borderId="1" xfId="0" applyFont="1" applyBorder="1" applyAlignment="1">
      <alignment vertical="top"/>
    </xf>
    <xf numFmtId="0" fontId="53" fillId="0" borderId="1" xfId="0" applyFont="1" applyBorder="1" applyAlignment="1">
      <alignment horizontal="right" vertical="top"/>
    </xf>
    <xf numFmtId="167" fontId="54" fillId="0" borderId="1" xfId="0" applyNumberFormat="1" applyFont="1" applyBorder="1" applyAlignment="1">
      <alignment horizontal="left" vertical="top"/>
    </xf>
    <xf numFmtId="167" fontId="53" fillId="0" borderId="1" xfId="0" applyNumberFormat="1" applyFont="1" applyBorder="1" applyAlignment="1">
      <alignment horizontal="right" vertical="top"/>
    </xf>
    <xf numFmtId="0" fontId="54" fillId="0" borderId="1" xfId="0" applyFont="1" applyBorder="1" applyAlignment="1">
      <alignment vertical="top" wrapText="1"/>
    </xf>
    <xf numFmtId="1" fontId="53" fillId="0" borderId="19" xfId="0" applyNumberFormat="1" applyFont="1" applyBorder="1" applyAlignment="1">
      <alignment vertical="top"/>
    </xf>
    <xf numFmtId="167" fontId="53" fillId="0" borderId="6" xfId="0" applyNumberFormat="1" applyFont="1" applyBorder="1" applyAlignment="1">
      <alignment horizontal="right" vertical="top"/>
    </xf>
    <xf numFmtId="1" fontId="53" fillId="0" borderId="6" xfId="0" applyNumberFormat="1" applyFont="1" applyBorder="1" applyAlignment="1">
      <alignment vertical="top"/>
    </xf>
    <xf numFmtId="167" fontId="54" fillId="7" borderId="1" xfId="25" applyNumberFormat="1" applyFont="1" applyFill="1" applyBorder="1" applyAlignment="1">
      <alignment horizontal="left" vertical="top" wrapText="1"/>
    </xf>
    <xf numFmtId="1" fontId="54" fillId="7" borderId="2" xfId="0" applyNumberFormat="1" applyFont="1" applyFill="1" applyBorder="1" applyAlignment="1">
      <alignment vertical="top"/>
    </xf>
    <xf numFmtId="167" fontId="54" fillId="7" borderId="1" xfId="0" applyNumberFormat="1" applyFont="1" applyFill="1" applyBorder="1" applyAlignment="1">
      <alignment horizontal="right" vertical="top"/>
    </xf>
    <xf numFmtId="1" fontId="53" fillId="7" borderId="1" xfId="0" applyNumberFormat="1" applyFont="1" applyFill="1" applyBorder="1" applyAlignment="1">
      <alignment vertical="top"/>
    </xf>
    <xf numFmtId="1" fontId="53" fillId="8" borderId="2" xfId="0" applyNumberFormat="1" applyFont="1" applyFill="1" applyBorder="1" applyAlignment="1">
      <alignment vertical="top"/>
    </xf>
    <xf numFmtId="167" fontId="53" fillId="8" borderId="2" xfId="0" applyNumberFormat="1" applyFont="1" applyFill="1" applyBorder="1" applyAlignment="1">
      <alignment vertical="top"/>
    </xf>
    <xf numFmtId="1" fontId="53" fillId="8" borderId="1" xfId="0" applyNumberFormat="1" applyFont="1" applyFill="1" applyBorder="1" applyAlignment="1">
      <alignment vertical="top"/>
    </xf>
    <xf numFmtId="167" fontId="54" fillId="7" borderId="1" xfId="0" applyNumberFormat="1" applyFont="1" applyFill="1" applyBorder="1" applyAlignment="1">
      <alignment horizontal="left" vertical="top"/>
    </xf>
    <xf numFmtId="1" fontId="54" fillId="7" borderId="1" xfId="0" applyNumberFormat="1" applyFont="1" applyFill="1" applyBorder="1" applyAlignment="1">
      <alignment vertical="top"/>
    </xf>
    <xf numFmtId="167" fontId="53" fillId="8" borderId="1" xfId="0" applyNumberFormat="1" applyFont="1" applyFill="1" applyBorder="1" applyAlignment="1">
      <alignment vertical="top"/>
    </xf>
    <xf numFmtId="1" fontId="54" fillId="8" borderId="1" xfId="0" applyNumberFormat="1" applyFont="1" applyFill="1" applyBorder="1" applyAlignment="1">
      <alignment vertical="top"/>
    </xf>
    <xf numFmtId="167" fontId="53" fillId="8" borderId="1" xfId="0" applyNumberFormat="1" applyFont="1" applyFill="1" applyBorder="1" applyAlignment="1">
      <alignment horizontal="right" vertical="top"/>
    </xf>
    <xf numFmtId="0" fontId="54" fillId="0" borderId="0" xfId="0" applyFont="1" applyBorder="1" applyAlignment="1">
      <alignment horizontal="center" vertical="top"/>
    </xf>
    <xf numFmtId="0" fontId="54" fillId="0" borderId="0" xfId="0" applyFont="1" applyBorder="1" applyAlignment="1">
      <alignment vertical="top"/>
    </xf>
    <xf numFmtId="0" fontId="54" fillId="0" borderId="0" xfId="0" applyFont="1" applyBorder="1" applyAlignment="1">
      <alignment horizontal="left" vertical="top"/>
    </xf>
    <xf numFmtId="167" fontId="54" fillId="7" borderId="1" xfId="0" applyNumberFormat="1" applyFont="1" applyFill="1" applyBorder="1" applyAlignment="1">
      <alignment horizontal="right" vertical="top" wrapText="1"/>
    </xf>
    <xf numFmtId="0" fontId="54" fillId="0" borderId="13" xfId="0" applyFont="1" applyBorder="1" applyAlignment="1">
      <alignment horizontal="center" vertical="top"/>
    </xf>
    <xf numFmtId="0" fontId="54" fillId="0" borderId="18" xfId="0" applyFont="1" applyBorder="1" applyAlignment="1">
      <alignment horizontal="center" vertical="top"/>
    </xf>
    <xf numFmtId="0" fontId="54" fillId="0" borderId="5" xfId="0" applyFont="1" applyBorder="1" applyAlignment="1">
      <alignment vertical="top"/>
    </xf>
    <xf numFmtId="0" fontId="54" fillId="0" borderId="5" xfId="0" applyFont="1" applyBorder="1" applyAlignment="1">
      <alignment horizontal="center" vertical="top"/>
    </xf>
    <xf numFmtId="167" fontId="56" fillId="0" borderId="5" xfId="0" applyNumberFormat="1" applyFont="1" applyBorder="1" applyAlignment="1">
      <alignment vertical="top"/>
    </xf>
    <xf numFmtId="1" fontId="56" fillId="0" borderId="5" xfId="0" applyNumberFormat="1" applyFont="1" applyBorder="1" applyAlignment="1">
      <alignment vertical="top"/>
    </xf>
    <xf numFmtId="167" fontId="56" fillId="0" borderId="19" xfId="0" applyNumberFormat="1" applyFont="1" applyBorder="1" applyAlignment="1">
      <alignment vertical="top"/>
    </xf>
    <xf numFmtId="1" fontId="54" fillId="7" borderId="1" xfId="0" applyNumberFormat="1" applyFont="1" applyFill="1" applyBorder="1" applyAlignment="1">
      <alignment horizontal="center" vertical="top"/>
    </xf>
    <xf numFmtId="1" fontId="54" fillId="0" borderId="1" xfId="0" applyNumberFormat="1" applyFont="1" applyBorder="1" applyAlignment="1">
      <alignment horizontal="center" vertical="top"/>
    </xf>
    <xf numFmtId="1" fontId="56" fillId="0" borderId="18" xfId="0" applyNumberFormat="1" applyFont="1" applyBorder="1" applyAlignment="1">
      <alignment horizontal="left" vertical="top"/>
    </xf>
    <xf numFmtId="171" fontId="49" fillId="0" borderId="1" xfId="0" applyNumberFormat="1" applyFont="1" applyBorder="1" applyAlignment="1">
      <alignment vertical="center"/>
    </xf>
    <xf numFmtId="171" fontId="49" fillId="7" borderId="1" xfId="0" applyNumberFormat="1" applyFont="1" applyFill="1" applyBorder="1" applyAlignment="1">
      <alignment vertical="center"/>
    </xf>
    <xf numFmtId="0" fontId="54" fillId="0" borderId="13" xfId="0" applyFont="1" applyBorder="1" applyAlignment="1">
      <alignment horizontal="center"/>
    </xf>
    <xf numFmtId="0" fontId="54" fillId="0" borderId="10" xfId="0" applyFont="1" applyBorder="1" applyAlignment="1">
      <alignment vertical="top" wrapText="1"/>
    </xf>
    <xf numFmtId="0" fontId="54" fillId="0" borderId="11" xfId="0" applyFont="1" applyBorder="1" applyAlignment="1">
      <alignment vertical="center" wrapText="1"/>
    </xf>
    <xf numFmtId="0" fontId="54" fillId="0" borderId="0" xfId="0" applyFont="1" applyBorder="1" applyAlignment="1">
      <alignment horizontal="justify" vertical="center" wrapText="1"/>
    </xf>
    <xf numFmtId="0" fontId="54" fillId="0" borderId="0" xfId="0" applyFont="1" applyBorder="1" applyAlignment="1">
      <alignment horizontal="left" vertical="center" wrapText="1"/>
    </xf>
    <xf numFmtId="0" fontId="54" fillId="0" borderId="0" xfId="0" applyFont="1" applyBorder="1" applyAlignment="1">
      <alignment horizontal="left" vertical="center" wrapText="1" indent="1"/>
    </xf>
    <xf numFmtId="0" fontId="54" fillId="0" borderId="0" xfId="0" applyFont="1" applyBorder="1" applyAlignment="1">
      <alignment horizontal="center" vertical="center" wrapText="1"/>
    </xf>
    <xf numFmtId="0" fontId="54" fillId="0" borderId="0" xfId="0" applyFont="1" applyBorder="1" applyAlignment="1">
      <alignment horizontal="justify" vertical="top" wrapText="1"/>
    </xf>
    <xf numFmtId="0" fontId="54" fillId="0" borderId="0" xfId="0" applyFont="1" applyBorder="1" applyAlignment="1">
      <alignment vertical="top" wrapText="1"/>
    </xf>
    <xf numFmtId="0" fontId="54" fillId="0" borderId="24" xfId="0" applyFont="1" applyBorder="1" applyAlignment="1">
      <alignment vertical="center"/>
    </xf>
    <xf numFmtId="0" fontId="54" fillId="0" borderId="13" xfId="0" applyFont="1" applyBorder="1" applyAlignment="1">
      <alignment horizontal="justify" vertical="center" wrapText="1"/>
    </xf>
    <xf numFmtId="0" fontId="54" fillId="0" borderId="24" xfId="0" applyFont="1" applyBorder="1" applyAlignment="1">
      <alignment horizontal="justify" vertical="center" wrapText="1"/>
    </xf>
    <xf numFmtId="0" fontId="54" fillId="0" borderId="13" xfId="0" applyFont="1" applyBorder="1" applyAlignment="1">
      <alignment horizontal="left" vertical="center" wrapText="1"/>
    </xf>
    <xf numFmtId="0" fontId="54" fillId="0" borderId="24" xfId="0" applyFont="1" applyBorder="1" applyAlignment="1">
      <alignment horizontal="left" vertical="center" wrapText="1"/>
    </xf>
    <xf numFmtId="0" fontId="54" fillId="0" borderId="13" xfId="0" applyFont="1" applyBorder="1"/>
    <xf numFmtId="0" fontId="54" fillId="0" borderId="24" xfId="0" applyFont="1" applyBorder="1" applyAlignment="1">
      <alignment horizontal="center" vertical="center" wrapText="1"/>
    </xf>
    <xf numFmtId="0" fontId="54" fillId="0" borderId="13" xfId="0" applyFont="1" applyBorder="1" applyAlignment="1">
      <alignment horizontal="justify" vertical="top" wrapText="1"/>
    </xf>
    <xf numFmtId="0" fontId="54" fillId="0" borderId="24" xfId="0" applyFont="1" applyBorder="1" applyAlignment="1">
      <alignment horizontal="justify" vertical="top" wrapText="1"/>
    </xf>
    <xf numFmtId="0" fontId="54" fillId="0" borderId="30" xfId="0" applyFont="1" applyBorder="1" applyAlignment="1">
      <alignment vertical="center" wrapText="1"/>
    </xf>
    <xf numFmtId="0" fontId="54" fillId="0" borderId="13" xfId="0" applyFont="1" applyBorder="1" applyAlignment="1">
      <alignment vertical="center" wrapText="1"/>
    </xf>
    <xf numFmtId="0" fontId="49" fillId="0" borderId="1" xfId="0" applyFont="1" applyBorder="1" applyAlignment="1">
      <alignment horizontal="right" vertical="top" wrapText="1" indent="1"/>
    </xf>
    <xf numFmtId="0" fontId="49" fillId="7" borderId="1" xfId="0" applyFont="1" applyFill="1" applyBorder="1" applyAlignment="1">
      <alignment horizontal="right" vertical="top" indent="1"/>
    </xf>
    <xf numFmtId="0" fontId="49" fillId="0" borderId="1" xfId="0" applyFont="1" applyBorder="1" applyAlignment="1">
      <alignment horizontal="right" vertical="top" indent="1"/>
    </xf>
    <xf numFmtId="0" fontId="49" fillId="2" borderId="1" xfId="0" applyFont="1" applyFill="1" applyBorder="1" applyAlignment="1">
      <alignment horizontal="right" vertical="center"/>
    </xf>
    <xf numFmtId="0" fontId="50" fillId="2" borderId="1" xfId="0" applyFont="1" applyFill="1" applyBorder="1" applyAlignment="1">
      <alignment horizontal="right" vertical="center"/>
    </xf>
    <xf numFmtId="0" fontId="50" fillId="0" borderId="24" xfId="0" applyFont="1" applyBorder="1" applyAlignment="1">
      <alignment horizontal="center" vertical="center"/>
    </xf>
    <xf numFmtId="0" fontId="49" fillId="7" borderId="6" xfId="0" applyFont="1" applyFill="1" applyBorder="1" applyAlignment="1">
      <alignment horizontal="center" vertical="center"/>
    </xf>
    <xf numFmtId="164" fontId="49" fillId="7" borderId="6" xfId="0" applyNumberFormat="1" applyFont="1" applyFill="1" applyBorder="1" applyAlignment="1">
      <alignment vertical="center"/>
    </xf>
    <xf numFmtId="0" fontId="49" fillId="7" borderId="6" xfId="0" applyFont="1" applyFill="1" applyBorder="1" applyAlignment="1">
      <alignment vertical="center"/>
    </xf>
    <xf numFmtId="0" fontId="60" fillId="0" borderId="24" xfId="0" applyFont="1" applyBorder="1" applyAlignment="1">
      <alignment horizontal="right" vertical="center" wrapText="1"/>
    </xf>
    <xf numFmtId="0" fontId="49" fillId="0" borderId="18" xfId="5" applyFont="1" applyBorder="1" applyAlignment="1">
      <alignment vertical="center"/>
    </xf>
    <xf numFmtId="0" fontId="50" fillId="0" borderId="18" xfId="0" applyFont="1" applyBorder="1" applyAlignment="1">
      <alignment horizontal="center" vertical="center"/>
    </xf>
    <xf numFmtId="0" fontId="49" fillId="0" borderId="19" xfId="0" applyFont="1" applyBorder="1" applyAlignment="1">
      <alignment vertical="center"/>
    </xf>
    <xf numFmtId="0" fontId="56" fillId="0" borderId="14" xfId="0" applyFont="1" applyBorder="1"/>
    <xf numFmtId="0" fontId="54" fillId="0" borderId="15" xfId="0" applyFont="1" applyBorder="1"/>
    <xf numFmtId="0" fontId="54" fillId="0" borderId="20" xfId="0" applyFont="1" applyBorder="1"/>
    <xf numFmtId="0" fontId="60" fillId="0" borderId="15" xfId="0" applyFont="1" applyBorder="1" applyAlignment="1">
      <alignment vertical="center"/>
    </xf>
    <xf numFmtId="0" fontId="60" fillId="0" borderId="20" xfId="0" applyFont="1" applyBorder="1" applyAlignment="1">
      <alignment vertical="center"/>
    </xf>
    <xf numFmtId="49" fontId="60" fillId="0" borderId="14" xfId="0" applyNumberFormat="1" applyFont="1" applyBorder="1" applyAlignment="1">
      <alignment horizontal="left" vertical="top"/>
    </xf>
    <xf numFmtId="0" fontId="49" fillId="0" borderId="0" xfId="0" applyFont="1" applyBorder="1" applyAlignment="1">
      <alignment horizontal="left" vertical="top" wrapText="1"/>
    </xf>
    <xf numFmtId="0" fontId="60" fillId="0" borderId="13" xfId="0" applyFont="1" applyBorder="1" applyAlignment="1">
      <alignment vertical="top"/>
    </xf>
    <xf numFmtId="0" fontId="49" fillId="0" borderId="0" xfId="8" applyFont="1" applyBorder="1" applyAlignment="1">
      <alignment horizontal="center" vertical="center" wrapText="1"/>
    </xf>
    <xf numFmtId="0" fontId="49" fillId="0" borderId="13" xfId="8" applyFont="1" applyBorder="1" applyAlignment="1">
      <alignment horizontal="center" vertical="center" wrapText="1"/>
    </xf>
    <xf numFmtId="0" fontId="49" fillId="0" borderId="6" xfId="0" applyFont="1" applyBorder="1" applyAlignment="1">
      <alignment horizontal="center" vertical="center"/>
    </xf>
    <xf numFmtId="2" fontId="61" fillId="0" borderId="24" xfId="0" applyNumberFormat="1" applyFont="1" applyBorder="1" applyAlignment="1">
      <alignment horizontal="left" vertical="center"/>
    </xf>
    <xf numFmtId="0" fontId="60" fillId="0" borderId="14" xfId="0" applyFont="1" applyBorder="1" applyAlignment="1">
      <alignment vertical="center"/>
    </xf>
    <xf numFmtId="0" fontId="60" fillId="0" borderId="15" xfId="0" applyFont="1" applyBorder="1" applyAlignment="1">
      <alignment horizontal="right" vertical="center" wrapText="1"/>
    </xf>
    <xf numFmtId="0" fontId="60" fillId="0" borderId="20" xfId="0" applyFont="1" applyBorder="1" applyAlignment="1">
      <alignment horizontal="right" vertical="center" wrapText="1"/>
    </xf>
    <xf numFmtId="0" fontId="56" fillId="0" borderId="5" xfId="0" applyFont="1" applyBorder="1" applyAlignment="1">
      <alignment horizontal="left" vertical="center" wrapText="1"/>
    </xf>
    <xf numFmtId="0" fontId="56" fillId="0" borderId="19" xfId="0" applyFont="1" applyBorder="1" applyAlignment="1">
      <alignment horizontal="left" vertical="center" wrapText="1"/>
    </xf>
    <xf numFmtId="0" fontId="49" fillId="0" borderId="1" xfId="5" applyFont="1" applyFill="1" applyBorder="1" applyAlignment="1">
      <alignment horizontal="right" vertical="center" wrapText="1"/>
    </xf>
    <xf numFmtId="0" fontId="49" fillId="0" borderId="7" xfId="0" applyFont="1" applyBorder="1" applyAlignment="1">
      <alignment horizontal="center" vertical="top"/>
    </xf>
    <xf numFmtId="0" fontId="49" fillId="7" borderId="7" xfId="0" applyFont="1" applyFill="1" applyBorder="1" applyAlignment="1">
      <alignment horizontal="center" vertical="top"/>
    </xf>
    <xf numFmtId="0" fontId="59" fillId="7" borderId="7" xfId="0" applyFont="1" applyFill="1" applyBorder="1" applyAlignment="1">
      <alignment vertical="center"/>
    </xf>
    <xf numFmtId="0" fontId="59" fillId="0" borderId="7" xfId="0" applyFont="1" applyFill="1" applyBorder="1" applyAlignment="1">
      <alignment vertical="center"/>
    </xf>
    <xf numFmtId="0" fontId="58" fillId="7" borderId="7" xfId="0" applyFont="1" applyFill="1" applyBorder="1" applyAlignment="1">
      <alignment vertical="center"/>
    </xf>
    <xf numFmtId="0" fontId="58" fillId="0" borderId="7" xfId="0" applyFont="1" applyFill="1" applyBorder="1" applyAlignment="1">
      <alignment vertical="center"/>
    </xf>
    <xf numFmtId="164" fontId="49" fillId="0" borderId="7" xfId="0" applyNumberFormat="1" applyFont="1" applyFill="1" applyBorder="1" applyAlignment="1">
      <alignment horizontal="left" vertical="center"/>
    </xf>
    <xf numFmtId="0" fontId="49" fillId="7" borderId="3" xfId="0" applyFont="1" applyFill="1" applyBorder="1" applyAlignment="1">
      <alignment vertical="top" wrapText="1"/>
    </xf>
    <xf numFmtId="0" fontId="49" fillId="7" borderId="3" xfId="0" quotePrefix="1" applyFont="1" applyFill="1" applyBorder="1"/>
    <xf numFmtId="172" fontId="49" fillId="7" borderId="3" xfId="0" applyNumberFormat="1" applyFont="1" applyFill="1" applyBorder="1" applyAlignment="1">
      <alignment horizontal="right" vertical="center"/>
    </xf>
    <xf numFmtId="1" fontId="49" fillId="7" borderId="33" xfId="0" applyNumberFormat="1" applyFont="1" applyFill="1" applyBorder="1" applyAlignment="1">
      <alignment horizontal="right" vertical="top" shrinkToFit="1"/>
    </xf>
    <xf numFmtId="3" fontId="49" fillId="7" borderId="33" xfId="0" applyNumberFormat="1" applyFont="1" applyFill="1" applyBorder="1" applyAlignment="1">
      <alignment horizontal="right" vertical="top" shrinkToFit="1"/>
    </xf>
    <xf numFmtId="0" fontId="49" fillId="7" borderId="3" xfId="0" applyFont="1" applyFill="1" applyBorder="1" applyAlignment="1">
      <alignment horizontal="right" vertical="top" wrapText="1"/>
    </xf>
    <xf numFmtId="0" fontId="49" fillId="0" borderId="3" xfId="0" applyFont="1" applyBorder="1" applyAlignment="1">
      <alignment horizontal="left" vertical="center"/>
    </xf>
    <xf numFmtId="2" fontId="50" fillId="0" borderId="20" xfId="0" applyNumberFormat="1" applyFont="1" applyBorder="1" applyAlignment="1">
      <alignment vertical="center"/>
    </xf>
    <xf numFmtId="2" fontId="50" fillId="0" borderId="3" xfId="0" applyNumberFormat="1" applyFont="1" applyBorder="1" applyAlignment="1">
      <alignment vertical="center"/>
    </xf>
    <xf numFmtId="0" fontId="49" fillId="0" borderId="3" xfId="5" applyFont="1" applyBorder="1" applyAlignment="1">
      <alignment horizontal="right" vertical="center"/>
    </xf>
    <xf numFmtId="0" fontId="50" fillId="0" borderId="3" xfId="4" applyFont="1" applyBorder="1" applyAlignment="1">
      <alignment horizontal="left" vertical="center"/>
    </xf>
    <xf numFmtId="164" fontId="50" fillId="0" borderId="20" xfId="4" applyNumberFormat="1" applyFont="1" applyBorder="1" applyAlignment="1">
      <alignment horizontal="right" vertical="center"/>
    </xf>
    <xf numFmtId="164" fontId="50" fillId="0" borderId="3" xfId="4" applyNumberFormat="1" applyFont="1" applyBorder="1" applyAlignment="1">
      <alignment horizontal="right" vertical="center"/>
    </xf>
    <xf numFmtId="0" fontId="54" fillId="0" borderId="3" xfId="0" applyFont="1" applyBorder="1"/>
    <xf numFmtId="0" fontId="54" fillId="0" borderId="3" xfId="0" applyFont="1" applyBorder="1" applyAlignment="1">
      <alignment horizontal="right"/>
    </xf>
    <xf numFmtId="0" fontId="53" fillId="0" borderId="3" xfId="0" applyFont="1" applyBorder="1" applyAlignment="1">
      <alignment horizontal="right"/>
    </xf>
    <xf numFmtId="164" fontId="49" fillId="2" borderId="3" xfId="0" applyNumberFormat="1" applyFont="1" applyFill="1" applyBorder="1" applyAlignment="1">
      <alignment horizontal="right" vertical="center"/>
    </xf>
    <xf numFmtId="0" fontId="49" fillId="0" borderId="6" xfId="0" applyFont="1" applyBorder="1" applyAlignment="1">
      <alignment vertical="top" wrapText="1"/>
    </xf>
    <xf numFmtId="0" fontId="49" fillId="0" borderId="6" xfId="0" applyFont="1" applyBorder="1"/>
    <xf numFmtId="172" fontId="49" fillId="0" borderId="6" xfId="0" applyNumberFormat="1" applyFont="1" applyBorder="1" applyAlignment="1">
      <alignment horizontal="right" vertical="center"/>
    </xf>
    <xf numFmtId="3" fontId="49" fillId="0" borderId="34" xfId="0" applyNumberFormat="1" applyFont="1" applyBorder="1" applyAlignment="1">
      <alignment horizontal="right" vertical="top" shrinkToFit="1"/>
    </xf>
    <xf numFmtId="0" fontId="49" fillId="0" borderId="6" xfId="0" applyFont="1" applyBorder="1" applyAlignment="1">
      <alignment horizontal="right" vertical="top" wrapText="1"/>
    </xf>
    <xf numFmtId="2" fontId="50" fillId="7" borderId="19" xfId="0" applyNumberFormat="1" applyFont="1" applyFill="1" applyBorder="1" applyAlignment="1">
      <alignment vertical="center"/>
    </xf>
    <xf numFmtId="2" fontId="50" fillId="7" borderId="6" xfId="0" applyNumberFormat="1" applyFont="1" applyFill="1" applyBorder="1" applyAlignment="1">
      <alignment vertical="center"/>
    </xf>
    <xf numFmtId="0" fontId="50" fillId="2" borderId="6" xfId="4" applyFont="1" applyFill="1" applyBorder="1" applyAlignment="1">
      <alignment horizontal="left" vertical="center"/>
    </xf>
    <xf numFmtId="164" fontId="50" fillId="2" borderId="19" xfId="4" applyNumberFormat="1" applyFont="1" applyFill="1" applyBorder="1" applyAlignment="1">
      <alignment horizontal="right" vertical="center"/>
    </xf>
    <xf numFmtId="164" fontId="50" fillId="2" borderId="6" xfId="4" applyNumberFormat="1" applyFont="1" applyFill="1" applyBorder="1" applyAlignment="1">
      <alignment horizontal="right" vertical="center"/>
    </xf>
    <xf numFmtId="0" fontId="54" fillId="7" borderId="6" xfId="0" applyFont="1" applyFill="1" applyBorder="1"/>
    <xf numFmtId="0" fontId="54" fillId="7" borderId="6" xfId="0" applyFont="1" applyFill="1" applyBorder="1" applyAlignment="1">
      <alignment horizontal="right"/>
    </xf>
    <xf numFmtId="0" fontId="53" fillId="7" borderId="6" xfId="0" applyFont="1" applyFill="1" applyBorder="1" applyAlignment="1">
      <alignment horizontal="right"/>
    </xf>
    <xf numFmtId="3" fontId="49" fillId="0" borderId="1" xfId="0" applyNumberFormat="1" applyFont="1" applyBorder="1" applyAlignment="1">
      <alignment horizontal="right" vertical="center" wrapText="1"/>
    </xf>
    <xf numFmtId="0" fontId="49" fillId="0" borderId="1" xfId="0" applyFont="1" applyBorder="1" applyAlignment="1">
      <alignment horizontal="left" vertical="center" wrapText="1" indent="6"/>
    </xf>
    <xf numFmtId="3" fontId="49" fillId="0" borderId="1" xfId="0" applyNumberFormat="1" applyFont="1" applyBorder="1" applyAlignment="1">
      <alignment horizontal="left" vertical="center" wrapText="1" indent="4"/>
    </xf>
    <xf numFmtId="0" fontId="0" fillId="0" borderId="1" xfId="0" applyBorder="1"/>
    <xf numFmtId="0" fontId="21" fillId="0" borderId="1" xfId="0" applyFont="1" applyBorder="1"/>
    <xf numFmtId="0" fontId="21" fillId="0" borderId="1" xfId="0" applyFont="1" applyBorder="1" applyAlignment="1">
      <alignment horizontal="center"/>
    </xf>
    <xf numFmtId="0" fontId="21" fillId="0" borderId="1" xfId="0" applyFont="1" applyBorder="1" applyAlignment="1">
      <alignment wrapText="1"/>
    </xf>
    <xf numFmtId="0" fontId="3" fillId="0" borderId="1" xfId="0" applyFont="1" applyBorder="1" applyAlignment="1">
      <alignment wrapText="1"/>
    </xf>
    <xf numFmtId="0" fontId="3" fillId="0" borderId="1" xfId="0" applyFont="1" applyBorder="1"/>
    <xf numFmtId="0" fontId="0" fillId="0" borderId="1" xfId="0" applyBorder="1" applyAlignment="1">
      <alignment vertical="center" wrapText="1"/>
    </xf>
    <xf numFmtId="0" fontId="3" fillId="0" borderId="1" xfId="0" applyFont="1" applyBorder="1" applyAlignment="1">
      <alignment vertical="top"/>
    </xf>
    <xf numFmtId="0" fontId="3" fillId="0" borderId="1" xfId="0" applyFont="1" applyBorder="1" applyAlignment="1">
      <alignment horizontal="right" vertical="top"/>
    </xf>
    <xf numFmtId="0" fontId="1" fillId="0" borderId="1" xfId="0" applyFont="1" applyBorder="1"/>
    <xf numFmtId="0" fontId="60" fillId="0" borderId="1" xfId="0" applyFont="1" applyBorder="1" applyAlignment="1">
      <alignment vertical="center"/>
    </xf>
    <xf numFmtId="0" fontId="60" fillId="0" borderId="1" xfId="0" applyFont="1" applyBorder="1" applyAlignment="1">
      <alignment horizontal="left" vertical="center" wrapText="1"/>
    </xf>
    <xf numFmtId="0" fontId="60" fillId="0" borderId="1" xfId="0" applyFont="1" applyBorder="1"/>
    <xf numFmtId="0" fontId="19" fillId="0" borderId="1" xfId="0" applyFont="1" applyBorder="1"/>
    <xf numFmtId="0" fontId="3" fillId="0" borderId="1" xfId="5" applyFont="1" applyBorder="1"/>
    <xf numFmtId="0" fontId="6" fillId="0" borderId="1" xfId="0" applyFont="1" applyBorder="1"/>
    <xf numFmtId="0" fontId="6" fillId="0" borderId="1" xfId="0" applyFont="1" applyBorder="1" applyAlignment="1">
      <alignment wrapText="1"/>
    </xf>
    <xf numFmtId="0" fontId="6" fillId="0" borderId="1" xfId="0" applyFont="1" applyBorder="1" applyAlignment="1">
      <alignment horizontal="left"/>
    </xf>
    <xf numFmtId="0" fontId="3" fillId="0" borderId="1" xfId="56" applyFont="1" applyBorder="1"/>
    <xf numFmtId="0" fontId="56" fillId="0" borderId="1" xfId="0" applyFont="1" applyBorder="1"/>
    <xf numFmtId="0" fontId="50" fillId="8" borderId="1" xfId="0" applyFont="1" applyFill="1" applyBorder="1" applyAlignment="1">
      <alignment horizontal="right" vertical="center" wrapText="1"/>
    </xf>
    <xf numFmtId="0" fontId="50" fillId="8" borderId="1" xfId="5" applyFont="1" applyFill="1" applyBorder="1" applyAlignment="1">
      <alignment horizontal="center" vertical="center" wrapText="1"/>
    </xf>
    <xf numFmtId="0" fontId="50" fillId="8" borderId="1" xfId="5" applyFont="1" applyFill="1" applyBorder="1" applyAlignment="1">
      <alignment horizontal="center" vertical="center"/>
    </xf>
    <xf numFmtId="0" fontId="49" fillId="0" borderId="1" xfId="0" applyFont="1" applyBorder="1" applyAlignment="1">
      <alignment horizontal="center" vertical="center"/>
    </xf>
    <xf numFmtId="0" fontId="49" fillId="8" borderId="1" xfId="0" applyFont="1" applyFill="1" applyBorder="1" applyAlignment="1">
      <alignment horizontal="center" vertical="center"/>
    </xf>
    <xf numFmtId="0" fontId="50" fillId="0" borderId="1" xfId="0" applyFont="1" applyBorder="1" applyAlignment="1">
      <alignment horizontal="center" vertical="center"/>
    </xf>
    <xf numFmtId="0" fontId="60" fillId="0" borderId="18" xfId="0" applyFont="1" applyBorder="1" applyAlignment="1">
      <alignment vertical="center"/>
    </xf>
    <xf numFmtId="0" fontId="60" fillId="0" borderId="5" xfId="0" applyFont="1" applyBorder="1" applyAlignment="1">
      <alignment vertical="center"/>
    </xf>
    <xf numFmtId="0" fontId="60" fillId="0" borderId="19" xfId="0" applyFont="1" applyBorder="1" applyAlignment="1">
      <alignment vertical="center"/>
    </xf>
    <xf numFmtId="0" fontId="50" fillId="2" borderId="1" xfId="0" applyFont="1" applyFill="1" applyBorder="1" applyAlignment="1">
      <alignment horizontal="center" vertical="center"/>
    </xf>
    <xf numFmtId="0" fontId="50" fillId="0" borderId="1" xfId="0" applyFont="1" applyBorder="1" applyAlignment="1">
      <alignment horizontal="left" vertical="top"/>
    </xf>
    <xf numFmtId="0" fontId="49" fillId="0" borderId="13" xfId="0" applyFont="1" applyBorder="1" applyAlignment="1">
      <alignment horizontal="left" vertical="center"/>
    </xf>
    <xf numFmtId="167" fontId="53" fillId="8" borderId="1" xfId="0" applyNumberFormat="1" applyFont="1" applyFill="1" applyBorder="1" applyAlignment="1">
      <alignment horizontal="right" vertical="top"/>
    </xf>
    <xf numFmtId="0" fontId="49" fillId="0" borderId="1" xfId="0" applyFont="1" applyBorder="1" applyAlignment="1">
      <alignment horizontal="center" vertical="center"/>
    </xf>
    <xf numFmtId="164" fontId="50" fillId="8" borderId="1" xfId="0" applyNumberFormat="1" applyFont="1" applyFill="1" applyBorder="1" applyAlignment="1">
      <alignment horizontal="right" vertical="center" wrapText="1"/>
    </xf>
    <xf numFmtId="0" fontId="50" fillId="8" borderId="8" xfId="0" applyFont="1" applyFill="1" applyBorder="1" applyAlignment="1">
      <alignment horizontal="center" vertical="center" wrapText="1"/>
    </xf>
    <xf numFmtId="0" fontId="53" fillId="8" borderId="1" xfId="0" applyFont="1" applyFill="1" applyBorder="1" applyAlignment="1">
      <alignment horizontal="right"/>
    </xf>
    <xf numFmtId="0" fontId="50" fillId="8" borderId="1" xfId="0" applyFont="1" applyFill="1" applyBorder="1" applyAlignment="1">
      <alignment horizontal="center" vertical="center"/>
    </xf>
    <xf numFmtId="0" fontId="50" fillId="8" borderId="7" xfId="0" applyFont="1" applyFill="1" applyBorder="1" applyAlignment="1">
      <alignment horizontal="center" vertical="center"/>
    </xf>
    <xf numFmtId="0" fontId="50" fillId="8" borderId="2" xfId="4" quotePrefix="1" applyFont="1" applyFill="1" applyBorder="1" applyAlignment="1">
      <alignment horizontal="center" vertical="center"/>
    </xf>
    <xf numFmtId="0" fontId="50" fillId="8" borderId="1" xfId="4" quotePrefix="1" applyFont="1" applyFill="1" applyBorder="1" applyAlignment="1">
      <alignment horizontal="center" vertical="center"/>
    </xf>
    <xf numFmtId="0" fontId="50" fillId="8" borderId="7" xfId="5" applyFont="1" applyFill="1" applyBorder="1" applyAlignment="1">
      <alignment horizontal="center" vertical="center"/>
    </xf>
    <xf numFmtId="0" fontId="49" fillId="0" borderId="2" xfId="0" applyFont="1" applyBorder="1" applyAlignment="1">
      <alignment horizontal="center" vertical="center"/>
    </xf>
    <xf numFmtId="0" fontId="28" fillId="0" borderId="0" xfId="0" applyFont="1" applyBorder="1" applyAlignment="1">
      <alignment horizontal="left" vertical="center"/>
    </xf>
    <xf numFmtId="0" fontId="28" fillId="0" borderId="0" xfId="0" applyFont="1" applyBorder="1" applyAlignment="1">
      <alignment vertical="center"/>
    </xf>
    <xf numFmtId="0" fontId="50" fillId="8" borderId="6" xfId="0" applyFont="1" applyFill="1" applyBorder="1" applyAlignment="1">
      <alignment horizontal="left" vertical="center" wrapText="1"/>
    </xf>
    <xf numFmtId="0" fontId="50" fillId="8" borderId="6" xfId="0" applyFont="1" applyFill="1" applyBorder="1" applyAlignment="1">
      <alignment horizontal="right" vertical="center" wrapText="1"/>
    </xf>
    <xf numFmtId="0" fontId="50" fillId="8" borderId="1" xfId="47" applyFont="1" applyFill="1" applyBorder="1" applyAlignment="1">
      <alignment horizontal="center" vertical="center" wrapText="1"/>
    </xf>
    <xf numFmtId="0" fontId="50" fillId="8" borderId="6" xfId="47" applyFont="1" applyFill="1" applyBorder="1" applyAlignment="1">
      <alignment horizontal="center" vertical="center" wrapText="1"/>
    </xf>
    <xf numFmtId="0" fontId="50" fillId="8" borderId="1" xfId="0" applyFont="1" applyFill="1" applyBorder="1" applyAlignment="1">
      <alignment vertical="top" wrapText="1"/>
    </xf>
    <xf numFmtId="0" fontId="50" fillId="8" borderId="1" xfId="0" applyFont="1" applyFill="1" applyBorder="1" applyAlignment="1">
      <alignment horizontal="center" vertical="top" wrapText="1"/>
    </xf>
    <xf numFmtId="0" fontId="50" fillId="8" borderId="1" xfId="0" applyFont="1" applyFill="1" applyBorder="1" applyAlignment="1">
      <alignment horizontal="left" vertical="top" wrapText="1"/>
    </xf>
    <xf numFmtId="0" fontId="50" fillId="8" borderId="3" xfId="0" applyFont="1" applyFill="1" applyBorder="1" applyAlignment="1">
      <alignment horizontal="center" vertical="center" wrapText="1"/>
    </xf>
    <xf numFmtId="0" fontId="50" fillId="8" borderId="2" xfId="0" applyFont="1" applyFill="1" applyBorder="1" applyAlignment="1">
      <alignment horizontal="center" vertical="center" wrapText="1"/>
    </xf>
    <xf numFmtId="0" fontId="50" fillId="8" borderId="6" xfId="0" applyFont="1" applyFill="1" applyBorder="1" applyAlignment="1">
      <alignment horizontal="center" vertical="center" wrapText="1"/>
    </xf>
    <xf numFmtId="0" fontId="49" fillId="8" borderId="1" xfId="0" applyFont="1" applyFill="1" applyBorder="1"/>
    <xf numFmtId="0" fontId="49" fillId="8" borderId="1" xfId="0" applyFont="1" applyFill="1" applyBorder="1" applyAlignment="1">
      <alignment horizontal="left" vertical="center" wrapText="1"/>
    </xf>
    <xf numFmtId="171" fontId="49" fillId="8" borderId="2" xfId="0" applyNumberFormat="1" applyFont="1" applyFill="1" applyBorder="1" applyAlignment="1">
      <alignment horizontal="right" vertical="center"/>
    </xf>
    <xf numFmtId="171" fontId="49" fillId="8" borderId="1" xfId="0" applyNumberFormat="1" applyFont="1" applyFill="1" applyBorder="1" applyAlignment="1">
      <alignment horizontal="right" vertical="center"/>
    </xf>
    <xf numFmtId="171" fontId="49" fillId="8" borderId="4" xfId="0" applyNumberFormat="1" applyFont="1" applyFill="1" applyBorder="1" applyAlignment="1">
      <alignment horizontal="right" vertical="center"/>
    </xf>
    <xf numFmtId="0" fontId="50" fillId="8" borderId="19" xfId="0" applyFont="1" applyFill="1" applyBorder="1" applyAlignment="1">
      <alignment horizontal="center" vertical="center" wrapText="1"/>
    </xf>
    <xf numFmtId="0" fontId="50" fillId="8" borderId="18" xfId="0" applyFont="1" applyFill="1" applyBorder="1" applyAlignment="1">
      <alignment horizontal="center" vertical="center" wrapText="1"/>
    </xf>
    <xf numFmtId="3" fontId="50" fillId="8" borderId="3" xfId="0" applyNumberFormat="1" applyFont="1" applyFill="1" applyBorder="1" applyAlignment="1">
      <alignment vertical="center"/>
    </xf>
    <xf numFmtId="0" fontId="50" fillId="8" borderId="3" xfId="0" applyFont="1" applyFill="1" applyBorder="1" applyAlignment="1">
      <alignment horizontal="right" vertical="center" wrapText="1" indent="1"/>
    </xf>
    <xf numFmtId="0" fontId="50" fillId="8" borderId="7" xfId="0" applyFont="1" applyFill="1" applyBorder="1" applyAlignment="1">
      <alignment horizontal="center" vertical="center" wrapText="1"/>
    </xf>
    <xf numFmtId="0" fontId="50" fillId="8" borderId="1" xfId="0" applyFont="1" applyFill="1" applyBorder="1" applyAlignment="1">
      <alignment horizontal="left" vertical="center" wrapText="1" indent="1"/>
    </xf>
    <xf numFmtId="3" fontId="50" fillId="8" borderId="2" xfId="0" applyNumberFormat="1" applyFont="1" applyFill="1" applyBorder="1" applyAlignment="1">
      <alignment vertical="center"/>
    </xf>
    <xf numFmtId="3" fontId="50" fillId="8" borderId="1" xfId="0" applyNumberFormat="1" applyFont="1" applyFill="1" applyBorder="1" applyAlignment="1">
      <alignment vertical="center"/>
    </xf>
    <xf numFmtId="0" fontId="50" fillId="8" borderId="1" xfId="0" applyFont="1" applyFill="1" applyBorder="1" applyAlignment="1">
      <alignment horizontal="left" vertical="center" wrapText="1" indent="2"/>
    </xf>
    <xf numFmtId="0" fontId="53" fillId="8" borderId="3" xfId="0" applyFont="1" applyFill="1" applyBorder="1" applyAlignment="1">
      <alignment horizontal="center" vertical="center"/>
    </xf>
    <xf numFmtId="0" fontId="53" fillId="8" borderId="3" xfId="0" applyFont="1" applyFill="1" applyBorder="1" applyAlignment="1">
      <alignment horizontal="left" vertical="center" wrapText="1" indent="1"/>
    </xf>
    <xf numFmtId="3" fontId="53" fillId="8" borderId="20" xfId="0" applyNumberFormat="1" applyFont="1" applyFill="1" applyBorder="1" applyAlignment="1">
      <alignment vertical="center"/>
    </xf>
    <xf numFmtId="3" fontId="53" fillId="8" borderId="3" xfId="0" applyNumberFormat="1" applyFont="1" applyFill="1" applyBorder="1" applyAlignment="1">
      <alignment vertical="center"/>
    </xf>
    <xf numFmtId="0" fontId="53" fillId="8" borderId="3" xfId="0" applyFont="1" applyFill="1" applyBorder="1" applyAlignment="1">
      <alignment horizontal="right" vertical="center"/>
    </xf>
    <xf numFmtId="0" fontId="53" fillId="8" borderId="6" xfId="0" applyFont="1" applyFill="1" applyBorder="1" applyAlignment="1">
      <alignment horizontal="center" vertical="center" wrapText="1"/>
    </xf>
    <xf numFmtId="0" fontId="53" fillId="8" borderId="19" xfId="0" applyFont="1" applyFill="1" applyBorder="1" applyAlignment="1">
      <alignment horizontal="center" vertical="center" wrapText="1"/>
    </xf>
    <xf numFmtId="0" fontId="53" fillId="8" borderId="18" xfId="0" applyFont="1" applyFill="1" applyBorder="1" applyAlignment="1">
      <alignment horizontal="center" vertical="center" wrapText="1"/>
    </xf>
    <xf numFmtId="0" fontId="53" fillId="8" borderId="3" xfId="0" applyFont="1" applyFill="1" applyBorder="1" applyAlignment="1">
      <alignment horizontal="center" vertical="center" wrapText="1"/>
    </xf>
    <xf numFmtId="0" fontId="53" fillId="8" borderId="14" xfId="0" applyFont="1" applyFill="1" applyBorder="1" applyAlignment="1">
      <alignment horizontal="center" vertical="center" wrapText="1"/>
    </xf>
    <xf numFmtId="0" fontId="53" fillId="8" borderId="1" xfId="0" applyFont="1" applyFill="1" applyBorder="1" applyAlignment="1">
      <alignment horizontal="center" vertical="center"/>
    </xf>
    <xf numFmtId="0" fontId="53" fillId="8" borderId="1" xfId="0" applyFont="1" applyFill="1" applyBorder="1" applyAlignment="1">
      <alignment horizontal="center" vertical="center" wrapText="1"/>
    </xf>
    <xf numFmtId="0" fontId="53" fillId="8" borderId="1" xfId="0" applyFont="1" applyFill="1" applyBorder="1" applyAlignment="1">
      <alignment horizontal="center" vertical="top" wrapText="1"/>
    </xf>
    <xf numFmtId="2" fontId="53" fillId="8" borderId="3" xfId="0" applyNumberFormat="1" applyFont="1" applyFill="1" applyBorder="1" applyAlignment="1">
      <alignment horizontal="right" vertical="center"/>
    </xf>
    <xf numFmtId="0" fontId="53" fillId="8" borderId="3" xfId="0" applyFont="1" applyFill="1" applyBorder="1" applyAlignment="1">
      <alignment horizontal="right" vertical="center" wrapText="1"/>
    </xf>
    <xf numFmtId="2" fontId="50" fillId="8" borderId="3" xfId="77" applyNumberFormat="1" applyFont="1" applyFill="1" applyBorder="1" applyAlignment="1">
      <alignment horizontal="right" vertical="center"/>
    </xf>
    <xf numFmtId="0" fontId="54" fillId="8" borderId="1" xfId="0" applyFont="1" applyFill="1" applyBorder="1" applyAlignment="1">
      <alignment horizontal="left" vertical="center"/>
    </xf>
    <xf numFmtId="0" fontId="49" fillId="8" borderId="1" xfId="0" applyFont="1" applyFill="1" applyBorder="1" applyAlignment="1">
      <alignment vertical="center"/>
    </xf>
    <xf numFmtId="0" fontId="53" fillId="8" borderId="1" xfId="0" applyFont="1" applyFill="1" applyBorder="1" applyAlignment="1">
      <alignment horizontal="right" vertical="center" wrapText="1"/>
    </xf>
    <xf numFmtId="0" fontId="49" fillId="8" borderId="2" xfId="0" applyFont="1" applyFill="1" applyBorder="1" applyAlignment="1">
      <alignment horizontal="center" vertical="center"/>
    </xf>
    <xf numFmtId="1" fontId="50" fillId="8" borderId="7" xfId="10" applyNumberFormat="1" applyFont="1" applyFill="1" applyBorder="1" applyAlignment="1">
      <alignment horizontal="right" vertical="center"/>
    </xf>
    <xf numFmtId="1" fontId="50" fillId="8" borderId="1" xfId="10" applyNumberFormat="1" applyFont="1" applyFill="1" applyBorder="1" applyAlignment="1">
      <alignment horizontal="right" vertical="center" indent="2"/>
    </xf>
    <xf numFmtId="1" fontId="50" fillId="8" borderId="14" xfId="10" applyNumberFormat="1" applyFont="1" applyFill="1" applyBorder="1" applyAlignment="1">
      <alignment horizontal="right" vertical="center"/>
    </xf>
    <xf numFmtId="1" fontId="50" fillId="8" borderId="3" xfId="10" applyNumberFormat="1" applyFont="1" applyFill="1" applyBorder="1" applyAlignment="1">
      <alignment horizontal="right" vertical="center" indent="2"/>
    </xf>
    <xf numFmtId="1" fontId="49" fillId="8" borderId="1" xfId="10" applyNumberFormat="1" applyFont="1" applyFill="1" applyBorder="1" applyAlignment="1">
      <alignment horizontal="right" indent="2"/>
    </xf>
    <xf numFmtId="1" fontId="50" fillId="8" borderId="1" xfId="10" applyNumberFormat="1" applyFont="1" applyFill="1" applyBorder="1" applyAlignment="1">
      <alignment horizontal="right" indent="2"/>
    </xf>
    <xf numFmtId="1" fontId="50" fillId="8" borderId="6" xfId="10" applyNumberFormat="1" applyFont="1" applyFill="1" applyBorder="1" applyAlignment="1">
      <alignment horizontal="center" vertical="center" wrapText="1"/>
    </xf>
    <xf numFmtId="0" fontId="53" fillId="8" borderId="6" xfId="0" applyFont="1" applyFill="1" applyBorder="1" applyAlignment="1">
      <alignment vertical="center" wrapText="1"/>
    </xf>
    <xf numFmtId="1" fontId="50" fillId="8" borderId="19" xfId="10" applyNumberFormat="1" applyFont="1" applyFill="1" applyBorder="1" applyAlignment="1">
      <alignment horizontal="center" vertical="center" wrapText="1"/>
    </xf>
    <xf numFmtId="1" fontId="50" fillId="8" borderId="6" xfId="10" applyNumberFormat="1" applyFont="1" applyFill="1" applyBorder="1" applyAlignment="1">
      <alignment horizontal="center" vertical="center"/>
    </xf>
    <xf numFmtId="0" fontId="54" fillId="8" borderId="1" xfId="0" applyFont="1" applyFill="1" applyBorder="1" applyAlignment="1">
      <alignment horizontal="center" vertical="center" wrapText="1"/>
    </xf>
    <xf numFmtId="1" fontId="50" fillId="8" borderId="2" xfId="10" applyNumberFormat="1" applyFont="1" applyFill="1" applyBorder="1" applyAlignment="1">
      <alignment horizontal="center" vertical="center" wrapText="1"/>
    </xf>
    <xf numFmtId="1" fontId="50" fillId="8" borderId="1" xfId="10" applyNumberFormat="1" applyFont="1" applyFill="1" applyBorder="1" applyAlignment="1">
      <alignment horizontal="center" vertical="center" wrapText="1"/>
    </xf>
    <xf numFmtId="0" fontId="50" fillId="8" borderId="1" xfId="10" applyFont="1" applyFill="1" applyBorder="1" applyAlignment="1">
      <alignment horizontal="center" vertical="center"/>
    </xf>
    <xf numFmtId="0" fontId="49" fillId="8" borderId="1" xfId="0" applyFont="1" applyFill="1" applyBorder="1" applyAlignment="1">
      <alignment horizontal="left" indent="1"/>
    </xf>
    <xf numFmtId="0" fontId="50" fillId="8" borderId="1" xfId="0" applyFont="1" applyFill="1" applyBorder="1"/>
    <xf numFmtId="166" fontId="50" fillId="8" borderId="1" xfId="0" applyNumberFormat="1" applyFont="1" applyFill="1" applyBorder="1"/>
    <xf numFmtId="0" fontId="50" fillId="8" borderId="1" xfId="0" applyFont="1" applyFill="1" applyBorder="1" applyAlignment="1">
      <alignment horizontal="right"/>
    </xf>
    <xf numFmtId="166" fontId="70" fillId="8" borderId="1" xfId="0" applyNumberFormat="1" applyFont="1" applyFill="1" applyBorder="1"/>
    <xf numFmtId="166" fontId="50" fillId="8" borderId="7" xfId="0" applyNumberFormat="1" applyFont="1" applyFill="1" applyBorder="1"/>
    <xf numFmtId="0" fontId="49" fillId="8" borderId="1" xfId="0" applyFont="1" applyFill="1" applyBorder="1" applyAlignment="1">
      <alignment horizontal="left" wrapText="1" indent="1"/>
    </xf>
    <xf numFmtId="166" fontId="50" fillId="8" borderId="1" xfId="0" applyNumberFormat="1" applyFont="1" applyFill="1" applyBorder="1" applyAlignment="1">
      <alignment vertical="center"/>
    </xf>
    <xf numFmtId="166" fontId="50" fillId="8" borderId="7" xfId="0" applyNumberFormat="1" applyFont="1" applyFill="1" applyBorder="1" applyAlignment="1">
      <alignment vertical="center"/>
    </xf>
    <xf numFmtId="0" fontId="50" fillId="8" borderId="1" xfId="0" applyFont="1" applyFill="1" applyBorder="1" applyAlignment="1">
      <alignment horizontal="right" wrapText="1"/>
    </xf>
    <xf numFmtId="2" fontId="70" fillId="8" borderId="1" xfId="0" applyNumberFormat="1" applyFont="1" applyFill="1" applyBorder="1"/>
    <xf numFmtId="166" fontId="50" fillId="8" borderId="1" xfId="0" applyNumberFormat="1" applyFont="1" applyFill="1" applyBorder="1" applyAlignment="1">
      <alignment horizontal="right" vertical="center"/>
    </xf>
    <xf numFmtId="2" fontId="70" fillId="8" borderId="1" xfId="0" applyNumberFormat="1" applyFont="1" applyFill="1" applyBorder="1" applyAlignment="1">
      <alignment horizontal="right" vertical="center"/>
    </xf>
    <xf numFmtId="166" fontId="50" fillId="8" borderId="7" xfId="0" applyNumberFormat="1" applyFont="1" applyFill="1" applyBorder="1" applyAlignment="1">
      <alignment horizontal="right" vertical="center"/>
    </xf>
    <xf numFmtId="0" fontId="50" fillId="8" borderId="2" xfId="0" applyFont="1" applyFill="1" applyBorder="1" applyAlignment="1">
      <alignment horizontal="center" vertical="center"/>
    </xf>
    <xf numFmtId="0" fontId="50" fillId="8" borderId="20" xfId="0" applyFont="1" applyFill="1" applyBorder="1" applyAlignment="1">
      <alignment horizontal="center" vertical="center" wrapText="1"/>
    </xf>
    <xf numFmtId="0" fontId="50" fillId="8" borderId="1" xfId="0" applyFont="1" applyFill="1" applyBorder="1" applyAlignment="1">
      <alignment horizontal="center" vertical="top"/>
    </xf>
    <xf numFmtId="0" fontId="50" fillId="8" borderId="3" xfId="0" applyFont="1" applyFill="1" applyBorder="1" applyAlignment="1">
      <alignment horizontal="center" vertical="top" wrapText="1"/>
    </xf>
    <xf numFmtId="166" fontId="50" fillId="8" borderId="1" xfId="0" applyNumberFormat="1" applyFont="1" applyFill="1" applyBorder="1" applyAlignment="1">
      <alignment vertical="top"/>
    </xf>
    <xf numFmtId="4" fontId="50" fillId="8" borderId="7" xfId="0" applyNumberFormat="1" applyFont="1" applyFill="1" applyBorder="1" applyAlignment="1">
      <alignment vertical="top"/>
    </xf>
    <xf numFmtId="4" fontId="50" fillId="8" borderId="1" xfId="0" applyNumberFormat="1" applyFont="1" applyFill="1" applyBorder="1" applyAlignment="1">
      <alignment vertical="top"/>
    </xf>
    <xf numFmtId="0" fontId="49" fillId="8" borderId="2" xfId="0" applyFont="1" applyFill="1" applyBorder="1" applyAlignment="1">
      <alignment vertical="top"/>
    </xf>
    <xf numFmtId="0" fontId="50" fillId="8" borderId="3" xfId="0" applyFont="1" applyFill="1" applyBorder="1" applyAlignment="1">
      <alignment vertical="top" wrapText="1"/>
    </xf>
    <xf numFmtId="0" fontId="50" fillId="8" borderId="3" xfId="0" applyFont="1" applyFill="1" applyBorder="1" applyAlignment="1">
      <alignment vertical="top"/>
    </xf>
    <xf numFmtId="2" fontId="50" fillId="8" borderId="3" xfId="0" applyNumberFormat="1" applyFont="1" applyFill="1" applyBorder="1" applyAlignment="1">
      <alignment horizontal="right" vertical="top"/>
    </xf>
    <xf numFmtId="0" fontId="50" fillId="8" borderId="3" xfId="0" applyFont="1" applyFill="1" applyBorder="1" applyAlignment="1">
      <alignment horizontal="right" vertical="top"/>
    </xf>
    <xf numFmtId="166" fontId="50" fillId="8" borderId="1" xfId="0" applyNumberFormat="1" applyFont="1" applyFill="1" applyBorder="1" applyAlignment="1">
      <alignment horizontal="right" vertical="top"/>
    </xf>
    <xf numFmtId="0" fontId="50" fillId="8" borderId="14" xfId="0" applyFont="1" applyFill="1" applyBorder="1" applyAlignment="1">
      <alignment horizontal="right" vertical="top"/>
    </xf>
    <xf numFmtId="0" fontId="50" fillId="8" borderId="1" xfId="0" applyFont="1" applyFill="1" applyBorder="1" applyAlignment="1">
      <alignment horizontal="right" vertical="top"/>
    </xf>
    <xf numFmtId="0" fontId="50" fillId="8" borderId="2" xfId="0" applyFont="1" applyFill="1" applyBorder="1" applyAlignment="1">
      <alignment horizontal="right" vertical="top"/>
    </xf>
    <xf numFmtId="0" fontId="50" fillId="8" borderId="1" xfId="0" applyFont="1" applyFill="1" applyBorder="1" applyAlignment="1">
      <alignment vertical="top"/>
    </xf>
    <xf numFmtId="0" fontId="50" fillId="8" borderId="1" xfId="9" applyFont="1" applyFill="1" applyBorder="1" applyAlignment="1">
      <alignment vertical="center"/>
    </xf>
    <xf numFmtId="2" fontId="50" fillId="8" borderId="1" xfId="9" applyNumberFormat="1" applyFont="1" applyFill="1" applyBorder="1" applyAlignment="1">
      <alignment horizontal="right" vertical="center"/>
    </xf>
    <xf numFmtId="0" fontId="50" fillId="8" borderId="1" xfId="9" applyFont="1" applyFill="1" applyBorder="1" applyAlignment="1">
      <alignment horizontal="right" vertical="center"/>
    </xf>
    <xf numFmtId="0" fontId="50" fillId="8" borderId="1" xfId="9" applyFont="1" applyFill="1" applyBorder="1" applyAlignment="1">
      <alignment horizontal="center" vertical="center" wrapText="1"/>
    </xf>
    <xf numFmtId="0" fontId="50" fillId="8" borderId="1" xfId="9" applyFont="1" applyFill="1" applyBorder="1" applyAlignment="1">
      <alignment horizontal="center" vertical="center"/>
    </xf>
    <xf numFmtId="0" fontId="50" fillId="8" borderId="7" xfId="9" applyFont="1" applyFill="1" applyBorder="1" applyAlignment="1">
      <alignment horizontal="center" vertical="center"/>
    </xf>
    <xf numFmtId="165" fontId="53" fillId="8" borderId="1" xfId="0" applyNumberFormat="1" applyFont="1" applyFill="1" applyBorder="1" applyAlignment="1">
      <alignment horizontal="left" vertical="center" indent="3"/>
    </xf>
    <xf numFmtId="0" fontId="50" fillId="8" borderId="1" xfId="9" applyFont="1" applyFill="1" applyBorder="1" applyAlignment="1">
      <alignment horizontal="center" vertical="top" wrapText="1"/>
    </xf>
    <xf numFmtId="0" fontId="49" fillId="8" borderId="1" xfId="0" applyFont="1" applyFill="1" applyBorder="1" applyAlignment="1">
      <alignment horizontal="center" vertical="top"/>
    </xf>
    <xf numFmtId="0" fontId="50" fillId="8" borderId="1" xfId="9" applyFont="1" applyFill="1" applyBorder="1" applyAlignment="1">
      <alignment horizontal="left" vertical="top"/>
    </xf>
    <xf numFmtId="0" fontId="50" fillId="8" borderId="2" xfId="9" applyFont="1" applyFill="1" applyBorder="1" applyAlignment="1">
      <alignment horizontal="right" vertical="top"/>
    </xf>
    <xf numFmtId="0" fontId="50" fillId="8" borderId="1" xfId="9" applyFont="1" applyFill="1" applyBorder="1" applyAlignment="1">
      <alignment horizontal="right" vertical="top"/>
    </xf>
    <xf numFmtId="0" fontId="50" fillId="8" borderId="2" xfId="0" applyFont="1" applyFill="1" applyBorder="1" applyAlignment="1">
      <alignment horizontal="center" vertical="top" wrapText="1"/>
    </xf>
    <xf numFmtId="166" fontId="50" fillId="8" borderId="2" xfId="0" applyNumberFormat="1" applyFont="1" applyFill="1" applyBorder="1" applyAlignment="1">
      <alignment vertical="center"/>
    </xf>
    <xf numFmtId="0" fontId="53" fillId="8" borderId="2" xfId="0" applyFont="1" applyFill="1" applyBorder="1" applyAlignment="1">
      <alignment horizontal="center" vertical="center" wrapText="1"/>
    </xf>
    <xf numFmtId="0" fontId="50" fillId="8" borderId="1" xfId="7" applyFont="1" applyFill="1" applyBorder="1" applyAlignment="1">
      <alignment horizontal="center" vertical="top" wrapText="1"/>
    </xf>
    <xf numFmtId="0" fontId="50" fillId="8" borderId="6" xfId="7" applyFont="1" applyFill="1" applyBorder="1" applyAlignment="1">
      <alignment horizontal="center" vertical="center" wrapText="1"/>
    </xf>
    <xf numFmtId="0" fontId="50" fillId="8" borderId="7" xfId="7" applyFont="1" applyFill="1" applyBorder="1" applyAlignment="1">
      <alignment horizontal="center" vertical="center" wrapText="1"/>
    </xf>
    <xf numFmtId="0" fontId="50" fillId="8" borderId="2" xfId="7" applyFont="1" applyFill="1" applyBorder="1" applyAlignment="1">
      <alignment horizontal="center" vertical="top" wrapText="1"/>
    </xf>
    <xf numFmtId="0" fontId="50" fillId="8" borderId="7" xfId="7" applyFont="1" applyFill="1" applyBorder="1" applyAlignment="1">
      <alignment horizontal="center" vertical="top" wrapText="1"/>
    </xf>
    <xf numFmtId="2" fontId="50" fillId="8" borderId="2" xfId="0" applyNumberFormat="1" applyFont="1" applyFill="1" applyBorder="1" applyAlignment="1">
      <alignment vertical="center"/>
    </xf>
    <xf numFmtId="2" fontId="50" fillId="8" borderId="3" xfId="7" applyNumberFormat="1" applyFont="1" applyFill="1" applyBorder="1" applyAlignment="1">
      <alignment vertical="center" wrapText="1"/>
    </xf>
    <xf numFmtId="0" fontId="50" fillId="8" borderId="3" xfId="7" applyFont="1" applyFill="1" applyBorder="1" applyAlignment="1">
      <alignment horizontal="right" vertical="center" wrapText="1"/>
    </xf>
    <xf numFmtId="2" fontId="50" fillId="8" borderId="6" xfId="0" applyNumberFormat="1" applyFont="1" applyFill="1" applyBorder="1" applyAlignment="1">
      <alignment vertical="center"/>
    </xf>
    <xf numFmtId="2" fontId="50" fillId="8" borderId="1" xfId="0" applyNumberFormat="1" applyFont="1" applyFill="1" applyBorder="1" applyAlignment="1">
      <alignment vertical="center"/>
    </xf>
    <xf numFmtId="2" fontId="50" fillId="8" borderId="1" xfId="7" applyNumberFormat="1" applyFont="1" applyFill="1" applyBorder="1" applyAlignment="1">
      <alignment vertical="center"/>
    </xf>
    <xf numFmtId="0" fontId="50" fillId="8" borderId="1" xfId="7" applyFont="1" applyFill="1" applyBorder="1" applyAlignment="1">
      <alignment horizontal="right" vertical="center"/>
    </xf>
    <xf numFmtId="167" fontId="50" fillId="8" borderId="1" xfId="0" applyNumberFormat="1" applyFont="1" applyFill="1" applyBorder="1" applyAlignment="1">
      <alignment vertical="center"/>
    </xf>
    <xf numFmtId="1" fontId="50" fillId="8" borderId="1" xfId="0" applyNumberFormat="1" applyFont="1" applyFill="1" applyBorder="1" applyAlignment="1">
      <alignment vertical="center"/>
    </xf>
    <xf numFmtId="171" fontId="50" fillId="8" borderId="1" xfId="0" applyNumberFormat="1" applyFont="1" applyFill="1" applyBorder="1" applyAlignment="1">
      <alignment vertical="center"/>
    </xf>
    <xf numFmtId="2" fontId="54" fillId="0" borderId="1" xfId="0" applyNumberFormat="1" applyFont="1" applyBorder="1" applyAlignment="1">
      <alignment horizontal="center" vertical="center"/>
    </xf>
    <xf numFmtId="2" fontId="49" fillId="8" borderId="1" xfId="0" applyNumberFormat="1" applyFont="1" applyFill="1" applyBorder="1" applyAlignment="1">
      <alignment horizontal="center" vertical="center"/>
    </xf>
    <xf numFmtId="0" fontId="53" fillId="7" borderId="1" xfId="0" applyFont="1" applyFill="1" applyBorder="1" applyAlignment="1">
      <alignment horizontal="center" vertical="center" wrapText="1"/>
    </xf>
    <xf numFmtId="0" fontId="54" fillId="2" borderId="1" xfId="0" applyFont="1" applyFill="1" applyBorder="1" applyAlignment="1">
      <alignment horizontal="left" vertical="center" wrapText="1" indent="1"/>
    </xf>
    <xf numFmtId="9" fontId="54" fillId="2" borderId="1" xfId="0" applyNumberFormat="1" applyFont="1" applyFill="1" applyBorder="1" applyAlignment="1">
      <alignment horizontal="center" vertical="center" wrapText="1"/>
    </xf>
    <xf numFmtId="0" fontId="53" fillId="7" borderId="26" xfId="0" applyFont="1" applyFill="1" applyBorder="1" applyAlignment="1">
      <alignment horizontal="center" vertical="center" wrapText="1"/>
    </xf>
    <xf numFmtId="0" fontId="53" fillId="7" borderId="9" xfId="0" applyFont="1" applyFill="1" applyBorder="1" applyAlignment="1">
      <alignment horizontal="center" vertical="center" wrapText="1"/>
    </xf>
    <xf numFmtId="0" fontId="53" fillId="7" borderId="27" xfId="0" applyFont="1" applyFill="1" applyBorder="1" applyAlignment="1">
      <alignment horizontal="center" vertical="center" wrapText="1"/>
    </xf>
    <xf numFmtId="0" fontId="54" fillId="2" borderId="28" xfId="0" applyFont="1" applyFill="1" applyBorder="1" applyAlignment="1">
      <alignment vertical="center" wrapText="1"/>
    </xf>
    <xf numFmtId="0" fontId="54" fillId="2" borderId="12" xfId="0" applyFont="1" applyFill="1" applyBorder="1" applyAlignment="1">
      <alignment vertical="center" wrapText="1"/>
    </xf>
    <xf numFmtId="0" fontId="54" fillId="2" borderId="10" xfId="0" applyFont="1" applyFill="1" applyBorder="1" applyAlignment="1">
      <alignment vertical="top" wrapText="1"/>
    </xf>
    <xf numFmtId="0" fontId="54" fillId="0" borderId="35" xfId="0" applyFont="1" applyBorder="1" applyAlignment="1">
      <alignment vertical="center" wrapText="1"/>
    </xf>
    <xf numFmtId="0" fontId="54" fillId="0" borderId="36" xfId="0" applyFont="1" applyBorder="1" applyAlignment="1">
      <alignment vertical="center" wrapText="1"/>
    </xf>
    <xf numFmtId="0" fontId="54" fillId="0" borderId="37" xfId="0" applyFont="1" applyBorder="1" applyAlignment="1">
      <alignment vertical="top" wrapText="1"/>
    </xf>
    <xf numFmtId="0" fontId="23" fillId="0" borderId="14" xfId="0" applyFont="1" applyBorder="1" applyAlignment="1">
      <alignment horizontal="center" vertical="center" wrapText="1"/>
    </xf>
    <xf numFmtId="0" fontId="23" fillId="0" borderId="15" xfId="0" applyFont="1" applyBorder="1" applyAlignment="1">
      <alignment horizontal="center" vertical="center"/>
    </xf>
    <xf numFmtId="0" fontId="23" fillId="0" borderId="20" xfId="0" applyFont="1" applyBorder="1" applyAlignment="1">
      <alignment horizontal="center" vertical="center"/>
    </xf>
    <xf numFmtId="0" fontId="50" fillId="8" borderId="1" xfId="50" applyFont="1" applyFill="1" applyBorder="1" applyAlignment="1">
      <alignment horizontal="center" vertical="center" wrapText="1"/>
    </xf>
    <xf numFmtId="0" fontId="50" fillId="8" borderId="1" xfId="50" applyFont="1" applyFill="1" applyBorder="1" applyAlignment="1">
      <alignment vertical="center" wrapText="1"/>
    </xf>
    <xf numFmtId="0" fontId="50" fillId="8" borderId="1" xfId="50" applyFont="1" applyFill="1" applyBorder="1" applyAlignment="1">
      <alignment horizontal="center" vertical="center"/>
    </xf>
    <xf numFmtId="0" fontId="50" fillId="8" borderId="1" xfId="50" applyFont="1" applyFill="1" applyBorder="1" applyAlignment="1">
      <alignment horizontal="right" vertical="center" wrapText="1"/>
    </xf>
    <xf numFmtId="0" fontId="23" fillId="0" borderId="13" xfId="0" applyFont="1" applyBorder="1" applyAlignment="1">
      <alignment horizontal="center" vertical="center" wrapText="1"/>
    </xf>
    <xf numFmtId="0" fontId="23" fillId="0" borderId="0" xfId="0" applyFont="1" applyBorder="1" applyAlignment="1">
      <alignment horizontal="center" vertical="center"/>
    </xf>
    <xf numFmtId="0" fontId="23" fillId="0" borderId="24" xfId="0" applyFont="1" applyBorder="1" applyAlignment="1">
      <alignment horizontal="center" vertical="center"/>
    </xf>
    <xf numFmtId="0" fontId="55" fillId="0" borderId="14" xfId="0" applyFont="1" applyBorder="1" applyAlignment="1">
      <alignment horizontal="center" wrapText="1"/>
    </xf>
    <xf numFmtId="0" fontId="55" fillId="0" borderId="15" xfId="0" applyFont="1" applyBorder="1" applyAlignment="1">
      <alignment horizontal="center"/>
    </xf>
    <xf numFmtId="0" fontId="55" fillId="0" borderId="20" xfId="0" applyFont="1" applyBorder="1" applyAlignment="1">
      <alignment horizontal="center"/>
    </xf>
    <xf numFmtId="0" fontId="55" fillId="0" borderId="13" xfId="0" applyFont="1" applyBorder="1" applyAlignment="1">
      <alignment horizontal="center"/>
    </xf>
    <xf numFmtId="0" fontId="55" fillId="0" borderId="0" xfId="0" applyFont="1" applyBorder="1" applyAlignment="1">
      <alignment horizontal="center"/>
    </xf>
    <xf numFmtId="0" fontId="55" fillId="0" borderId="24" xfId="0" applyFont="1" applyBorder="1" applyAlignment="1">
      <alignment horizontal="center"/>
    </xf>
    <xf numFmtId="0" fontId="56" fillId="0" borderId="18" xfId="0" applyFont="1" applyBorder="1" applyAlignment="1">
      <alignment horizontal="left"/>
    </xf>
    <xf numFmtId="0" fontId="56" fillId="0" borderId="5" xfId="0" applyFont="1" applyBorder="1" applyAlignment="1">
      <alignment horizontal="left"/>
    </xf>
    <xf numFmtId="0" fontId="56" fillId="0" borderId="19" xfId="0" applyFont="1" applyBorder="1" applyAlignment="1">
      <alignment horizontal="left"/>
    </xf>
    <xf numFmtId="0" fontId="56" fillId="0" borderId="13" xfId="0" applyFont="1" applyBorder="1" applyAlignment="1">
      <alignment horizontal="left"/>
    </xf>
    <xf numFmtId="0" fontId="56" fillId="0" borderId="0" xfId="0" applyFont="1" applyBorder="1" applyAlignment="1">
      <alignment horizontal="left"/>
    </xf>
    <xf numFmtId="0" fontId="56" fillId="0" borderId="24" xfId="0" applyFont="1" applyBorder="1" applyAlignment="1">
      <alignment horizontal="left"/>
    </xf>
    <xf numFmtId="0" fontId="56" fillId="0" borderId="13" xfId="0" applyFont="1" applyBorder="1" applyAlignment="1">
      <alignment horizontal="left" vertical="top" wrapText="1"/>
    </xf>
    <xf numFmtId="0" fontId="56" fillId="0" borderId="0" xfId="0" applyFont="1" applyBorder="1" applyAlignment="1">
      <alignment horizontal="left" vertical="top" wrapText="1"/>
    </xf>
    <xf numFmtId="0" fontId="56" fillId="0" borderId="24" xfId="0" applyFont="1" applyBorder="1" applyAlignment="1">
      <alignment horizontal="left" vertical="top" wrapText="1"/>
    </xf>
    <xf numFmtId="0" fontId="56" fillId="0" borderId="13" xfId="0" applyFont="1" applyBorder="1"/>
    <xf numFmtId="0" fontId="56" fillId="0" borderId="0" xfId="0" applyFont="1" applyBorder="1"/>
    <xf numFmtId="0" fontId="56" fillId="0" borderId="24" xfId="0" applyFont="1" applyBorder="1"/>
    <xf numFmtId="0" fontId="55" fillId="0" borderId="3" xfId="0" applyFont="1" applyBorder="1" applyAlignment="1">
      <alignment horizontal="center" vertical="center" wrapText="1"/>
    </xf>
    <xf numFmtId="0" fontId="54" fillId="0" borderId="6" xfId="0" applyFont="1" applyBorder="1" applyAlignment="1">
      <alignment horizontal="right"/>
    </xf>
    <xf numFmtId="0" fontId="53" fillId="8" borderId="1" xfId="0" applyFont="1" applyFill="1" applyBorder="1" applyAlignment="1">
      <alignment horizontal="left"/>
    </xf>
    <xf numFmtId="0" fontId="50" fillId="8" borderId="3" xfId="0" applyFont="1" applyFill="1" applyBorder="1" applyAlignment="1">
      <alignment horizontal="center" vertical="center" wrapText="1"/>
    </xf>
    <xf numFmtId="0" fontId="50" fillId="8" borderId="6" xfId="0" applyFont="1" applyFill="1" applyBorder="1" applyAlignment="1">
      <alignment horizontal="center" vertical="center" wrapText="1"/>
    </xf>
    <xf numFmtId="0" fontId="50" fillId="8" borderId="7" xfId="0" applyFont="1" applyFill="1" applyBorder="1" applyAlignment="1">
      <alignment horizontal="center" vertical="center" wrapText="1"/>
    </xf>
    <xf numFmtId="0" fontId="50" fillId="8" borderId="2" xfId="0" applyFont="1" applyFill="1" applyBorder="1" applyAlignment="1">
      <alignment horizontal="center" vertical="center" wrapText="1"/>
    </xf>
    <xf numFmtId="0" fontId="55" fillId="0" borderId="8" xfId="0" applyFont="1" applyBorder="1" applyAlignment="1">
      <alignment horizontal="center" vertical="center" wrapText="1"/>
    </xf>
    <xf numFmtId="0" fontId="56" fillId="0" borderId="3" xfId="0" applyFont="1" applyBorder="1"/>
    <xf numFmtId="0" fontId="56" fillId="0" borderId="18" xfId="0" applyFont="1" applyBorder="1" applyAlignment="1">
      <alignment horizontal="left" vertical="top" wrapText="1"/>
    </xf>
    <xf numFmtId="0" fontId="56" fillId="0" borderId="5" xfId="0" applyFont="1" applyBorder="1" applyAlignment="1">
      <alignment horizontal="left" vertical="top" wrapText="1"/>
    </xf>
    <xf numFmtId="0" fontId="56" fillId="0" borderId="19" xfId="0" applyFont="1" applyBorder="1" applyAlignment="1">
      <alignment horizontal="left" vertical="top" wrapText="1"/>
    </xf>
    <xf numFmtId="0" fontId="50" fillId="8" borderId="1" xfId="0" applyFont="1" applyFill="1" applyBorder="1" applyAlignment="1">
      <alignment horizontal="center" vertical="center" wrapText="1"/>
    </xf>
    <xf numFmtId="0" fontId="55" fillId="0" borderId="14"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20" xfId="0" applyFont="1" applyBorder="1" applyAlignment="1">
      <alignment horizontal="center" vertical="center" wrapText="1"/>
    </xf>
    <xf numFmtId="0" fontId="54" fillId="0" borderId="13" xfId="0" applyFont="1" applyBorder="1" applyAlignment="1">
      <alignment horizontal="right"/>
    </xf>
    <xf numFmtId="0" fontId="54" fillId="0" borderId="0" xfId="0" applyFont="1" applyBorder="1" applyAlignment="1">
      <alignment horizontal="right"/>
    </xf>
    <xf numFmtId="0" fontId="54" fillId="0" borderId="24" xfId="0" applyFont="1" applyBorder="1" applyAlignment="1">
      <alignment horizontal="right"/>
    </xf>
    <xf numFmtId="0" fontId="55" fillId="0" borderId="13"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24"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20" xfId="0" applyFont="1" applyBorder="1" applyAlignment="1">
      <alignment horizontal="center" vertical="center" wrapText="1"/>
    </xf>
    <xf numFmtId="0" fontId="50" fillId="8" borderId="1" xfId="0" applyFont="1" applyFill="1" applyBorder="1" applyAlignment="1">
      <alignment horizontal="center" vertical="center"/>
    </xf>
    <xf numFmtId="0" fontId="49" fillId="0" borderId="8" xfId="0" applyFont="1" applyBorder="1" applyAlignment="1">
      <alignment vertical="center" wrapText="1"/>
    </xf>
    <xf numFmtId="0" fontId="49" fillId="0" borderId="6" xfId="0" applyFont="1" applyBorder="1" applyAlignment="1">
      <alignment vertical="center" wrapText="1"/>
    </xf>
    <xf numFmtId="0" fontId="49" fillId="0" borderId="8" xfId="0" applyFont="1" applyBorder="1" applyAlignment="1">
      <alignment horizontal="right" vertical="center" wrapText="1" indent="2"/>
    </xf>
    <xf numFmtId="0" fontId="49" fillId="0" borderId="6" xfId="0" applyFont="1" applyBorder="1" applyAlignment="1">
      <alignment horizontal="right" vertical="center" wrapText="1" indent="2"/>
    </xf>
    <xf numFmtId="0" fontId="23" fillId="0" borderId="0" xfId="0" applyFont="1" applyBorder="1" applyAlignment="1">
      <alignment horizontal="center" vertical="center" wrapText="1"/>
    </xf>
    <xf numFmtId="0" fontId="23" fillId="0" borderId="24" xfId="0" applyFont="1" applyBorder="1" applyAlignment="1">
      <alignment horizontal="center" vertical="center" wrapText="1"/>
    </xf>
    <xf numFmtId="0" fontId="49" fillId="0" borderId="5" xfId="0" applyFont="1" applyBorder="1" applyAlignment="1">
      <alignment horizontal="right" vertical="center"/>
    </xf>
    <xf numFmtId="0" fontId="49" fillId="0" borderId="19" xfId="0" applyFont="1" applyBorder="1" applyAlignment="1">
      <alignment horizontal="right" vertical="center"/>
    </xf>
    <xf numFmtId="0" fontId="50" fillId="0" borderId="1" xfId="0" applyFont="1" applyBorder="1" applyAlignment="1">
      <alignment horizontal="left" vertical="center" wrapText="1"/>
    </xf>
    <xf numFmtId="0" fontId="50" fillId="0" borderId="3" xfId="0" applyFont="1" applyBorder="1" applyAlignment="1">
      <alignment horizontal="right" vertical="center" wrapText="1"/>
    </xf>
    <xf numFmtId="0" fontId="50" fillId="0" borderId="8" xfId="0" applyFont="1" applyBorder="1" applyAlignment="1">
      <alignment horizontal="right" vertical="center" wrapText="1"/>
    </xf>
    <xf numFmtId="0" fontId="50" fillId="0" borderId="6" xfId="0" applyFont="1" applyBorder="1" applyAlignment="1">
      <alignment horizontal="right" vertical="center" wrapText="1"/>
    </xf>
    <xf numFmtId="0" fontId="60" fillId="0" borderId="18" xfId="0" applyFont="1" applyBorder="1" applyAlignment="1">
      <alignment horizontal="left" vertical="top" wrapText="1"/>
    </xf>
    <xf numFmtId="0" fontId="60" fillId="0" borderId="5" xfId="0" applyFont="1" applyBorder="1" applyAlignment="1">
      <alignment horizontal="left" vertical="top" wrapText="1"/>
    </xf>
    <xf numFmtId="0" fontId="60" fillId="0" borderId="19" xfId="0" applyFont="1" applyBorder="1" applyAlignment="1">
      <alignment horizontal="left" vertical="top" wrapText="1"/>
    </xf>
    <xf numFmtId="0" fontId="49" fillId="8" borderId="3" xfId="0" applyFont="1" applyFill="1" applyBorder="1" applyAlignment="1">
      <alignment vertical="center" wrapText="1"/>
    </xf>
    <xf numFmtId="0" fontId="49" fillId="8" borderId="8" xfId="0" applyFont="1" applyFill="1" applyBorder="1" applyAlignment="1">
      <alignment vertical="center" wrapText="1"/>
    </xf>
    <xf numFmtId="0" fontId="49" fillId="8" borderId="6" xfId="0" applyFont="1" applyFill="1" applyBorder="1" applyAlignment="1">
      <alignment vertical="center" wrapText="1"/>
    </xf>
    <xf numFmtId="0" fontId="49" fillId="8" borderId="3" xfId="0" applyFont="1" applyFill="1" applyBorder="1" applyAlignment="1">
      <alignment horizontal="right" vertical="center" wrapText="1" indent="2"/>
    </xf>
    <xf numFmtId="0" fontId="49" fillId="8" borderId="8" xfId="0" applyFont="1" applyFill="1" applyBorder="1" applyAlignment="1">
      <alignment horizontal="right" vertical="center" wrapText="1" indent="2"/>
    </xf>
    <xf numFmtId="0" fontId="49" fillId="8" borderId="6" xfId="0" applyFont="1" applyFill="1" applyBorder="1" applyAlignment="1">
      <alignment horizontal="right" vertical="center" wrapText="1" indent="2"/>
    </xf>
    <xf numFmtId="0" fontId="49" fillId="0" borderId="3" xfId="0" applyFont="1" applyBorder="1" applyAlignment="1">
      <alignment vertical="center" wrapText="1"/>
    </xf>
    <xf numFmtId="0" fontId="49" fillId="0" borderId="3" xfId="0" applyFont="1" applyBorder="1" applyAlignment="1">
      <alignment horizontal="right" vertical="center" wrapText="1" indent="2"/>
    </xf>
    <xf numFmtId="0" fontId="50" fillId="8" borderId="1" xfId="0" applyFont="1" applyFill="1" applyBorder="1" applyAlignment="1">
      <alignment horizontal="left" vertical="center" wrapText="1"/>
    </xf>
    <xf numFmtId="0" fontId="50" fillId="8" borderId="1" xfId="0" applyFont="1" applyFill="1" applyBorder="1" applyAlignment="1">
      <alignment horizontal="right" vertical="center" wrapText="1"/>
    </xf>
    <xf numFmtId="0" fontId="60" fillId="0" borderId="13" xfId="5" applyFont="1" applyBorder="1" applyAlignment="1">
      <alignment horizontal="left" vertical="center" wrapText="1"/>
    </xf>
    <xf numFmtId="0" fontId="60" fillId="0" borderId="0" xfId="5" applyFont="1" applyBorder="1" applyAlignment="1">
      <alignment horizontal="left" vertical="center" wrapText="1"/>
    </xf>
    <xf numFmtId="0" fontId="60" fillId="0" borderId="24" xfId="5" applyFont="1" applyBorder="1" applyAlignment="1">
      <alignment horizontal="left" vertical="center" wrapText="1"/>
    </xf>
    <xf numFmtId="0" fontId="49" fillId="0" borderId="5" xfId="5" applyFont="1" applyBorder="1" applyAlignment="1">
      <alignment horizontal="right" vertical="center"/>
    </xf>
    <xf numFmtId="0" fontId="49" fillId="0" borderId="19" xfId="5" applyFont="1" applyBorder="1" applyAlignment="1">
      <alignment horizontal="right" vertical="center"/>
    </xf>
    <xf numFmtId="0" fontId="23" fillId="0" borderId="14" xfId="5" applyFont="1" applyBorder="1" applyAlignment="1">
      <alignment horizontal="center" vertical="center" wrapText="1"/>
    </xf>
    <xf numFmtId="0" fontId="23" fillId="0" borderId="15" xfId="5" applyFont="1" applyBorder="1" applyAlignment="1">
      <alignment horizontal="center" vertical="center"/>
    </xf>
    <xf numFmtId="0" fontId="23" fillId="0" borderId="20" xfId="5" applyFont="1" applyBorder="1" applyAlignment="1">
      <alignment horizontal="center" vertical="center"/>
    </xf>
    <xf numFmtId="0" fontId="50" fillId="8" borderId="1" xfId="4" applyFont="1" applyFill="1" applyBorder="1" applyAlignment="1">
      <alignment horizontal="center" vertical="center"/>
    </xf>
    <xf numFmtId="0" fontId="23" fillId="0" borderId="13" xfId="5" applyFont="1" applyBorder="1" applyAlignment="1">
      <alignment horizontal="center" vertical="center" wrapText="1"/>
    </xf>
    <xf numFmtId="0" fontId="23" fillId="0" borderId="0" xfId="5" applyFont="1" applyBorder="1" applyAlignment="1">
      <alignment horizontal="center" vertical="center"/>
    </xf>
    <xf numFmtId="0" fontId="23" fillId="0" borderId="24" xfId="5" applyFont="1" applyBorder="1" applyAlignment="1">
      <alignment horizontal="center" vertical="center"/>
    </xf>
    <xf numFmtId="0" fontId="50" fillId="8" borderId="7" xfId="4" applyFont="1" applyFill="1" applyBorder="1" applyAlignment="1">
      <alignment horizontal="center" vertical="center"/>
    </xf>
    <xf numFmtId="0" fontId="50" fillId="8" borderId="19" xfId="4" applyFont="1" applyFill="1" applyBorder="1" applyAlignment="1">
      <alignment horizontal="center" vertical="center"/>
    </xf>
    <xf numFmtId="0" fontId="49" fillId="0" borderId="1" xfId="5" applyFont="1" applyBorder="1" applyAlignment="1">
      <alignment horizontal="center" vertical="center"/>
    </xf>
    <xf numFmtId="0" fontId="49" fillId="0" borderId="1" xfId="4" applyFont="1" applyBorder="1" applyAlignment="1">
      <alignment horizontal="center" vertical="center" wrapText="1"/>
    </xf>
    <xf numFmtId="0" fontId="49" fillId="0" borderId="1" xfId="4" applyFont="1" applyBorder="1" applyAlignment="1">
      <alignment horizontal="center" vertical="center"/>
    </xf>
    <xf numFmtId="0" fontId="49" fillId="8" borderId="1" xfId="5" applyFont="1" applyFill="1" applyBorder="1" applyAlignment="1">
      <alignment horizontal="center" vertical="center"/>
    </xf>
    <xf numFmtId="0" fontId="49" fillId="8" borderId="1" xfId="4" applyFont="1" applyFill="1" applyBorder="1" applyAlignment="1">
      <alignment horizontal="center" vertical="center" wrapText="1"/>
    </xf>
    <xf numFmtId="0" fontId="49" fillId="8" borderId="1" xfId="4" applyFont="1" applyFill="1" applyBorder="1" applyAlignment="1">
      <alignment horizontal="center" vertical="center"/>
    </xf>
    <xf numFmtId="0" fontId="49" fillId="8" borderId="6" xfId="5" applyFont="1" applyFill="1" applyBorder="1" applyAlignment="1">
      <alignment horizontal="center" vertical="center"/>
    </xf>
    <xf numFmtId="0" fontId="49" fillId="8" borderId="6" xfId="4" applyFont="1" applyFill="1" applyBorder="1" applyAlignment="1">
      <alignment horizontal="center" vertical="center" wrapText="1"/>
    </xf>
    <xf numFmtId="0" fontId="49" fillId="8" borderId="6" xfId="4" applyFont="1" applyFill="1" applyBorder="1" applyAlignment="1">
      <alignment horizontal="center" vertical="center"/>
    </xf>
    <xf numFmtId="0" fontId="49" fillId="0" borderId="6" xfId="5" applyFont="1" applyBorder="1" applyAlignment="1">
      <alignment horizontal="center" vertical="center"/>
    </xf>
    <xf numFmtId="0" fontId="49" fillId="0" borderId="6" xfId="4" applyFont="1" applyBorder="1" applyAlignment="1">
      <alignment horizontal="center" vertical="center" wrapText="1"/>
    </xf>
    <xf numFmtId="0" fontId="49" fillId="0" borderId="6" xfId="4" applyFont="1" applyBorder="1" applyAlignment="1">
      <alignment horizontal="center" vertical="center"/>
    </xf>
    <xf numFmtId="0" fontId="50" fillId="0" borderId="1" xfId="5" applyFont="1" applyBorder="1" applyAlignment="1">
      <alignment horizontal="center" vertical="center" wrapText="1"/>
    </xf>
    <xf numFmtId="0" fontId="50" fillId="0" borderId="3" xfId="5" applyFont="1" applyBorder="1" applyAlignment="1">
      <alignment horizontal="center" vertical="center"/>
    </xf>
    <xf numFmtId="0" fontId="50" fillId="0" borderId="7" xfId="5" applyFont="1" applyBorder="1" applyAlignment="1">
      <alignment horizontal="center" vertical="center"/>
    </xf>
    <xf numFmtId="0" fontId="50" fillId="0" borderId="1" xfId="5" applyFont="1" applyBorder="1" applyAlignment="1">
      <alignment horizontal="center" vertical="center"/>
    </xf>
    <xf numFmtId="0" fontId="50" fillId="0" borderId="6" xfId="5" applyFont="1" applyBorder="1" applyAlignment="1">
      <alignment horizontal="center" vertical="center"/>
    </xf>
    <xf numFmtId="0" fontId="50" fillId="0" borderId="1" xfId="4" applyFont="1" applyBorder="1" applyAlignment="1">
      <alignment horizontal="center" vertical="center" wrapText="1"/>
    </xf>
    <xf numFmtId="0" fontId="49" fillId="8" borderId="1" xfId="4" applyFont="1" applyFill="1" applyBorder="1" applyAlignment="1">
      <alignment horizontal="left" vertical="center" wrapText="1"/>
    </xf>
    <xf numFmtId="0" fontId="50" fillId="8" borderId="1" xfId="5" applyFont="1" applyFill="1" applyBorder="1" applyAlignment="1">
      <alignment horizontal="center" vertical="center" wrapText="1"/>
    </xf>
    <xf numFmtId="0" fontId="50" fillId="8" borderId="1" xfId="5" applyFont="1" applyFill="1" applyBorder="1" applyAlignment="1">
      <alignment horizontal="center" vertical="center"/>
    </xf>
    <xf numFmtId="0" fontId="50" fillId="8" borderId="1" xfId="4" applyFont="1" applyFill="1" applyBorder="1" applyAlignment="1">
      <alignment horizontal="center" vertical="center" wrapText="1"/>
    </xf>
    <xf numFmtId="0" fontId="60" fillId="0" borderId="14" xfId="0" applyFont="1" applyBorder="1" applyAlignment="1">
      <alignment horizontal="left" vertical="center" wrapText="1"/>
    </xf>
    <xf numFmtId="0" fontId="60" fillId="0" borderId="15" xfId="0" applyFont="1" applyBorder="1" applyAlignment="1">
      <alignment horizontal="left" vertical="center" wrapText="1"/>
    </xf>
    <xf numFmtId="0" fontId="60" fillId="0" borderId="20" xfId="0" applyFont="1" applyBorder="1" applyAlignment="1">
      <alignment horizontal="left" vertical="center" wrapText="1"/>
    </xf>
    <xf numFmtId="0" fontId="60" fillId="0" borderId="18" xfId="0" applyFont="1" applyBorder="1" applyAlignment="1">
      <alignment horizontal="left" vertical="center"/>
    </xf>
    <xf numFmtId="0" fontId="60" fillId="0" borderId="5" xfId="0" applyFont="1" applyBorder="1" applyAlignment="1">
      <alignment horizontal="left" vertical="center"/>
    </xf>
    <xf numFmtId="0" fontId="60" fillId="0" borderId="19" xfId="0" applyFont="1" applyBorder="1" applyAlignment="1">
      <alignment horizontal="left" vertical="center"/>
    </xf>
    <xf numFmtId="0" fontId="23" fillId="0" borderId="18"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9" xfId="0" applyFont="1" applyBorder="1" applyAlignment="1">
      <alignment horizontal="center" vertical="center" wrapText="1"/>
    </xf>
    <xf numFmtId="0" fontId="49" fillId="0" borderId="1" xfId="0" applyFont="1" applyBorder="1" applyAlignment="1">
      <alignment horizontal="center" vertical="center"/>
    </xf>
    <xf numFmtId="0" fontId="49" fillId="8" borderId="1" xfId="0" applyFont="1" applyFill="1" applyBorder="1" applyAlignment="1">
      <alignment horizontal="center" vertical="center"/>
    </xf>
    <xf numFmtId="0" fontId="49" fillId="0" borderId="2" xfId="0" applyFont="1" applyBorder="1" applyAlignment="1">
      <alignment horizontal="center" vertical="center"/>
    </xf>
    <xf numFmtId="0" fontId="49" fillId="8" borderId="2" xfId="0" applyFont="1" applyFill="1" applyBorder="1" applyAlignment="1">
      <alignment horizontal="center" vertical="center" wrapText="1"/>
    </xf>
    <xf numFmtId="0" fontId="49" fillId="8" borderId="2" xfId="0" applyFont="1" applyFill="1" applyBorder="1" applyAlignment="1">
      <alignment horizontal="center" vertical="center"/>
    </xf>
    <xf numFmtId="0" fontId="49" fillId="8" borderId="1" xfId="0" applyFont="1" applyFill="1" applyBorder="1" applyAlignment="1">
      <alignment horizontal="center" vertical="center" wrapText="1"/>
    </xf>
    <xf numFmtId="0" fontId="50" fillId="8" borderId="2" xfId="0" applyFont="1" applyFill="1" applyBorder="1" applyAlignment="1">
      <alignment horizontal="center" vertical="center"/>
    </xf>
    <xf numFmtId="0" fontId="50" fillId="0" borderId="2" xfId="0" applyFont="1" applyBorder="1" applyAlignment="1">
      <alignment horizontal="center" vertical="center" wrapText="1"/>
    </xf>
    <xf numFmtId="0" fontId="50" fillId="0" borderId="2" xfId="0" applyFont="1" applyBorder="1" applyAlignment="1">
      <alignment horizontal="center" vertical="center"/>
    </xf>
    <xf numFmtId="0" fontId="50" fillId="0" borderId="1" xfId="0" applyFont="1" applyBorder="1" applyAlignment="1">
      <alignment horizontal="center" vertical="center"/>
    </xf>
    <xf numFmtId="0" fontId="49" fillId="0" borderId="2" xfId="0" applyFont="1" applyBorder="1" applyAlignment="1">
      <alignment horizontal="center" vertical="center" wrapText="1"/>
    </xf>
    <xf numFmtId="0" fontId="49" fillId="0" borderId="1" xfId="0" applyFont="1" applyBorder="1" applyAlignment="1">
      <alignment horizontal="center" vertical="center" wrapText="1"/>
    </xf>
    <xf numFmtId="0" fontId="49" fillId="8" borderId="1" xfId="94" applyFont="1" applyFill="1" applyBorder="1" applyAlignment="1">
      <alignment horizontal="center" vertical="center"/>
    </xf>
    <xf numFmtId="0" fontId="49" fillId="0" borderId="5" xfId="4" applyFont="1" applyBorder="1" applyAlignment="1">
      <alignment horizontal="center" vertical="center"/>
    </xf>
    <xf numFmtId="0" fontId="49" fillId="0" borderId="19" xfId="4" applyFont="1" applyBorder="1" applyAlignment="1">
      <alignment horizontal="center" vertical="center"/>
    </xf>
    <xf numFmtId="0" fontId="60" fillId="0" borderId="18" xfId="0" applyFont="1" applyBorder="1" applyAlignment="1">
      <alignment horizontal="left" vertical="center" wrapText="1"/>
    </xf>
    <xf numFmtId="0" fontId="60" fillId="0" borderId="5" xfId="0" applyFont="1" applyBorder="1" applyAlignment="1">
      <alignment horizontal="left" vertical="center" wrapText="1"/>
    </xf>
    <xf numFmtId="0" fontId="60" fillId="0" borderId="19" xfId="0" applyFont="1" applyBorder="1" applyAlignment="1">
      <alignment horizontal="left" vertical="center" wrapText="1"/>
    </xf>
    <xf numFmtId="0" fontId="49" fillId="0" borderId="3" xfId="5" applyFont="1" applyBorder="1" applyAlignment="1">
      <alignment horizontal="center" vertical="center"/>
    </xf>
    <xf numFmtId="0" fontId="49" fillId="0" borderId="8" xfId="5" applyFont="1" applyBorder="1" applyAlignment="1">
      <alignment horizontal="center" vertical="center"/>
    </xf>
    <xf numFmtId="0" fontId="49" fillId="8" borderId="14" xfId="5" applyFont="1" applyFill="1" applyBorder="1" applyAlignment="1">
      <alignment horizontal="center" vertical="center"/>
    </xf>
    <xf numFmtId="0" fontId="49" fillId="8" borderId="13" xfId="5" applyFont="1" applyFill="1" applyBorder="1" applyAlignment="1">
      <alignment horizontal="center" vertical="center"/>
    </xf>
    <xf numFmtId="0" fontId="49" fillId="8" borderId="18" xfId="5" applyFont="1" applyFill="1" applyBorder="1" applyAlignment="1">
      <alignment horizontal="center" vertical="center"/>
    </xf>
    <xf numFmtId="0" fontId="49" fillId="0" borderId="14" xfId="5" applyFont="1" applyBorder="1" applyAlignment="1">
      <alignment horizontal="center" vertical="center" wrapText="1"/>
    </xf>
    <xf numFmtId="0" fontId="49" fillId="0" borderId="13" xfId="5" applyFont="1" applyBorder="1" applyAlignment="1">
      <alignment horizontal="center" vertical="center" wrapText="1"/>
    </xf>
    <xf numFmtId="0" fontId="49" fillId="0" borderId="18" xfId="5" applyFont="1" applyBorder="1" applyAlignment="1">
      <alignment horizontal="center" vertical="center" wrapText="1"/>
    </xf>
    <xf numFmtId="0" fontId="49" fillId="0" borderId="0" xfId="5" applyFont="1" applyBorder="1" applyAlignment="1">
      <alignment horizontal="center" vertical="center" wrapText="1"/>
    </xf>
    <xf numFmtId="0" fontId="60" fillId="0" borderId="7" xfId="5" applyFont="1" applyBorder="1" applyAlignment="1">
      <alignment horizontal="left" vertical="center" wrapText="1"/>
    </xf>
    <xf numFmtId="0" fontId="60" fillId="0" borderId="4" xfId="5" applyFont="1" applyBorder="1" applyAlignment="1">
      <alignment horizontal="left" vertical="center" wrapText="1"/>
    </xf>
    <xf numFmtId="0" fontId="60" fillId="0" borderId="2" xfId="5" applyFont="1" applyBorder="1" applyAlignment="1">
      <alignment horizontal="left" vertical="center" wrapText="1"/>
    </xf>
    <xf numFmtId="0" fontId="50" fillId="8" borderId="2" xfId="5" applyFont="1" applyFill="1" applyBorder="1" applyAlignment="1">
      <alignment horizontal="right" vertical="center"/>
    </xf>
    <xf numFmtId="0" fontId="50" fillId="2" borderId="1" xfId="5" applyFont="1" applyFill="1" applyBorder="1" applyAlignment="1">
      <alignment horizontal="center" vertical="center" wrapText="1"/>
    </xf>
    <xf numFmtId="0" fontId="50" fillId="2" borderId="7" xfId="5" applyFont="1" applyFill="1" applyBorder="1" applyAlignment="1">
      <alignment horizontal="center" vertical="center" wrapText="1"/>
    </xf>
    <xf numFmtId="0" fontId="50" fillId="8" borderId="1" xfId="5" applyFont="1" applyFill="1" applyBorder="1" applyAlignment="1">
      <alignment horizontal="left" vertical="center" wrapText="1"/>
    </xf>
    <xf numFmtId="0" fontId="50" fillId="2" borderId="1" xfId="5" applyFont="1" applyFill="1" applyBorder="1" applyAlignment="1">
      <alignment horizontal="center" vertical="center"/>
    </xf>
    <xf numFmtId="0" fontId="50" fillId="0" borderId="14" xfId="5" applyFont="1" applyBorder="1" applyAlignment="1">
      <alignment horizontal="center" vertical="center" wrapText="1"/>
    </xf>
    <xf numFmtId="0" fontId="50" fillId="0" borderId="15" xfId="5" applyFont="1" applyBorder="1" applyAlignment="1">
      <alignment horizontal="center" vertical="center" wrapText="1"/>
    </xf>
    <xf numFmtId="0" fontId="23" fillId="0" borderId="15" xfId="5" applyFont="1" applyBorder="1" applyAlignment="1">
      <alignment horizontal="center" vertical="center" wrapText="1"/>
    </xf>
    <xf numFmtId="0" fontId="23" fillId="0" borderId="20" xfId="5" applyFont="1" applyBorder="1" applyAlignment="1">
      <alignment horizontal="center" vertical="center" wrapText="1"/>
    </xf>
    <xf numFmtId="17" fontId="49" fillId="0" borderId="0" xfId="5" applyNumberFormat="1" applyFont="1" applyBorder="1" applyAlignment="1">
      <alignment horizontal="right" vertical="center"/>
    </xf>
    <xf numFmtId="17" fontId="49" fillId="0" borderId="5" xfId="5" applyNumberFormat="1" applyFont="1" applyBorder="1" applyAlignment="1">
      <alignment horizontal="right" vertical="center"/>
    </xf>
    <xf numFmtId="17" fontId="49" fillId="0" borderId="19" xfId="5" applyNumberFormat="1" applyFont="1" applyBorder="1" applyAlignment="1">
      <alignment horizontal="right" vertical="center"/>
    </xf>
    <xf numFmtId="0" fontId="23" fillId="0" borderId="0" xfId="5" applyFont="1" applyBorder="1" applyAlignment="1">
      <alignment horizontal="center" vertical="center" wrapText="1"/>
    </xf>
    <xf numFmtId="0" fontId="23" fillId="0" borderId="24" xfId="5" applyFont="1" applyBorder="1" applyAlignment="1">
      <alignment horizontal="center" vertical="center" wrapText="1"/>
    </xf>
    <xf numFmtId="0" fontId="60" fillId="0" borderId="13" xfId="0" applyFont="1" applyBorder="1" applyAlignment="1">
      <alignment vertical="center" wrapText="1"/>
    </xf>
    <xf numFmtId="0" fontId="60" fillId="0" borderId="0" xfId="0" applyFont="1" applyBorder="1" applyAlignment="1">
      <alignment vertical="center" wrapText="1"/>
    </xf>
    <xf numFmtId="0" fontId="60" fillId="0" borderId="24" xfId="0" applyFont="1" applyBorder="1" applyAlignment="1">
      <alignment vertical="center" wrapText="1"/>
    </xf>
    <xf numFmtId="0" fontId="60" fillId="0" borderId="18" xfId="0" applyFont="1" applyBorder="1" applyAlignment="1">
      <alignment vertical="center"/>
    </xf>
    <xf numFmtId="0" fontId="60" fillId="0" borderId="5" xfId="0" applyFont="1" applyBorder="1" applyAlignment="1">
      <alignment vertical="center"/>
    </xf>
    <xf numFmtId="0" fontId="60" fillId="0" borderId="19" xfId="0" applyFont="1" applyBorder="1" applyAlignment="1">
      <alignment vertical="center"/>
    </xf>
    <xf numFmtId="0" fontId="23" fillId="0" borderId="14" xfId="47" applyFont="1" applyBorder="1" applyAlignment="1">
      <alignment horizontal="center" vertical="center" wrapText="1"/>
    </xf>
    <xf numFmtId="0" fontId="23" fillId="0" borderId="15" xfId="47" applyFont="1" applyBorder="1" applyAlignment="1">
      <alignment horizontal="center" vertical="center" wrapText="1"/>
    </xf>
    <xf numFmtId="0" fontId="23" fillId="0" borderId="20" xfId="47" applyFont="1" applyBorder="1" applyAlignment="1">
      <alignment horizontal="center" vertical="center" wrapText="1"/>
    </xf>
    <xf numFmtId="0" fontId="50" fillId="0" borderId="18" xfId="47" applyFont="1" applyBorder="1" applyAlignment="1">
      <alignment horizontal="right" vertical="center"/>
    </xf>
    <xf numFmtId="0" fontId="50" fillId="0" borderId="5" xfId="47" applyFont="1" applyBorder="1" applyAlignment="1">
      <alignment horizontal="right" vertical="center"/>
    </xf>
    <xf numFmtId="0" fontId="50" fillId="0" borderId="19" xfId="47" applyFont="1" applyBorder="1" applyAlignment="1">
      <alignment horizontal="right" vertical="center"/>
    </xf>
    <xf numFmtId="0" fontId="50" fillId="8" borderId="1" xfId="47" applyFont="1" applyFill="1" applyBorder="1" applyAlignment="1">
      <alignment horizontal="center" vertical="center" wrapText="1"/>
    </xf>
    <xf numFmtId="0" fontId="50" fillId="8" borderId="3" xfId="47" applyFont="1" applyFill="1" applyBorder="1" applyAlignment="1">
      <alignment horizontal="center" vertical="center" wrapText="1"/>
    </xf>
    <xf numFmtId="0" fontId="50" fillId="8" borderId="6" xfId="47" applyFont="1" applyFill="1" applyBorder="1" applyAlignment="1">
      <alignment horizontal="center" vertical="center" wrapText="1"/>
    </xf>
    <xf numFmtId="0" fontId="50" fillId="8" borderId="1" xfId="47" applyFont="1" applyFill="1" applyBorder="1" applyAlignment="1">
      <alignment horizontal="center" vertical="center"/>
    </xf>
    <xf numFmtId="0" fontId="50" fillId="8" borderId="8" xfId="47" applyFont="1" applyFill="1" applyBorder="1" applyAlignment="1">
      <alignment horizontal="center" vertical="center" wrapText="1"/>
    </xf>
    <xf numFmtId="0" fontId="23" fillId="0" borderId="13" xfId="47" applyFont="1" applyBorder="1" applyAlignment="1">
      <alignment horizontal="center" vertical="center" wrapText="1"/>
    </xf>
    <xf numFmtId="0" fontId="23" fillId="0" borderId="0" xfId="47" applyFont="1" applyBorder="1" applyAlignment="1">
      <alignment horizontal="center" vertical="center" wrapText="1"/>
    </xf>
    <xf numFmtId="0" fontId="23" fillId="0" borderId="24" xfId="47" applyFont="1" applyBorder="1" applyAlignment="1">
      <alignment horizontal="center" vertical="center" wrapText="1"/>
    </xf>
    <xf numFmtId="0" fontId="23" fillId="0" borderId="14" xfId="0" applyFont="1" applyBorder="1" applyAlignment="1">
      <alignment horizontal="center" vertical="center"/>
    </xf>
    <xf numFmtId="0" fontId="49" fillId="0" borderId="5" xfId="0" applyFont="1" applyBorder="1" applyAlignment="1">
      <alignment horizontal="center" vertical="center"/>
    </xf>
    <xf numFmtId="0" fontId="23" fillId="0" borderId="13" xfId="0" applyFont="1" applyBorder="1" applyAlignment="1">
      <alignment horizontal="center" vertical="center"/>
    </xf>
    <xf numFmtId="0" fontId="60" fillId="0" borderId="18" xfId="0" quotePrefix="1" applyFont="1" applyBorder="1" applyAlignment="1">
      <alignment horizontal="left" vertical="top" wrapText="1"/>
    </xf>
    <xf numFmtId="0" fontId="60" fillId="0" borderId="5" xfId="0" quotePrefix="1" applyFont="1" applyBorder="1" applyAlignment="1">
      <alignment horizontal="left" vertical="top" wrapText="1"/>
    </xf>
    <xf numFmtId="0" fontId="60" fillId="0" borderId="19" xfId="0" quotePrefix="1" applyFont="1" applyBorder="1" applyAlignment="1">
      <alignment horizontal="left" vertical="top" wrapText="1"/>
    </xf>
    <xf numFmtId="0" fontId="3" fillId="0" borderId="0" xfId="0" applyFont="1" applyAlignment="1">
      <alignment horizontal="left" vertical="center" wrapText="1"/>
    </xf>
    <xf numFmtId="0" fontId="5" fillId="2" borderId="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3" fillId="0" borderId="5" xfId="0" applyFont="1" applyBorder="1" applyAlignment="1">
      <alignment horizontal="center" vertical="center"/>
    </xf>
    <xf numFmtId="0" fontId="5" fillId="2" borderId="1" xfId="0" applyFont="1" applyFill="1" applyBorder="1" applyAlignment="1">
      <alignment horizontal="center" vertical="top" wrapText="1"/>
    </xf>
    <xf numFmtId="0" fontId="3" fillId="2" borderId="1" xfId="0" applyFont="1" applyFill="1" applyBorder="1" applyAlignment="1">
      <alignment horizontal="center" vertical="top" wrapText="1"/>
    </xf>
    <xf numFmtId="0" fontId="5" fillId="2" borderId="1" xfId="0" applyFont="1" applyFill="1" applyBorder="1" applyAlignment="1">
      <alignment horizontal="center" vertical="center" wrapText="1"/>
    </xf>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168" fontId="5" fillId="2" borderId="1" xfId="0" applyNumberFormat="1" applyFont="1" applyFill="1" applyBorder="1" applyAlignment="1">
      <alignment horizontal="center" vertical="top" wrapText="1"/>
    </xf>
    <xf numFmtId="168" fontId="3" fillId="2" borderId="1" xfId="0" applyNumberFormat="1" applyFont="1" applyFill="1" applyBorder="1" applyAlignment="1">
      <alignment horizontal="center" vertical="top" wrapText="1"/>
    </xf>
    <xf numFmtId="0" fontId="8" fillId="0" borderId="0" xfId="0" applyFont="1" applyAlignment="1">
      <alignment horizontal="center" vertical="center" wrapText="1"/>
    </xf>
    <xf numFmtId="0" fontId="8" fillId="0" borderId="0" xfId="0" applyFont="1" applyAlignment="1">
      <alignment horizontal="center" vertical="center"/>
    </xf>
    <xf numFmtId="0" fontId="35" fillId="0" borderId="0" xfId="0" applyFont="1" applyBorder="1" applyAlignment="1">
      <alignment horizontal="center" vertical="center" wrapText="1"/>
    </xf>
    <xf numFmtId="0" fontId="35" fillId="0" borderId="0" xfId="0" applyFont="1" applyBorder="1" applyAlignment="1">
      <alignment horizontal="center" vertical="center"/>
    </xf>
    <xf numFmtId="0" fontId="3" fillId="0" borderId="0" xfId="0" applyFont="1" applyBorder="1" applyAlignment="1">
      <alignment horizontal="left" vertical="center" wrapText="1"/>
    </xf>
    <xf numFmtId="0" fontId="49" fillId="8" borderId="1" xfId="0" applyFont="1" applyFill="1" applyBorder="1" applyAlignment="1">
      <alignment vertical="center"/>
    </xf>
    <xf numFmtId="0" fontId="50" fillId="8" borderId="1" xfId="0" applyFont="1" applyFill="1" applyBorder="1" applyAlignment="1">
      <alignment horizontal="center" vertical="top" wrapText="1"/>
    </xf>
    <xf numFmtId="0" fontId="49" fillId="8" borderId="1" xfId="0" applyFont="1" applyFill="1" applyBorder="1" applyAlignment="1">
      <alignment horizontal="center" vertical="top" wrapText="1"/>
    </xf>
    <xf numFmtId="168" fontId="50" fillId="8" borderId="1" xfId="0" applyNumberFormat="1" applyFont="1" applyFill="1" applyBorder="1" applyAlignment="1">
      <alignment horizontal="center" vertical="top" wrapText="1"/>
    </xf>
    <xf numFmtId="168" fontId="49" fillId="8" borderId="1" xfId="0" applyNumberFormat="1" applyFont="1" applyFill="1" applyBorder="1" applyAlignment="1">
      <alignment horizontal="center" vertical="top" wrapText="1"/>
    </xf>
    <xf numFmtId="0" fontId="60" fillId="0" borderId="13" xfId="0" applyFont="1" applyBorder="1" applyAlignment="1">
      <alignment horizontal="left" vertical="center"/>
    </xf>
    <xf numFmtId="0" fontId="60" fillId="0" borderId="0" xfId="0" applyFont="1" applyBorder="1" applyAlignment="1">
      <alignment horizontal="left" vertical="center"/>
    </xf>
    <xf numFmtId="0" fontId="60" fillId="0" borderId="24" xfId="0" applyFont="1" applyBorder="1" applyAlignment="1">
      <alignment horizontal="left" vertical="center"/>
    </xf>
    <xf numFmtId="168" fontId="5" fillId="2" borderId="1" xfId="0" applyNumberFormat="1" applyFont="1" applyFill="1" applyBorder="1" applyAlignment="1">
      <alignment horizontal="center" vertical="center" wrapText="1"/>
    </xf>
    <xf numFmtId="168" fontId="3" fillId="2" borderId="1" xfId="0" applyNumberFormat="1" applyFont="1" applyFill="1" applyBorder="1" applyAlignment="1">
      <alignment horizontal="center" vertical="center" wrapText="1"/>
    </xf>
    <xf numFmtId="0" fontId="7" fillId="0" borderId="5" xfId="0" applyFont="1" applyBorder="1" applyAlignment="1">
      <alignment horizontal="center" vertical="center"/>
    </xf>
    <xf numFmtId="0" fontId="50" fillId="0" borderId="14" xfId="0" applyFont="1" applyBorder="1" applyAlignment="1">
      <alignment horizontal="right"/>
    </xf>
    <xf numFmtId="0" fontId="50" fillId="0" borderId="15" xfId="0" applyFont="1" applyBorder="1" applyAlignment="1">
      <alignment horizontal="right"/>
    </xf>
    <xf numFmtId="0" fontId="50" fillId="0" borderId="20" xfId="0" applyFont="1" applyBorder="1" applyAlignment="1">
      <alignment horizontal="right"/>
    </xf>
    <xf numFmtId="0" fontId="50" fillId="0" borderId="1" xfId="0" applyFont="1" applyBorder="1" applyAlignment="1">
      <alignment horizontal="center" vertical="top"/>
    </xf>
    <xf numFmtId="0" fontId="50" fillId="0" borderId="1" xfId="0" applyFont="1" applyBorder="1" applyAlignment="1">
      <alignment horizontal="center" vertical="top" wrapText="1"/>
    </xf>
    <xf numFmtId="0" fontId="60" fillId="0" borderId="13" xfId="0" applyFont="1" applyBorder="1" applyAlignment="1">
      <alignment horizontal="left" vertical="center" wrapText="1"/>
    </xf>
    <xf numFmtId="0" fontId="60" fillId="0" borderId="0" xfId="0" applyFont="1" applyBorder="1" applyAlignment="1">
      <alignment horizontal="left" vertical="center" wrapText="1"/>
    </xf>
    <xf numFmtId="0" fontId="60" fillId="0" borderId="24" xfId="0" applyFont="1" applyBorder="1" applyAlignment="1">
      <alignment horizontal="left" vertical="center" wrapText="1"/>
    </xf>
    <xf numFmtId="0" fontId="50" fillId="8" borderId="8" xfId="0" applyFont="1" applyFill="1" applyBorder="1" applyAlignment="1">
      <alignment horizontal="center" vertical="center" wrapText="1"/>
    </xf>
    <xf numFmtId="0" fontId="49" fillId="0" borderId="13" xfId="0" applyFont="1" applyBorder="1" applyAlignment="1">
      <alignment horizontal="right"/>
    </xf>
    <xf numFmtId="0" fontId="49" fillId="0" borderId="1" xfId="0" applyFont="1" applyBorder="1" applyAlignment="1">
      <alignment horizontal="right"/>
    </xf>
    <xf numFmtId="0" fontId="50" fillId="8" borderId="14" xfId="0" applyFont="1" applyFill="1" applyBorder="1" applyAlignment="1">
      <alignment horizontal="center" vertical="center" wrapText="1"/>
    </xf>
    <xf numFmtId="0" fontId="50" fillId="8" borderId="18" xfId="0" applyFont="1" applyFill="1" applyBorder="1" applyAlignment="1">
      <alignment horizontal="center" vertical="center" wrapText="1"/>
    </xf>
    <xf numFmtId="0" fontId="50" fillId="8" borderId="5" xfId="0" applyFont="1" applyFill="1" applyBorder="1" applyAlignment="1">
      <alignment horizontal="center" vertical="center" wrapText="1"/>
    </xf>
    <xf numFmtId="0" fontId="50" fillId="8" borderId="19" xfId="0" applyFont="1" applyFill="1" applyBorder="1" applyAlignment="1">
      <alignment horizontal="center" vertical="center" wrapText="1"/>
    </xf>
    <xf numFmtId="0" fontId="49" fillId="0" borderId="13" xfId="0" applyFont="1" applyBorder="1" applyAlignment="1">
      <alignment horizontal="left" vertical="center" wrapText="1"/>
    </xf>
    <xf numFmtId="0" fontId="49" fillId="0" borderId="0" xfId="0" applyFont="1" applyBorder="1" applyAlignment="1">
      <alignment horizontal="left" vertical="center" wrapText="1"/>
    </xf>
    <xf numFmtId="0" fontId="50" fillId="0" borderId="5" xfId="0" applyFont="1" applyBorder="1" applyAlignment="1">
      <alignment horizontal="right" vertical="center"/>
    </xf>
    <xf numFmtId="0" fontId="50" fillId="0" borderId="1" xfId="0" applyFont="1" applyBorder="1" applyAlignment="1">
      <alignment vertical="center" wrapText="1"/>
    </xf>
    <xf numFmtId="0" fontId="50" fillId="0" borderId="14"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0" xfId="0" applyFont="1" applyBorder="1" applyAlignment="1">
      <alignment horizontal="center" vertical="center"/>
    </xf>
    <xf numFmtId="0" fontId="50" fillId="0" borderId="0" xfId="0" applyFont="1" applyBorder="1" applyAlignment="1">
      <alignment horizontal="center" vertical="center" wrapText="1"/>
    </xf>
    <xf numFmtId="0" fontId="50" fillId="0" borderId="18" xfId="0" applyFont="1" applyBorder="1" applyAlignment="1">
      <alignment horizontal="right" vertical="center"/>
    </xf>
    <xf numFmtId="0" fontId="50" fillId="0" borderId="19" xfId="0" applyFont="1" applyBorder="1" applyAlignment="1">
      <alignment horizontal="right" vertical="center"/>
    </xf>
    <xf numFmtId="0" fontId="50" fillId="8" borderId="14" xfId="0" applyFont="1" applyFill="1" applyBorder="1" applyAlignment="1">
      <alignment horizontal="center" vertical="center"/>
    </xf>
    <xf numFmtId="0" fontId="50" fillId="8" borderId="20" xfId="0" applyFont="1" applyFill="1" applyBorder="1" applyAlignment="1">
      <alignment horizontal="center" vertical="center"/>
    </xf>
    <xf numFmtId="3" fontId="49" fillId="7" borderId="3" xfId="0" applyNumberFormat="1" applyFont="1" applyFill="1" applyBorder="1" applyAlignment="1">
      <alignment horizontal="center" vertical="center"/>
    </xf>
    <xf numFmtId="3" fontId="49" fillId="7" borderId="6" xfId="0" applyNumberFormat="1" applyFont="1" applyFill="1" applyBorder="1" applyAlignment="1">
      <alignment horizontal="center" vertical="center"/>
    </xf>
    <xf numFmtId="0" fontId="60" fillId="0" borderId="14" xfId="0" applyFont="1" applyBorder="1" applyAlignment="1">
      <alignment horizontal="left" vertical="top" wrapText="1"/>
    </xf>
    <xf numFmtId="0" fontId="60" fillId="0" borderId="15" xfId="0" applyFont="1" applyBorder="1" applyAlignment="1">
      <alignment horizontal="left" vertical="top" wrapText="1"/>
    </xf>
    <xf numFmtId="0" fontId="60" fillId="0" borderId="20" xfId="0" applyFont="1" applyBorder="1" applyAlignment="1">
      <alignment horizontal="left" vertical="top" wrapText="1"/>
    </xf>
    <xf numFmtId="0" fontId="60" fillId="0" borderId="18" xfId="0" applyFont="1" applyBorder="1" applyAlignment="1">
      <alignment horizontal="left"/>
    </xf>
    <xf numFmtId="0" fontId="60" fillId="0" borderId="5" xfId="0" applyFont="1" applyBorder="1" applyAlignment="1">
      <alignment horizontal="left"/>
    </xf>
    <xf numFmtId="0" fontId="60" fillId="0" borderId="19" xfId="0" applyFont="1" applyBorder="1" applyAlignment="1">
      <alignment horizontal="left"/>
    </xf>
    <xf numFmtId="3" fontId="49" fillId="7" borderId="3" xfId="0" applyNumberFormat="1" applyFont="1" applyFill="1" applyBorder="1" applyAlignment="1">
      <alignment horizontal="center" vertical="center" wrapText="1"/>
    </xf>
    <xf numFmtId="3" fontId="49" fillId="7" borderId="6" xfId="0" applyNumberFormat="1" applyFont="1" applyFill="1" applyBorder="1" applyAlignment="1">
      <alignment horizontal="center" vertical="center" wrapText="1"/>
    </xf>
    <xf numFmtId="0" fontId="55" fillId="0" borderId="15" xfId="0" applyFont="1" applyBorder="1" applyAlignment="1">
      <alignment horizontal="center" vertical="center"/>
    </xf>
    <xf numFmtId="0" fontId="55" fillId="0" borderId="20" xfId="0" applyFont="1" applyBorder="1" applyAlignment="1">
      <alignment horizontal="center" vertical="center"/>
    </xf>
    <xf numFmtId="0" fontId="55" fillId="0" borderId="13" xfId="0" applyFont="1" applyBorder="1" applyAlignment="1">
      <alignment horizontal="center" vertical="center"/>
    </xf>
    <xf numFmtId="0" fontId="55" fillId="0" borderId="0" xfId="0" applyFont="1" applyBorder="1" applyAlignment="1">
      <alignment horizontal="center" vertical="center"/>
    </xf>
    <xf numFmtId="0" fontId="55" fillId="0" borderId="24" xfId="0" applyFont="1" applyBorder="1" applyAlignment="1">
      <alignment horizontal="center" vertical="center"/>
    </xf>
    <xf numFmtId="0" fontId="53" fillId="0" borderId="18" xfId="0" applyFont="1" applyBorder="1" applyAlignment="1">
      <alignment horizontal="right" vertical="top"/>
    </xf>
    <xf numFmtId="0" fontId="53" fillId="0" borderId="5" xfId="0" applyFont="1" applyBorder="1" applyAlignment="1">
      <alignment horizontal="right" vertical="top"/>
    </xf>
    <xf numFmtId="0" fontId="53" fillId="0" borderId="19" xfId="0" applyFont="1" applyBorder="1" applyAlignment="1">
      <alignment horizontal="right" vertical="top"/>
    </xf>
    <xf numFmtId="0" fontId="56" fillId="0" borderId="18" xfId="0" applyFont="1" applyBorder="1" applyAlignment="1">
      <alignment horizontal="left" vertical="center"/>
    </xf>
    <xf numFmtId="0" fontId="56" fillId="0" borderId="5" xfId="0" applyFont="1" applyBorder="1" applyAlignment="1">
      <alignment horizontal="left" vertical="center"/>
    </xf>
    <xf numFmtId="0" fontId="56" fillId="0" borderId="19" xfId="0" applyFont="1" applyBorder="1" applyAlignment="1">
      <alignment horizontal="left" vertical="center"/>
    </xf>
    <xf numFmtId="0" fontId="49" fillId="0" borderId="0" xfId="0" applyFont="1" applyBorder="1" applyAlignment="1">
      <alignment horizontal="right"/>
    </xf>
    <xf numFmtId="0" fontId="49" fillId="0" borderId="24" xfId="0" applyFont="1" applyBorder="1" applyAlignment="1">
      <alignment horizontal="right"/>
    </xf>
    <xf numFmtId="0" fontId="54" fillId="0" borderId="5" xfId="0" applyFont="1" applyBorder="1" applyAlignment="1">
      <alignment horizontal="right" vertical="center"/>
    </xf>
    <xf numFmtId="0" fontId="53" fillId="8" borderId="14" xfId="0" applyFont="1" applyFill="1" applyBorder="1" applyAlignment="1">
      <alignment horizontal="center" vertical="center"/>
    </xf>
    <xf numFmtId="0" fontId="53" fillId="8" borderId="20" xfId="0" applyFont="1" applyFill="1" applyBorder="1" applyAlignment="1">
      <alignment horizontal="center" vertical="center"/>
    </xf>
    <xf numFmtId="0" fontId="53" fillId="8" borderId="1" xfId="0" applyFont="1" applyFill="1" applyBorder="1" applyAlignment="1">
      <alignment horizontal="left" vertical="center"/>
    </xf>
    <xf numFmtId="0" fontId="55" fillId="0" borderId="18"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19" xfId="0" applyFont="1" applyBorder="1" applyAlignment="1">
      <alignment horizontal="center" vertical="center" wrapText="1"/>
    </xf>
    <xf numFmtId="0" fontId="53" fillId="8" borderId="1" xfId="0" applyFont="1" applyFill="1" applyBorder="1" applyAlignment="1">
      <alignment horizontal="center" vertical="center"/>
    </xf>
    <xf numFmtId="0" fontId="53" fillId="8" borderId="6" xfId="0" applyFont="1" applyFill="1" applyBorder="1" applyAlignment="1">
      <alignment horizontal="left" vertical="center"/>
    </xf>
    <xf numFmtId="0" fontId="53" fillId="8" borderId="1" xfId="0" applyFont="1" applyFill="1" applyBorder="1" applyAlignment="1">
      <alignment horizontal="center" vertical="center" wrapText="1"/>
    </xf>
    <xf numFmtId="0" fontId="23" fillId="0" borderId="14" xfId="3" applyFont="1" applyBorder="1" applyAlignment="1">
      <alignment horizontal="center" vertical="center" wrapText="1"/>
    </xf>
    <xf numFmtId="0" fontId="23" fillId="0" borderId="15" xfId="3" applyFont="1" applyBorder="1" applyAlignment="1">
      <alignment horizontal="center" vertical="center" wrapText="1"/>
    </xf>
    <xf numFmtId="0" fontId="23" fillId="0" borderId="20" xfId="3" applyFont="1" applyBorder="1" applyAlignment="1">
      <alignment horizontal="center" vertical="center" wrapText="1"/>
    </xf>
    <xf numFmtId="0" fontId="23" fillId="0" borderId="13" xfId="3" applyFont="1" applyBorder="1" applyAlignment="1">
      <alignment horizontal="center" vertical="center"/>
    </xf>
    <xf numFmtId="0" fontId="23" fillId="0" borderId="0" xfId="3" applyFont="1" applyBorder="1" applyAlignment="1">
      <alignment horizontal="center" vertical="center"/>
    </xf>
    <xf numFmtId="0" fontId="23" fillId="0" borderId="24" xfId="3" applyFont="1" applyBorder="1" applyAlignment="1">
      <alignment horizontal="center" vertical="center"/>
    </xf>
    <xf numFmtId="0" fontId="49" fillId="0" borderId="5" xfId="3" applyFont="1" applyBorder="1" applyAlignment="1">
      <alignment horizontal="right" vertical="center"/>
    </xf>
    <xf numFmtId="0" fontId="49" fillId="0" borderId="19" xfId="3" applyFont="1" applyBorder="1" applyAlignment="1">
      <alignment horizontal="right" vertical="center"/>
    </xf>
    <xf numFmtId="0" fontId="61" fillId="0" borderId="13" xfId="0" applyFont="1" applyBorder="1" applyAlignment="1">
      <alignment horizontal="left" vertical="top" wrapText="1"/>
    </xf>
    <xf numFmtId="0" fontId="61" fillId="0" borderId="0" xfId="0" applyFont="1" applyBorder="1" applyAlignment="1">
      <alignment horizontal="left" vertical="top"/>
    </xf>
    <xf numFmtId="0" fontId="61" fillId="0" borderId="24" xfId="0" applyFont="1" applyBorder="1" applyAlignment="1">
      <alignment horizontal="left" vertical="top"/>
    </xf>
    <xf numFmtId="49" fontId="60" fillId="0" borderId="18" xfId="0" applyNumberFormat="1" applyFont="1" applyBorder="1" applyAlignment="1">
      <alignment horizontal="left"/>
    </xf>
    <xf numFmtId="49" fontId="60" fillId="0" borderId="5" xfId="0" applyNumberFormat="1" applyFont="1" applyBorder="1" applyAlignment="1">
      <alignment horizontal="left"/>
    </xf>
    <xf numFmtId="49" fontId="60" fillId="0" borderId="19" xfId="0" applyNumberFormat="1" applyFont="1" applyBorder="1" applyAlignment="1">
      <alignment horizontal="left"/>
    </xf>
    <xf numFmtId="0" fontId="50" fillId="2" borderId="1" xfId="0" applyFont="1" applyFill="1" applyBorder="1" applyAlignment="1">
      <alignment horizontal="center" vertical="center" wrapText="1"/>
    </xf>
    <xf numFmtId="0" fontId="50" fillId="2" borderId="7" xfId="0" applyFont="1" applyFill="1" applyBorder="1" applyAlignment="1">
      <alignment horizontal="center" vertical="center" wrapText="1"/>
    </xf>
    <xf numFmtId="49" fontId="50" fillId="8" borderId="1" xfId="0" applyNumberFormat="1" applyFont="1" applyFill="1" applyBorder="1" applyAlignment="1">
      <alignment horizontal="center" vertical="center" wrapText="1"/>
    </xf>
    <xf numFmtId="0" fontId="60" fillId="0" borderId="18" xfId="10" applyFont="1" applyBorder="1" applyAlignment="1">
      <alignment horizontal="left" vertical="center" wrapText="1"/>
    </xf>
    <xf numFmtId="0" fontId="60" fillId="0" borderId="5" xfId="10" applyFont="1" applyBorder="1" applyAlignment="1">
      <alignment horizontal="left" vertical="center" wrapText="1"/>
    </xf>
    <xf numFmtId="0" fontId="60" fillId="0" borderId="19" xfId="10" applyFont="1" applyBorder="1" applyAlignment="1">
      <alignment horizontal="left" vertical="center" wrapText="1"/>
    </xf>
    <xf numFmtId="1" fontId="50" fillId="8" borderId="3" xfId="10" applyNumberFormat="1" applyFont="1" applyFill="1" applyBorder="1" applyAlignment="1">
      <alignment horizontal="center" vertical="center"/>
    </xf>
    <xf numFmtId="0" fontId="60" fillId="0" borderId="14" xfId="10" applyFont="1" applyBorder="1" applyAlignment="1">
      <alignment horizontal="left"/>
    </xf>
    <xf numFmtId="0" fontId="60" fillId="0" borderId="15" xfId="10" applyFont="1" applyBorder="1" applyAlignment="1">
      <alignment horizontal="left"/>
    </xf>
    <xf numFmtId="0" fontId="60" fillId="0" borderId="20" xfId="10" applyFont="1" applyBorder="1" applyAlignment="1">
      <alignment horizontal="left"/>
    </xf>
    <xf numFmtId="0" fontId="23" fillId="0" borderId="14" xfId="10" applyFont="1" applyBorder="1" applyAlignment="1">
      <alignment horizontal="center" vertical="center" wrapText="1"/>
    </xf>
    <xf numFmtId="0" fontId="23" fillId="0" borderId="15" xfId="10" applyFont="1" applyBorder="1" applyAlignment="1">
      <alignment horizontal="center" vertical="center" wrapText="1"/>
    </xf>
    <xf numFmtId="0" fontId="23" fillId="0" borderId="20" xfId="10" applyFont="1" applyBorder="1" applyAlignment="1">
      <alignment horizontal="center" vertical="center" wrapText="1"/>
    </xf>
    <xf numFmtId="0" fontId="23" fillId="0" borderId="13" xfId="10" applyFont="1" applyBorder="1" applyAlignment="1">
      <alignment horizontal="center" vertical="top" wrapText="1"/>
    </xf>
    <xf numFmtId="0" fontId="23" fillId="0" borderId="0" xfId="10" applyFont="1" applyBorder="1" applyAlignment="1">
      <alignment horizontal="center" vertical="top" wrapText="1"/>
    </xf>
    <xf numFmtId="0" fontId="23" fillId="0" borderId="24" xfId="10" applyFont="1" applyBorder="1" applyAlignment="1">
      <alignment horizontal="center" vertical="top" wrapText="1"/>
    </xf>
    <xf numFmtId="1" fontId="50" fillId="8" borderId="1" xfId="10" applyNumberFormat="1" applyFont="1" applyFill="1" applyBorder="1" applyAlignment="1">
      <alignment horizontal="center" vertical="center"/>
    </xf>
    <xf numFmtId="0" fontId="49" fillId="0" borderId="18" xfId="10" applyFont="1" applyBorder="1" applyAlignment="1">
      <alignment horizontal="right" vertical="center" wrapText="1"/>
    </xf>
    <xf numFmtId="0" fontId="49" fillId="0" borderId="5" xfId="10" applyFont="1" applyBorder="1" applyAlignment="1">
      <alignment horizontal="right" vertical="center" wrapText="1"/>
    </xf>
    <xf numFmtId="0" fontId="49" fillId="0" borderId="19" xfId="10" applyFont="1" applyBorder="1" applyAlignment="1">
      <alignment horizontal="right" vertical="center" wrapText="1"/>
    </xf>
    <xf numFmtId="1" fontId="62" fillId="0" borderId="3" xfId="0" applyNumberFormat="1" applyFont="1" applyBorder="1" applyAlignment="1">
      <alignment horizontal="center" vertical="center"/>
    </xf>
    <xf numFmtId="1" fontId="62" fillId="0" borderId="6" xfId="0" applyNumberFormat="1" applyFont="1" applyBorder="1" applyAlignment="1">
      <alignment horizontal="center" vertical="center"/>
    </xf>
    <xf numFmtId="1" fontId="49" fillId="0" borderId="3" xfId="91" applyNumberFormat="1" applyFont="1" applyBorder="1" applyAlignment="1">
      <alignment horizontal="center" vertical="center"/>
    </xf>
    <xf numFmtId="1" fontId="49" fillId="0" borderId="6" xfId="91" applyNumberFormat="1" applyFont="1" applyBorder="1" applyAlignment="1">
      <alignment horizontal="center" vertical="center"/>
    </xf>
    <xf numFmtId="0" fontId="55" fillId="0" borderId="14" xfId="0" applyFont="1" applyBorder="1" applyAlignment="1">
      <alignment horizontal="center" vertical="center"/>
    </xf>
    <xf numFmtId="0" fontId="54" fillId="0" borderId="13" xfId="0" applyFont="1" applyBorder="1" applyAlignment="1">
      <alignment horizontal="right" vertical="center" wrapText="1"/>
    </xf>
    <xf numFmtId="0" fontId="54" fillId="0" borderId="24" xfId="0" applyFont="1" applyBorder="1" applyAlignment="1">
      <alignment horizontal="right" vertical="center" wrapText="1"/>
    </xf>
    <xf numFmtId="0" fontId="50" fillId="8" borderId="3" xfId="10" applyFont="1" applyFill="1" applyBorder="1" applyAlignment="1">
      <alignment horizontal="center"/>
    </xf>
    <xf numFmtId="0" fontId="49" fillId="0" borderId="18" xfId="10" applyFont="1" applyBorder="1" applyAlignment="1">
      <alignment horizontal="right" wrapText="1"/>
    </xf>
    <xf numFmtId="0" fontId="49" fillId="0" borderId="5" xfId="10" applyFont="1" applyBorder="1" applyAlignment="1">
      <alignment horizontal="right" wrapText="1"/>
    </xf>
    <xf numFmtId="0" fontId="49" fillId="0" borderId="19" xfId="10" applyFont="1" applyBorder="1" applyAlignment="1">
      <alignment horizontal="right" wrapText="1"/>
    </xf>
    <xf numFmtId="1" fontId="50" fillId="8" borderId="1" xfId="10" applyNumberFormat="1" applyFont="1" applyFill="1" applyBorder="1" applyAlignment="1">
      <alignment horizontal="center"/>
    </xf>
    <xf numFmtId="1" fontId="50" fillId="8" borderId="7" xfId="10" applyNumberFormat="1" applyFont="1" applyFill="1" applyBorder="1" applyAlignment="1">
      <alignment horizontal="center"/>
    </xf>
    <xf numFmtId="1" fontId="50" fillId="8" borderId="2" xfId="10" applyNumberFormat="1" applyFont="1" applyFill="1" applyBorder="1" applyAlignment="1">
      <alignment horizontal="center"/>
    </xf>
    <xf numFmtId="0" fontId="50" fillId="8" borderId="1" xfId="10" applyFont="1" applyFill="1" applyBorder="1" applyAlignment="1">
      <alignment horizontal="center"/>
    </xf>
    <xf numFmtId="0" fontId="50" fillId="8" borderId="7" xfId="0" applyFont="1" applyFill="1" applyBorder="1" applyAlignment="1">
      <alignment horizontal="center" vertical="center"/>
    </xf>
    <xf numFmtId="0" fontId="50" fillId="2" borderId="1" xfId="0" applyFont="1" applyFill="1" applyBorder="1" applyAlignment="1">
      <alignment horizontal="center" vertical="center"/>
    </xf>
    <xf numFmtId="0" fontId="50" fillId="2" borderId="7" xfId="0" applyFont="1" applyFill="1" applyBorder="1" applyAlignment="1">
      <alignment horizontal="center" vertical="center"/>
    </xf>
    <xf numFmtId="0" fontId="50" fillId="2" borderId="2" xfId="0" applyFont="1" applyFill="1" applyBorder="1" applyAlignment="1">
      <alignment horizontal="center" vertical="center"/>
    </xf>
    <xf numFmtId="0" fontId="49" fillId="0" borderId="13" xfId="0" applyFont="1" applyBorder="1" applyAlignment="1">
      <alignment horizontal="right" vertical="center" wrapText="1"/>
    </xf>
    <xf numFmtId="0" fontId="49" fillId="0" borderId="0" xfId="0" applyFont="1" applyBorder="1" applyAlignment="1">
      <alignment horizontal="right" vertical="center"/>
    </xf>
    <xf numFmtId="0" fontId="49" fillId="0" borderId="24" xfId="0" applyFont="1" applyBorder="1" applyAlignment="1">
      <alignment horizontal="right" vertical="center"/>
    </xf>
    <xf numFmtId="2" fontId="50" fillId="8" borderId="7" xfId="0" applyNumberFormat="1" applyFont="1" applyFill="1" applyBorder="1" applyAlignment="1">
      <alignment horizontal="center" vertical="center"/>
    </xf>
    <xf numFmtId="2" fontId="50" fillId="8" borderId="2" xfId="0" applyNumberFormat="1" applyFont="1" applyFill="1" applyBorder="1" applyAlignment="1">
      <alignment horizontal="center" vertical="center"/>
    </xf>
    <xf numFmtId="0" fontId="50" fillId="2" borderId="3" xfId="0" applyFont="1" applyFill="1" applyBorder="1" applyAlignment="1">
      <alignment horizontal="center" vertical="center" wrapText="1"/>
    </xf>
    <xf numFmtId="0" fontId="50" fillId="2" borderId="14" xfId="0" applyFont="1" applyFill="1" applyBorder="1" applyAlignment="1">
      <alignment horizontal="center" vertical="center" wrapText="1"/>
    </xf>
    <xf numFmtId="0" fontId="62" fillId="0" borderId="0" xfId="0" applyFont="1" applyAlignment="1">
      <alignment horizontal="left" vertical="center" wrapText="1"/>
    </xf>
    <xf numFmtId="0" fontId="62" fillId="0" borderId="0" xfId="0" applyFont="1" applyAlignment="1">
      <alignment horizontal="left" vertical="center"/>
    </xf>
    <xf numFmtId="0" fontId="50" fillId="0" borderId="0" xfId="0" applyFont="1" applyAlignment="1">
      <alignment horizontal="center" vertical="center"/>
    </xf>
    <xf numFmtId="2" fontId="50" fillId="0" borderId="7" xfId="0" applyNumberFormat="1" applyFont="1" applyBorder="1" applyAlignment="1">
      <alignment horizontal="right" vertical="center"/>
    </xf>
    <xf numFmtId="2" fontId="50" fillId="0" borderId="2" xfId="0" applyNumberFormat="1" applyFont="1" applyBorder="1" applyAlignment="1">
      <alignment horizontal="right" vertical="center"/>
    </xf>
    <xf numFmtId="0" fontId="23" fillId="0" borderId="14" xfId="0" applyFont="1" applyBorder="1" applyAlignment="1">
      <alignment horizontal="center" vertical="top" wrapText="1"/>
    </xf>
    <xf numFmtId="0" fontId="23" fillId="0" borderId="15" xfId="0" applyFont="1" applyBorder="1" applyAlignment="1">
      <alignment horizontal="center" vertical="top" wrapText="1"/>
    </xf>
    <xf numFmtId="0" fontId="23" fillId="0" borderId="20" xfId="0" applyFont="1" applyBorder="1" applyAlignment="1">
      <alignment horizontal="center" vertical="top" wrapText="1"/>
    </xf>
    <xf numFmtId="0" fontId="23" fillId="0" borderId="13" xfId="0" applyFont="1" applyBorder="1" applyAlignment="1">
      <alignment horizontal="center" vertical="top"/>
    </xf>
    <xf numFmtId="0" fontId="23" fillId="0" borderId="0" xfId="0" applyFont="1" applyBorder="1" applyAlignment="1">
      <alignment horizontal="center" vertical="top"/>
    </xf>
    <xf numFmtId="0" fontId="23" fillId="0" borderId="24" xfId="0" applyFont="1" applyBorder="1" applyAlignment="1">
      <alignment horizontal="center" vertical="top"/>
    </xf>
    <xf numFmtId="0" fontId="50" fillId="8" borderId="7" xfId="0" applyFont="1" applyFill="1" applyBorder="1" applyAlignment="1">
      <alignment horizontal="center" vertical="top"/>
    </xf>
    <xf numFmtId="0" fontId="50" fillId="8" borderId="2" xfId="0" applyFont="1" applyFill="1" applyBorder="1" applyAlignment="1">
      <alignment horizontal="center" vertical="top"/>
    </xf>
    <xf numFmtId="0" fontId="50" fillId="0" borderId="1" xfId="0" applyFont="1" applyBorder="1" applyAlignment="1">
      <alignment horizontal="left" vertical="top" wrapText="1"/>
    </xf>
    <xf numFmtId="0" fontId="50" fillId="0" borderId="1" xfId="0" applyFont="1" applyBorder="1" applyAlignment="1">
      <alignment horizontal="left" vertical="top"/>
    </xf>
    <xf numFmtId="0" fontId="60" fillId="0" borderId="7" xfId="4" applyFont="1" applyBorder="1" applyAlignment="1">
      <alignment horizontal="left" vertical="top" wrapText="1"/>
    </xf>
    <xf numFmtId="0" fontId="60" fillId="0" borderId="4" xfId="4" applyFont="1" applyBorder="1" applyAlignment="1">
      <alignment horizontal="left" vertical="top" wrapText="1"/>
    </xf>
    <xf numFmtId="0" fontId="49" fillId="0" borderId="13" xfId="0" applyFont="1" applyBorder="1" applyAlignment="1">
      <alignment horizontal="right" vertical="top"/>
    </xf>
    <xf numFmtId="0" fontId="49" fillId="0" borderId="0" xfId="0" applyFont="1" applyBorder="1" applyAlignment="1">
      <alignment horizontal="right" vertical="top"/>
    </xf>
    <xf numFmtId="0" fontId="49" fillId="0" borderId="24" xfId="0" applyFont="1" applyBorder="1" applyAlignment="1">
      <alignment horizontal="right" vertical="top"/>
    </xf>
    <xf numFmtId="0" fontId="60" fillId="0" borderId="18" xfId="8" applyFont="1" applyBorder="1" applyAlignment="1">
      <alignment horizontal="left" vertical="center" wrapText="1"/>
    </xf>
    <xf numFmtId="0" fontId="60" fillId="0" borderId="5" xfId="8" applyFont="1" applyBorder="1" applyAlignment="1">
      <alignment horizontal="left" vertical="center"/>
    </xf>
    <xf numFmtId="0" fontId="60" fillId="0" borderId="19" xfId="8" applyFont="1" applyBorder="1" applyAlignment="1">
      <alignment horizontal="left" vertical="center"/>
    </xf>
    <xf numFmtId="0" fontId="23" fillId="0" borderId="14" xfId="8" applyFont="1" applyBorder="1" applyAlignment="1">
      <alignment horizontal="center" vertical="center" wrapText="1"/>
    </xf>
    <xf numFmtId="0" fontId="23" fillId="0" borderId="15" xfId="8" applyFont="1" applyBorder="1" applyAlignment="1">
      <alignment horizontal="center" vertical="center" wrapText="1"/>
    </xf>
    <xf numFmtId="0" fontId="23" fillId="0" borderId="20"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0" xfId="8" applyFont="1" applyBorder="1" applyAlignment="1">
      <alignment horizontal="center" vertical="center" wrapText="1"/>
    </xf>
    <xf numFmtId="0" fontId="23" fillId="0" borderId="24" xfId="8" applyFont="1" applyBorder="1" applyAlignment="1">
      <alignment horizontal="center" vertical="center" wrapText="1"/>
    </xf>
    <xf numFmtId="0" fontId="49" fillId="0" borderId="0" xfId="8" applyFont="1" applyBorder="1" applyAlignment="1">
      <alignment horizontal="right" vertical="center"/>
    </xf>
    <xf numFmtId="0" fontId="49" fillId="0" borderId="24" xfId="8" applyFont="1" applyBorder="1" applyAlignment="1">
      <alignment horizontal="right" vertical="center"/>
    </xf>
    <xf numFmtId="0" fontId="50" fillId="8" borderId="3" xfId="8" applyFont="1" applyFill="1" applyBorder="1" applyAlignment="1">
      <alignment horizontal="center" vertical="center" wrapText="1"/>
    </xf>
    <xf numFmtId="0" fontId="50" fillId="8" borderId="6" xfId="8" applyFont="1" applyFill="1" applyBorder="1" applyAlignment="1">
      <alignment horizontal="center" vertical="center" wrapText="1"/>
    </xf>
    <xf numFmtId="0" fontId="50" fillId="8" borderId="1" xfId="9" applyFont="1" applyFill="1" applyBorder="1" applyAlignment="1">
      <alignment horizontal="center" vertical="center"/>
    </xf>
    <xf numFmtId="0" fontId="60" fillId="0" borderId="13" xfId="9" applyFont="1" applyBorder="1" applyAlignment="1">
      <alignment horizontal="left" vertical="center" wrapText="1"/>
    </xf>
    <xf numFmtId="0" fontId="60" fillId="0" borderId="0" xfId="9" applyFont="1" applyBorder="1" applyAlignment="1">
      <alignment horizontal="left" vertical="center" wrapText="1"/>
    </xf>
    <xf numFmtId="0" fontId="60" fillId="0" borderId="24" xfId="9" applyFont="1" applyBorder="1" applyAlignment="1">
      <alignment horizontal="left" vertical="center" wrapText="1"/>
    </xf>
    <xf numFmtId="0" fontId="60" fillId="0" borderId="18" xfId="9" applyFont="1" applyBorder="1" applyAlignment="1">
      <alignment horizontal="left" vertical="center" wrapText="1"/>
    </xf>
    <xf numFmtId="0" fontId="60" fillId="0" borderId="5" xfId="9" applyFont="1" applyBorder="1" applyAlignment="1">
      <alignment horizontal="left" vertical="center" wrapText="1"/>
    </xf>
    <xf numFmtId="0" fontId="60" fillId="0" borderId="19" xfId="9" applyFont="1" applyBorder="1" applyAlignment="1">
      <alignment horizontal="left" vertical="center" wrapText="1"/>
    </xf>
    <xf numFmtId="0" fontId="23" fillId="0" borderId="14" xfId="9" applyFont="1" applyBorder="1" applyAlignment="1">
      <alignment horizontal="center" vertical="center"/>
    </xf>
    <xf numFmtId="0" fontId="23" fillId="0" borderId="15" xfId="9" applyFont="1" applyBorder="1" applyAlignment="1">
      <alignment horizontal="center" vertical="center"/>
    </xf>
    <xf numFmtId="0" fontId="23" fillId="0" borderId="20" xfId="9" applyFont="1" applyBorder="1" applyAlignment="1">
      <alignment horizontal="center" vertical="center"/>
    </xf>
    <xf numFmtId="0" fontId="23" fillId="0" borderId="13" xfId="9" applyFont="1" applyBorder="1" applyAlignment="1">
      <alignment horizontal="center" vertical="center"/>
    </xf>
    <xf numFmtId="0" fontId="23" fillId="0" borderId="0" xfId="9" applyFont="1" applyBorder="1" applyAlignment="1">
      <alignment horizontal="center" vertical="center"/>
    </xf>
    <xf numFmtId="0" fontId="23" fillId="0" borderId="24" xfId="9" applyFont="1" applyBorder="1" applyAlignment="1">
      <alignment horizontal="center" vertical="center"/>
    </xf>
    <xf numFmtId="0" fontId="49" fillId="0" borderId="0" xfId="9" applyFont="1" applyBorder="1" applyAlignment="1">
      <alignment horizontal="right" vertical="center"/>
    </xf>
    <xf numFmtId="2" fontId="49" fillId="0" borderId="0" xfId="9" applyNumberFormat="1" applyFont="1" applyBorder="1" applyAlignment="1">
      <alignment horizontal="right" vertical="center"/>
    </xf>
    <xf numFmtId="0" fontId="49" fillId="0" borderId="24" xfId="9" applyFont="1" applyBorder="1" applyAlignment="1">
      <alignment horizontal="right" vertical="center"/>
    </xf>
    <xf numFmtId="0" fontId="50" fillId="0" borderId="14" xfId="0" applyFont="1" applyBorder="1" applyAlignment="1">
      <alignment horizontal="center" vertical="center"/>
    </xf>
    <xf numFmtId="0" fontId="50" fillId="0" borderId="15" xfId="0" applyFont="1" applyBorder="1" applyAlignment="1">
      <alignment horizontal="center" vertical="center"/>
    </xf>
    <xf numFmtId="0" fontId="23" fillId="0" borderId="15" xfId="0" applyFont="1" applyBorder="1" applyAlignment="1">
      <alignment horizontal="center" vertical="top"/>
    </xf>
    <xf numFmtId="0" fontId="23" fillId="0" borderId="20" xfId="0" applyFont="1" applyBorder="1" applyAlignment="1">
      <alignment horizontal="center" vertical="top"/>
    </xf>
    <xf numFmtId="0" fontId="50" fillId="0" borderId="13" xfId="0" applyFont="1" applyBorder="1" applyAlignment="1">
      <alignment horizontal="center" vertical="center"/>
    </xf>
    <xf numFmtId="0" fontId="56" fillId="0" borderId="18" xfId="0" applyFont="1" applyBorder="1" applyAlignment="1">
      <alignment horizontal="left" vertical="top"/>
    </xf>
    <xf numFmtId="0" fontId="56" fillId="0" borderId="5" xfId="0" applyFont="1" applyBorder="1" applyAlignment="1">
      <alignment horizontal="left" vertical="top"/>
    </xf>
    <xf numFmtId="0" fontId="56" fillId="0" borderId="19" xfId="0" applyFont="1" applyBorder="1" applyAlignment="1">
      <alignment horizontal="left" vertical="top"/>
    </xf>
    <xf numFmtId="0" fontId="53" fillId="8" borderId="7" xfId="0" applyFont="1" applyFill="1" applyBorder="1" applyAlignment="1">
      <alignment horizontal="center" vertical="center"/>
    </xf>
    <xf numFmtId="0" fontId="53" fillId="8" borderId="2" xfId="0" applyFont="1" applyFill="1" applyBorder="1" applyAlignment="1">
      <alignment horizontal="center" vertical="center"/>
    </xf>
    <xf numFmtId="0" fontId="49" fillId="0" borderId="13" xfId="9" applyFont="1" applyBorder="1" applyAlignment="1">
      <alignment horizontal="right" vertical="top"/>
    </xf>
    <xf numFmtId="0" fontId="49" fillId="0" borderId="0" xfId="9" applyFont="1" applyBorder="1" applyAlignment="1">
      <alignment horizontal="right" vertical="top"/>
    </xf>
    <xf numFmtId="0" fontId="49" fillId="0" borderId="24" xfId="9" applyFont="1" applyBorder="1" applyAlignment="1">
      <alignment horizontal="right" vertical="top"/>
    </xf>
    <xf numFmtId="0" fontId="49" fillId="8" borderId="1" xfId="9" applyFont="1" applyFill="1" applyBorder="1" applyAlignment="1">
      <alignment horizontal="center" vertical="top"/>
    </xf>
    <xf numFmtId="0" fontId="50" fillId="8" borderId="2" xfId="9" applyFont="1" applyFill="1" applyBorder="1" applyAlignment="1">
      <alignment horizontal="center" vertical="top" wrapText="1"/>
    </xf>
    <xf numFmtId="0" fontId="50" fillId="8" borderId="1" xfId="9" applyFont="1" applyFill="1" applyBorder="1" applyAlignment="1">
      <alignment horizontal="center" vertical="top"/>
    </xf>
    <xf numFmtId="0" fontId="50" fillId="8" borderId="1" xfId="9" applyFont="1" applyFill="1" applyBorder="1" applyAlignment="1">
      <alignment horizontal="center" vertical="top" wrapText="1"/>
    </xf>
    <xf numFmtId="0" fontId="50" fillId="8" borderId="2" xfId="9" applyFont="1" applyFill="1" applyBorder="1" applyAlignment="1">
      <alignment horizontal="center" vertical="top"/>
    </xf>
    <xf numFmtId="0" fontId="60" fillId="0" borderId="18" xfId="9" applyFont="1" applyBorder="1" applyAlignment="1">
      <alignment horizontal="left" vertical="top" wrapText="1"/>
    </xf>
    <xf numFmtId="0" fontId="60" fillId="0" borderId="5" xfId="9" applyFont="1" applyBorder="1" applyAlignment="1">
      <alignment horizontal="left" vertical="top" wrapText="1"/>
    </xf>
    <xf numFmtId="0" fontId="60" fillId="0" borderId="19" xfId="9" applyFont="1" applyBorder="1" applyAlignment="1">
      <alignment horizontal="left" vertical="top" wrapText="1"/>
    </xf>
    <xf numFmtId="0" fontId="60" fillId="0" borderId="13" xfId="9" applyFont="1" applyBorder="1" applyAlignment="1">
      <alignment horizontal="left" vertical="top" wrapText="1"/>
    </xf>
    <xf numFmtId="0" fontId="60" fillId="0" borderId="0" xfId="9" applyFont="1" applyBorder="1" applyAlignment="1">
      <alignment horizontal="left" vertical="top" wrapText="1"/>
    </xf>
    <xf numFmtId="0" fontId="60" fillId="0" borderId="24" xfId="9" applyFont="1" applyBorder="1" applyAlignment="1">
      <alignment horizontal="left" vertical="top" wrapText="1"/>
    </xf>
    <xf numFmtId="0" fontId="50" fillId="0" borderId="14" xfId="0" applyFont="1" applyBorder="1" applyAlignment="1">
      <alignment horizontal="center" vertical="top"/>
    </xf>
    <xf numFmtId="0" fontId="50" fillId="0" borderId="15" xfId="0" applyFont="1" applyBorder="1" applyAlignment="1">
      <alignment horizontal="center" vertical="top"/>
    </xf>
    <xf numFmtId="0" fontId="50" fillId="0" borderId="13" xfId="0" applyFont="1" applyBorder="1" applyAlignment="1">
      <alignment horizontal="center" vertical="top"/>
    </xf>
    <xf numFmtId="0" fontId="50" fillId="0" borderId="0" xfId="0" applyFont="1" applyBorder="1" applyAlignment="1">
      <alignment horizontal="center" vertical="top"/>
    </xf>
    <xf numFmtId="0" fontId="50" fillId="2" borderId="7" xfId="0" applyFont="1" applyFill="1" applyBorder="1" applyAlignment="1">
      <alignment horizontal="center" vertical="top" wrapText="1"/>
    </xf>
    <xf numFmtId="0" fontId="50" fillId="2" borderId="1" xfId="0" applyFont="1" applyFill="1" applyBorder="1" applyAlignment="1">
      <alignment horizontal="center" vertical="top" wrapText="1"/>
    </xf>
    <xf numFmtId="0" fontId="49" fillId="0" borderId="5" xfId="0" applyFont="1" applyBorder="1" applyAlignment="1">
      <alignment horizontal="right" vertical="top"/>
    </xf>
    <xf numFmtId="0" fontId="50" fillId="8" borderId="2" xfId="0" applyFont="1" applyFill="1" applyBorder="1" applyAlignment="1">
      <alignment horizontal="center" vertical="top" wrapText="1"/>
    </xf>
    <xf numFmtId="0" fontId="63" fillId="0" borderId="18" xfId="0" applyFont="1" applyBorder="1" applyAlignment="1">
      <alignment horizontal="left" vertical="top" wrapText="1"/>
    </xf>
    <xf numFmtId="0" fontId="63" fillId="0" borderId="5" xfId="0" applyFont="1" applyBorder="1" applyAlignment="1">
      <alignment horizontal="left" vertical="top" wrapText="1"/>
    </xf>
    <xf numFmtId="0" fontId="63" fillId="0" borderId="19" xfId="0" applyFont="1" applyBorder="1" applyAlignment="1">
      <alignment horizontal="left" vertical="top" wrapText="1"/>
    </xf>
    <xf numFmtId="0" fontId="63" fillId="0" borderId="14" xfId="0" applyFont="1" applyBorder="1" applyAlignment="1">
      <alignment horizontal="left" vertical="top" wrapText="1"/>
    </xf>
    <xf numFmtId="0" fontId="63" fillId="0" borderId="15" xfId="0" applyFont="1" applyBorder="1" applyAlignment="1">
      <alignment horizontal="left" vertical="top" wrapText="1"/>
    </xf>
    <xf numFmtId="0" fontId="63" fillId="0" borderId="20" xfId="0" applyFont="1" applyBorder="1" applyAlignment="1">
      <alignment horizontal="left" vertical="top" wrapText="1"/>
    </xf>
    <xf numFmtId="0" fontId="53" fillId="0" borderId="14" xfId="0" applyFont="1" applyBorder="1" applyAlignment="1">
      <alignment horizontal="center"/>
    </xf>
    <xf numFmtId="0" fontId="53" fillId="0" borderId="15" xfId="0" applyFont="1" applyBorder="1" applyAlignment="1">
      <alignment horizontal="center"/>
    </xf>
    <xf numFmtId="0" fontId="53" fillId="0" borderId="13" xfId="0" applyFont="1" applyBorder="1" applyAlignment="1">
      <alignment horizontal="center" wrapText="1"/>
    </xf>
    <xf numFmtId="0" fontId="53" fillId="0" borderId="0" xfId="0" applyFont="1" applyBorder="1" applyAlignment="1">
      <alignment horizontal="center" wrapText="1"/>
    </xf>
    <xf numFmtId="0" fontId="50" fillId="0" borderId="7" xfId="0" applyFont="1" applyBorder="1" applyAlignment="1">
      <alignment horizontal="center" vertical="center" wrapText="1"/>
    </xf>
    <xf numFmtId="0" fontId="53" fillId="2" borderId="1" xfId="0" applyFont="1" applyFill="1" applyBorder="1" applyAlignment="1">
      <alignment horizontal="center" vertical="top" wrapText="1"/>
    </xf>
    <xf numFmtId="0" fontId="53" fillId="2" borderId="7"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6" fillId="0" borderId="14" xfId="0" applyFont="1" applyBorder="1" applyAlignment="1">
      <alignment horizontal="left"/>
    </xf>
    <xf numFmtId="0" fontId="56" fillId="0" borderId="15" xfId="0" applyFont="1" applyBorder="1" applyAlignment="1">
      <alignment horizontal="left"/>
    </xf>
    <xf numFmtId="0" fontId="56" fillId="0" borderId="20" xfId="0" applyFont="1" applyBorder="1" applyAlignment="1">
      <alignment horizontal="left"/>
    </xf>
    <xf numFmtId="0" fontId="53" fillId="8" borderId="2" xfId="0" applyFont="1" applyFill="1" applyBorder="1" applyAlignment="1">
      <alignment horizontal="center" vertical="center" wrapText="1"/>
    </xf>
    <xf numFmtId="0" fontId="49" fillId="0" borderId="13" xfId="0" applyFont="1" applyBorder="1" applyAlignment="1">
      <alignment horizontal="left" vertical="center"/>
    </xf>
    <xf numFmtId="0" fontId="49" fillId="0" borderId="0" xfId="0" applyFont="1" applyBorder="1" applyAlignment="1">
      <alignment horizontal="left" vertical="center"/>
    </xf>
    <xf numFmtId="0" fontId="50" fillId="2" borderId="14" xfId="7" applyFont="1" applyFill="1" applyBorder="1" applyAlignment="1">
      <alignment horizontal="center" vertical="center" wrapText="1"/>
    </xf>
    <xf numFmtId="0" fontId="50" fillId="2" borderId="13" xfId="7" applyFont="1" applyFill="1" applyBorder="1" applyAlignment="1">
      <alignment horizontal="center" vertical="center" wrapText="1"/>
    </xf>
    <xf numFmtId="0" fontId="50" fillId="2" borderId="18" xfId="7" applyFont="1" applyFill="1" applyBorder="1" applyAlignment="1">
      <alignment horizontal="center" vertical="center" wrapText="1"/>
    </xf>
    <xf numFmtId="0" fontId="50" fillId="2" borderId="6" xfId="7" applyFont="1" applyFill="1" applyBorder="1" applyAlignment="1">
      <alignment horizontal="center" vertical="center" wrapText="1"/>
    </xf>
    <xf numFmtId="0" fontId="50" fillId="2" borderId="1" xfId="7" applyFont="1" applyFill="1" applyBorder="1" applyAlignment="1">
      <alignment horizontal="center" vertical="center" wrapText="1"/>
    </xf>
    <xf numFmtId="0" fontId="50" fillId="2" borderId="3" xfId="7" applyFont="1" applyFill="1" applyBorder="1" applyAlignment="1">
      <alignment horizontal="center" vertical="center" wrapText="1"/>
    </xf>
    <xf numFmtId="0" fontId="50" fillId="2" borderId="8" xfId="7" applyFont="1" applyFill="1" applyBorder="1" applyAlignment="1">
      <alignment horizontal="center" vertical="center" wrapText="1"/>
    </xf>
    <xf numFmtId="0" fontId="50" fillId="2" borderId="7" xfId="7" applyFont="1" applyFill="1" applyBorder="1" applyAlignment="1">
      <alignment horizontal="center" vertical="center" wrapText="1"/>
    </xf>
    <xf numFmtId="0" fontId="50" fillId="2" borderId="2" xfId="7" applyFont="1" applyFill="1" applyBorder="1" applyAlignment="1">
      <alignment horizontal="center" vertical="center" wrapText="1"/>
    </xf>
    <xf numFmtId="0" fontId="50" fillId="0" borderId="1" xfId="7" applyFont="1" applyBorder="1" applyAlignment="1">
      <alignment horizontal="left" vertical="center"/>
    </xf>
    <xf numFmtId="0" fontId="49" fillId="0" borderId="5" xfId="7" applyFont="1" applyBorder="1" applyAlignment="1">
      <alignment horizontal="right" vertical="center"/>
    </xf>
    <xf numFmtId="0" fontId="50" fillId="0" borderId="13" xfId="7" applyFont="1" applyBorder="1" applyAlignment="1">
      <alignment horizontal="center" vertical="center"/>
    </xf>
    <xf numFmtId="0" fontId="50" fillId="0" borderId="0" xfId="7" applyFont="1" applyBorder="1" applyAlignment="1">
      <alignment horizontal="center" vertical="center"/>
    </xf>
    <xf numFmtId="0" fontId="50" fillId="0" borderId="14" xfId="7" applyFont="1" applyBorder="1" applyAlignment="1">
      <alignment horizontal="center" vertical="center"/>
    </xf>
    <xf numFmtId="0" fontId="50" fillId="0" borderId="15" xfId="7" applyFont="1" applyBorder="1" applyAlignment="1">
      <alignment horizontal="center" vertical="center"/>
    </xf>
    <xf numFmtId="0" fontId="50" fillId="0" borderId="7" xfId="0" applyFont="1" applyBorder="1" applyAlignment="1">
      <alignment horizontal="left" vertical="center"/>
    </xf>
    <xf numFmtId="0" fontId="50" fillId="0" borderId="2" xfId="0" applyFont="1" applyBorder="1" applyAlignment="1">
      <alignment horizontal="left" vertical="center"/>
    </xf>
    <xf numFmtId="0" fontId="50" fillId="0" borderId="4" xfId="0" applyFont="1" applyBorder="1" applyAlignment="1">
      <alignment horizontal="left" vertical="center"/>
    </xf>
    <xf numFmtId="0" fontId="50" fillId="2" borderId="4" xfId="7" applyFont="1" applyFill="1" applyBorder="1" applyAlignment="1">
      <alignment horizontal="center" vertical="center" wrapText="1"/>
    </xf>
    <xf numFmtId="0" fontId="50" fillId="8" borderId="3" xfId="7" applyFont="1" applyFill="1" applyBorder="1" applyAlignment="1">
      <alignment horizontal="center" vertical="top" wrapText="1"/>
    </xf>
    <xf numFmtId="0" fontId="50" fillId="8" borderId="8" xfId="7" applyFont="1" applyFill="1" applyBorder="1" applyAlignment="1">
      <alignment horizontal="center" vertical="top" wrapText="1"/>
    </xf>
    <xf numFmtId="0" fontId="50" fillId="8" borderId="7" xfId="7" applyFont="1" applyFill="1" applyBorder="1" applyAlignment="1">
      <alignment horizontal="center" vertical="top" wrapText="1"/>
    </xf>
    <xf numFmtId="0" fontId="50" fillId="8" borderId="4" xfId="7" applyFont="1" applyFill="1" applyBorder="1" applyAlignment="1">
      <alignment horizontal="center" vertical="top" wrapText="1"/>
    </xf>
    <xf numFmtId="0" fontId="50" fillId="8" borderId="2" xfId="7" applyFont="1" applyFill="1" applyBorder="1" applyAlignment="1">
      <alignment horizontal="center" vertical="top" wrapText="1"/>
    </xf>
    <xf numFmtId="0" fontId="50" fillId="8" borderId="3" xfId="7" applyFont="1" applyFill="1" applyBorder="1" applyAlignment="1">
      <alignment horizontal="center" vertical="center" wrapText="1"/>
    </xf>
    <xf numFmtId="0" fontId="50" fillId="8" borderId="8" xfId="7" applyFont="1" applyFill="1" applyBorder="1" applyAlignment="1">
      <alignment horizontal="center" vertical="center" wrapText="1"/>
    </xf>
    <xf numFmtId="0" fontId="50" fillId="8" borderId="6" xfId="7" applyFont="1" applyFill="1" applyBorder="1" applyAlignment="1">
      <alignment horizontal="center" vertical="center" wrapText="1"/>
    </xf>
    <xf numFmtId="0" fontId="50" fillId="8" borderId="20" xfId="7" applyFont="1" applyFill="1" applyBorder="1" applyAlignment="1">
      <alignment horizontal="center" vertical="top" wrapText="1"/>
    </xf>
    <xf numFmtId="0" fontId="50" fillId="8" borderId="24" xfId="7" applyFont="1" applyFill="1" applyBorder="1" applyAlignment="1">
      <alignment horizontal="center" vertical="top" wrapText="1"/>
    </xf>
    <xf numFmtId="0" fontId="50" fillId="8" borderId="6" xfId="7" applyFont="1" applyFill="1" applyBorder="1" applyAlignment="1">
      <alignment horizontal="center" vertical="top" wrapText="1"/>
    </xf>
    <xf numFmtId="0" fontId="50" fillId="8" borderId="1" xfId="7" applyFont="1" applyFill="1" applyBorder="1" applyAlignment="1">
      <alignment horizontal="center" vertical="top" wrapText="1"/>
    </xf>
    <xf numFmtId="0" fontId="50" fillId="8" borderId="1" xfId="7" applyFont="1" applyFill="1" applyBorder="1" applyAlignment="1">
      <alignment horizontal="left" vertical="center"/>
    </xf>
    <xf numFmtId="0" fontId="23" fillId="0" borderId="13" xfId="7" applyFont="1" applyBorder="1" applyAlignment="1">
      <alignment horizontal="center" vertical="center"/>
    </xf>
    <xf numFmtId="0" fontId="23" fillId="0" borderId="0" xfId="7" applyFont="1" applyBorder="1" applyAlignment="1">
      <alignment horizontal="center" vertical="center"/>
    </xf>
    <xf numFmtId="0" fontId="23" fillId="0" borderId="24" xfId="7" applyFont="1" applyBorder="1" applyAlignment="1">
      <alignment horizontal="center" vertical="center"/>
    </xf>
    <xf numFmtId="0" fontId="23" fillId="0" borderId="14" xfId="7" applyFont="1" applyBorder="1" applyAlignment="1">
      <alignment horizontal="center" vertical="center" wrapText="1"/>
    </xf>
    <xf numFmtId="0" fontId="23" fillId="0" borderId="15" xfId="7" applyFont="1" applyBorder="1" applyAlignment="1">
      <alignment horizontal="center" vertical="center"/>
    </xf>
    <xf numFmtId="0" fontId="23" fillId="0" borderId="20" xfId="7" applyFont="1" applyBorder="1" applyAlignment="1">
      <alignment horizontal="center" vertical="center"/>
    </xf>
    <xf numFmtId="0" fontId="49" fillId="0" borderId="19" xfId="7" applyFont="1" applyBorder="1" applyAlignment="1">
      <alignment horizontal="right" vertical="center"/>
    </xf>
    <xf numFmtId="0" fontId="50" fillId="8" borderId="7" xfId="0" applyFont="1" applyFill="1" applyBorder="1" applyAlignment="1">
      <alignment horizontal="left" vertical="center"/>
    </xf>
    <xf numFmtId="0" fontId="50" fillId="8" borderId="4" xfId="0" applyFont="1" applyFill="1" applyBorder="1" applyAlignment="1">
      <alignment horizontal="left" vertical="center"/>
    </xf>
    <xf numFmtId="0" fontId="50" fillId="8" borderId="14" xfId="7" applyFont="1" applyFill="1" applyBorder="1" applyAlignment="1">
      <alignment horizontal="center" vertical="center" wrapText="1"/>
    </xf>
    <xf numFmtId="0" fontId="50" fillId="8" borderId="13" xfId="7" applyFont="1" applyFill="1" applyBorder="1" applyAlignment="1">
      <alignment horizontal="center" vertical="center" wrapText="1"/>
    </xf>
    <xf numFmtId="0" fontId="50" fillId="5" borderId="13" xfId="0" applyFont="1" applyFill="1" applyBorder="1" applyAlignment="1">
      <alignment horizontal="right" vertical="center"/>
    </xf>
    <xf numFmtId="0" fontId="50" fillId="5" borderId="0" xfId="0" applyFont="1" applyFill="1" applyBorder="1" applyAlignment="1">
      <alignment horizontal="right" vertical="center"/>
    </xf>
    <xf numFmtId="2" fontId="53" fillId="5" borderId="1" xfId="0" applyNumberFormat="1" applyFont="1" applyFill="1" applyBorder="1" applyAlignment="1">
      <alignment horizontal="right" vertical="center"/>
    </xf>
    <xf numFmtId="0" fontId="50" fillId="5" borderId="1" xfId="0" applyFont="1" applyFill="1" applyBorder="1" applyAlignment="1">
      <alignment horizontal="right" vertical="center"/>
    </xf>
    <xf numFmtId="167" fontId="50" fillId="8" borderId="1" xfId="0" applyNumberFormat="1" applyFont="1" applyFill="1" applyBorder="1" applyAlignment="1">
      <alignment horizontal="center" vertical="top" wrapText="1"/>
    </xf>
    <xf numFmtId="0" fontId="50" fillId="0" borderId="1" xfId="0" applyFont="1" applyBorder="1" applyAlignment="1">
      <alignment horizontal="center" vertical="center" wrapText="1"/>
    </xf>
    <xf numFmtId="0" fontId="71" fillId="0" borderId="13" xfId="72" applyFont="1" applyFill="1" applyBorder="1" applyAlignment="1" applyProtection="1">
      <alignment horizontal="left" vertical="center"/>
    </xf>
    <xf numFmtId="0" fontId="71" fillId="0" borderId="0" xfId="72" applyFont="1" applyFill="1" applyBorder="1" applyAlignment="1" applyProtection="1">
      <alignment horizontal="left" vertical="center"/>
    </xf>
    <xf numFmtId="0" fontId="72" fillId="0" borderId="5" xfId="74" applyFont="1" applyFill="1" applyBorder="1" applyAlignment="1" applyProtection="1">
      <alignment horizontal="left" vertical="center"/>
    </xf>
    <xf numFmtId="0" fontId="71" fillId="0" borderId="5" xfId="72" applyFont="1" applyFill="1" applyBorder="1" applyAlignment="1" applyProtection="1">
      <alignment horizontal="left" vertical="center"/>
    </xf>
    <xf numFmtId="0" fontId="73" fillId="0" borderId="18" xfId="74" applyFont="1" applyFill="1" applyBorder="1" applyAlignment="1" applyProtection="1">
      <alignment horizontal="left" vertical="center"/>
    </xf>
    <xf numFmtId="0" fontId="74" fillId="0" borderId="5" xfId="72" applyFont="1" applyFill="1" applyBorder="1" applyAlignment="1" applyProtection="1">
      <alignment horizontal="left" vertical="center"/>
    </xf>
    <xf numFmtId="0" fontId="74" fillId="0" borderId="19" xfId="72" applyFont="1" applyFill="1" applyBorder="1" applyAlignment="1" applyProtection="1">
      <alignment horizontal="left" vertical="center"/>
    </xf>
    <xf numFmtId="0" fontId="3" fillId="0" borderId="0" xfId="0" applyFont="1" applyAlignment="1">
      <alignment horizontal="left" vertical="top" wrapText="1"/>
    </xf>
    <xf numFmtId="0" fontId="3" fillId="0" borderId="0" xfId="0" applyFont="1" applyAlignment="1">
      <alignment horizontal="left" vertical="top"/>
    </xf>
    <xf numFmtId="0" fontId="53" fillId="0" borderId="14" xfId="0" applyFont="1" applyBorder="1" applyAlignment="1">
      <alignment horizontal="center" vertical="top" wrapText="1"/>
    </xf>
    <xf numFmtId="0" fontId="53" fillId="0" borderId="15" xfId="0" applyFont="1" applyBorder="1" applyAlignment="1">
      <alignment horizontal="center" vertical="top" wrapText="1"/>
    </xf>
    <xf numFmtId="167" fontId="55" fillId="0" borderId="14" xfId="0" applyNumberFormat="1" applyFont="1" applyBorder="1" applyAlignment="1">
      <alignment horizontal="center" vertical="top" wrapText="1"/>
    </xf>
    <xf numFmtId="167" fontId="55" fillId="0" borderId="15" xfId="0" applyNumberFormat="1" applyFont="1" applyBorder="1" applyAlignment="1">
      <alignment horizontal="center" vertical="top" wrapText="1"/>
    </xf>
    <xf numFmtId="167" fontId="55" fillId="0" borderId="20" xfId="0" applyNumberFormat="1" applyFont="1" applyBorder="1" applyAlignment="1">
      <alignment horizontal="center" vertical="top" wrapText="1"/>
    </xf>
    <xf numFmtId="0" fontId="53" fillId="0" borderId="13" xfId="0" applyFont="1" applyBorder="1" applyAlignment="1">
      <alignment horizontal="center" vertical="top" wrapText="1"/>
    </xf>
    <xf numFmtId="0" fontId="53" fillId="0" borderId="0" xfId="0" applyFont="1" applyBorder="1" applyAlignment="1">
      <alignment horizontal="center" vertical="top" wrapText="1"/>
    </xf>
    <xf numFmtId="167" fontId="55" fillId="0" borderId="13" xfId="0" applyNumberFormat="1" applyFont="1" applyBorder="1" applyAlignment="1">
      <alignment horizontal="center" vertical="top" wrapText="1"/>
    </xf>
    <xf numFmtId="167" fontId="55" fillId="0" borderId="0" xfId="0" applyNumberFormat="1" applyFont="1" applyBorder="1" applyAlignment="1">
      <alignment horizontal="center" vertical="top" wrapText="1"/>
    </xf>
    <xf numFmtId="167" fontId="55" fillId="0" borderId="24" xfId="0" applyNumberFormat="1" applyFont="1" applyBorder="1" applyAlignment="1">
      <alignment horizontal="center" vertical="top" wrapText="1"/>
    </xf>
    <xf numFmtId="1" fontId="53" fillId="8" borderId="1" xfId="0" applyNumberFormat="1" applyFont="1" applyFill="1" applyBorder="1" applyAlignment="1">
      <alignment horizontal="center" vertical="center" wrapText="1"/>
    </xf>
    <xf numFmtId="167" fontId="53" fillId="0" borderId="18" xfId="0" applyNumberFormat="1" applyFont="1" applyFill="1" applyBorder="1" applyAlignment="1">
      <alignment horizontal="right" vertical="top"/>
    </xf>
    <xf numFmtId="167" fontId="53" fillId="0" borderId="5" xfId="0" applyNumberFormat="1" applyFont="1" applyFill="1" applyBorder="1" applyAlignment="1">
      <alignment horizontal="right" vertical="top"/>
    </xf>
    <xf numFmtId="167" fontId="53" fillId="0" borderId="19" xfId="0" applyNumberFormat="1" applyFont="1" applyFill="1" applyBorder="1" applyAlignment="1">
      <alignment horizontal="right" vertical="top"/>
    </xf>
    <xf numFmtId="1" fontId="53" fillId="8" borderId="3" xfId="0" applyNumberFormat="1" applyFont="1" applyFill="1" applyBorder="1" applyAlignment="1">
      <alignment horizontal="center" vertical="center" wrapText="1"/>
    </xf>
    <xf numFmtId="1" fontId="53" fillId="8" borderId="6" xfId="0" applyNumberFormat="1" applyFont="1" applyFill="1" applyBorder="1" applyAlignment="1">
      <alignment horizontal="center" vertical="center" wrapText="1"/>
    </xf>
    <xf numFmtId="167" fontId="53" fillId="8" borderId="3" xfId="0" applyNumberFormat="1" applyFont="1" applyFill="1" applyBorder="1" applyAlignment="1">
      <alignment horizontal="center" vertical="center" wrapText="1"/>
    </xf>
    <xf numFmtId="167" fontId="53" fillId="8" borderId="6" xfId="0" applyNumberFormat="1" applyFont="1" applyFill="1" applyBorder="1" applyAlignment="1">
      <alignment horizontal="center" vertical="center" wrapText="1"/>
    </xf>
    <xf numFmtId="0" fontId="53" fillId="0" borderId="1" xfId="0" applyFont="1" applyBorder="1" applyAlignment="1">
      <alignment vertical="top"/>
    </xf>
    <xf numFmtId="167" fontId="53" fillId="8" borderId="1" xfId="0" applyNumberFormat="1" applyFont="1" applyFill="1" applyBorder="1" applyAlignment="1">
      <alignment horizontal="right" vertical="top"/>
    </xf>
    <xf numFmtId="167" fontId="53" fillId="8" borderId="1" xfId="0" applyNumberFormat="1" applyFont="1" applyFill="1" applyBorder="1" applyAlignment="1">
      <alignment horizontal="center" vertical="center" wrapText="1"/>
    </xf>
    <xf numFmtId="0" fontId="53" fillId="0" borderId="1" xfId="0" applyFont="1" applyBorder="1" applyAlignment="1">
      <alignment vertical="top" wrapText="1"/>
    </xf>
    <xf numFmtId="167" fontId="53" fillId="0" borderId="1" xfId="0" applyNumberFormat="1" applyFont="1" applyBorder="1" applyAlignment="1">
      <alignment vertical="top" wrapText="1"/>
    </xf>
    <xf numFmtId="167" fontId="53" fillId="0" borderId="1" xfId="0" applyNumberFormat="1" applyFont="1" applyBorder="1" applyAlignment="1">
      <alignment vertical="top"/>
    </xf>
    <xf numFmtId="0" fontId="53" fillId="0" borderId="1" xfId="0" applyFont="1" applyBorder="1" applyAlignment="1">
      <alignment horizontal="right" vertical="top"/>
    </xf>
    <xf numFmtId="0" fontId="53" fillId="2" borderId="7" xfId="0" applyFont="1" applyFill="1" applyBorder="1" applyAlignment="1">
      <alignment horizontal="center" vertical="top" wrapText="1"/>
    </xf>
    <xf numFmtId="167" fontId="53" fillId="0" borderId="7" xfId="0" applyNumberFormat="1" applyFont="1" applyBorder="1" applyAlignment="1">
      <alignment vertical="top"/>
    </xf>
    <xf numFmtId="167" fontId="53" fillId="0" borderId="2" xfId="0" applyNumberFormat="1" applyFont="1" applyBorder="1" applyAlignment="1">
      <alignment vertical="top"/>
    </xf>
    <xf numFmtId="167" fontId="53" fillId="8" borderId="1" xfId="0" applyNumberFormat="1" applyFont="1" applyFill="1" applyBorder="1" applyAlignment="1">
      <alignment horizontal="center" vertical="top" wrapText="1"/>
    </xf>
    <xf numFmtId="167" fontId="53" fillId="8" borderId="1" xfId="0" applyNumberFormat="1" applyFont="1" applyFill="1" applyBorder="1" applyAlignment="1">
      <alignment horizontal="center" vertical="top"/>
    </xf>
    <xf numFmtId="167" fontId="69" fillId="0" borderId="13" xfId="0" applyNumberFormat="1" applyFont="1" applyBorder="1" applyAlignment="1">
      <alignment horizontal="left" vertical="top" wrapText="1"/>
    </xf>
    <xf numFmtId="167" fontId="56" fillId="0" borderId="0" xfId="0" applyNumberFormat="1" applyFont="1" applyBorder="1" applyAlignment="1">
      <alignment horizontal="left" vertical="top" wrapText="1"/>
    </xf>
    <xf numFmtId="167" fontId="56" fillId="0" borderId="24" xfId="0" applyNumberFormat="1" applyFont="1" applyBorder="1" applyAlignment="1">
      <alignment horizontal="left" vertical="top" wrapText="1"/>
    </xf>
    <xf numFmtId="167" fontId="53" fillId="0" borderId="6" xfId="0" applyNumberFormat="1" applyFont="1" applyBorder="1" applyAlignment="1">
      <alignment vertical="top"/>
    </xf>
    <xf numFmtId="0" fontId="53" fillId="0" borderId="1" xfId="0" applyFont="1" applyBorder="1" applyAlignment="1">
      <alignment horizontal="center" vertical="top" wrapText="1"/>
    </xf>
    <xf numFmtId="0" fontId="53" fillId="0" borderId="1" xfId="0" applyFont="1" applyBorder="1" applyAlignment="1">
      <alignment horizontal="center" vertical="top"/>
    </xf>
    <xf numFmtId="0" fontId="53" fillId="0" borderId="13" xfId="0" applyFont="1" applyBorder="1" applyAlignment="1">
      <alignment horizontal="left" vertical="top" wrapText="1"/>
    </xf>
    <xf numFmtId="0" fontId="53" fillId="0" borderId="0" xfId="0" applyFont="1" applyBorder="1" applyAlignment="1">
      <alignment horizontal="left" vertical="top" wrapText="1"/>
    </xf>
    <xf numFmtId="0" fontId="53" fillId="0" borderId="24" xfId="0" applyFont="1" applyBorder="1" applyAlignment="1">
      <alignment horizontal="left" vertical="top" wrapText="1"/>
    </xf>
    <xf numFmtId="0" fontId="54" fillId="0" borderId="13" xfId="0" applyFont="1" applyBorder="1" applyAlignment="1">
      <alignment horizontal="justify" vertical="top" wrapText="1"/>
    </xf>
    <xf numFmtId="0" fontId="54" fillId="0" borderId="0" xfId="0" applyFont="1" applyBorder="1" applyAlignment="1">
      <alignment horizontal="justify" vertical="top" wrapText="1"/>
    </xf>
    <xf numFmtId="0" fontId="54" fillId="0" borderId="24" xfId="0" applyFont="1" applyBorder="1" applyAlignment="1">
      <alignment horizontal="justify" vertical="top" wrapText="1"/>
    </xf>
    <xf numFmtId="0" fontId="54" fillId="0" borderId="18" xfId="0" applyFont="1" applyBorder="1" applyAlignment="1">
      <alignment horizontal="justify" vertical="top" wrapText="1"/>
    </xf>
    <xf numFmtId="0" fontId="54" fillId="0" borderId="5" xfId="0" applyFont="1" applyBorder="1" applyAlignment="1">
      <alignment horizontal="justify" vertical="top" wrapText="1"/>
    </xf>
    <xf numFmtId="0" fontId="54" fillId="0" borderId="19" xfId="0" applyFont="1" applyBorder="1" applyAlignment="1">
      <alignment horizontal="justify" vertical="top" wrapText="1"/>
    </xf>
    <xf numFmtId="0" fontId="54" fillId="0" borderId="13" xfId="0" applyFont="1" applyBorder="1" applyAlignment="1">
      <alignment horizontal="justify" vertical="center" wrapText="1"/>
    </xf>
    <xf numFmtId="0" fontId="54" fillId="0" borderId="0" xfId="0" applyFont="1" applyBorder="1" applyAlignment="1">
      <alignment horizontal="justify" vertical="center" wrapText="1"/>
    </xf>
    <xf numFmtId="0" fontId="54" fillId="0" borderId="24" xfId="0" applyFont="1" applyBorder="1" applyAlignment="1">
      <alignment horizontal="justify" vertical="center" wrapText="1"/>
    </xf>
    <xf numFmtId="0" fontId="54" fillId="0" borderId="13" xfId="0" applyFont="1" applyBorder="1" applyAlignment="1">
      <alignment horizontal="left" vertical="center" wrapText="1"/>
    </xf>
    <xf numFmtId="0" fontId="54" fillId="0" borderId="0" xfId="0" applyFont="1" applyBorder="1" applyAlignment="1">
      <alignment horizontal="left" vertical="center" wrapText="1"/>
    </xf>
    <xf numFmtId="0" fontId="54" fillId="0" borderId="24" xfId="0" applyFont="1" applyBorder="1" applyAlignment="1">
      <alignment horizontal="left" vertical="center" wrapText="1"/>
    </xf>
    <xf numFmtId="0" fontId="54" fillId="0" borderId="29" xfId="0" applyFont="1" applyBorder="1" applyAlignment="1">
      <alignment vertical="center" wrapText="1"/>
    </xf>
    <xf numFmtId="0" fontId="54" fillId="0" borderId="31" xfId="0" applyFont="1" applyBorder="1" applyAlignment="1">
      <alignment vertical="center" wrapText="1"/>
    </xf>
    <xf numFmtId="0" fontId="54" fillId="0" borderId="32" xfId="0" applyFont="1" applyBorder="1" applyAlignment="1">
      <alignment vertical="center" wrapText="1"/>
    </xf>
    <xf numFmtId="0" fontId="54" fillId="0" borderId="38" xfId="0" applyFont="1" applyBorder="1" applyAlignment="1">
      <alignment vertical="center" wrapText="1"/>
    </xf>
    <xf numFmtId="0" fontId="60" fillId="0" borderId="7" xfId="0" applyFont="1" applyBorder="1" applyAlignment="1">
      <alignment horizontal="left" vertical="top" wrapText="1"/>
    </xf>
    <xf numFmtId="0" fontId="60" fillId="0" borderId="4" xfId="0" applyFont="1" applyBorder="1" applyAlignment="1">
      <alignment horizontal="left" vertical="top" wrapText="1"/>
    </xf>
    <xf numFmtId="0" fontId="60" fillId="0" borderId="2" xfId="0" applyFont="1" applyBorder="1" applyAlignment="1">
      <alignment horizontal="left" vertical="top" wrapText="1"/>
    </xf>
  </cellXfs>
  <cellStyles count="97">
    <cellStyle name="40% - Accent3" xfId="77" builtinId="39"/>
    <cellStyle name="Comma 2" xfId="11" xr:uid="{00000000-0005-0000-0000-000000000000}"/>
    <cellStyle name="Comma 2 2" xfId="75" xr:uid="{00000000-0005-0000-0000-000001000000}"/>
    <cellStyle name="Comma 2 3" xfId="84" xr:uid="{121F87DA-DD8D-4F56-82EB-AD4818C9214A}"/>
    <cellStyle name="Comma 2 4" xfId="96" xr:uid="{5A8C43E0-79AB-41F4-A0A1-145DBD31CD3D}"/>
    <cellStyle name="Comma 3" xfId="12" xr:uid="{00000000-0005-0000-0000-000002000000}"/>
    <cellStyle name="Comma 3 2" xfId="76" xr:uid="{00000000-0005-0000-0000-000003000000}"/>
    <cellStyle name="Hyperlink" xfId="74" builtinId="8"/>
    <cellStyle name="Hyperlink 2" xfId="13" xr:uid="{00000000-0005-0000-0000-000005000000}"/>
    <cellStyle name="Hyperlink 2 2" xfId="89" xr:uid="{C3F76BDB-4216-476C-B943-AF7349865DED}"/>
    <cellStyle name="Hyperlink 3" xfId="72" xr:uid="{00000000-0005-0000-0000-000006000000}"/>
    <cellStyle name="Hyperlink 4" xfId="83" xr:uid="{8B7CD43B-1B4D-48B7-B7A5-B38416B56C0D}"/>
    <cellStyle name="Normal" xfId="0" builtinId="0"/>
    <cellStyle name="Normal 10" xfId="9" xr:uid="{00000000-0005-0000-0000-000008000000}"/>
    <cellStyle name="Normal 10 2" xfId="14" xr:uid="{00000000-0005-0000-0000-000009000000}"/>
    <cellStyle name="Normal 11" xfId="15" xr:uid="{00000000-0005-0000-0000-00000A000000}"/>
    <cellStyle name="Normal 12" xfId="16" xr:uid="{00000000-0005-0000-0000-00000B000000}"/>
    <cellStyle name="Normal 13" xfId="17" xr:uid="{00000000-0005-0000-0000-00000C000000}"/>
    <cellStyle name="Normal 14" xfId="1" xr:uid="{00000000-0005-0000-0000-00000D000000}"/>
    <cellStyle name="Normal 14 2" xfId="18" xr:uid="{00000000-0005-0000-0000-00000E000000}"/>
    <cellStyle name="Normal 14 2 2" xfId="19" xr:uid="{00000000-0005-0000-0000-00000F000000}"/>
    <cellStyle name="Normal 14 2 2 2" xfId="20" xr:uid="{00000000-0005-0000-0000-000010000000}"/>
    <cellStyle name="Normal 14 2 2 2 2" xfId="21" xr:uid="{00000000-0005-0000-0000-000011000000}"/>
    <cellStyle name="Normal 14 2 2 3" xfId="22" xr:uid="{00000000-0005-0000-0000-000012000000}"/>
    <cellStyle name="Normal 15" xfId="2" xr:uid="{00000000-0005-0000-0000-000013000000}"/>
    <cellStyle name="Normal 16" xfId="3" xr:uid="{00000000-0005-0000-0000-000014000000}"/>
    <cellStyle name="Normal 17" xfId="23" xr:uid="{00000000-0005-0000-0000-000015000000}"/>
    <cellStyle name="Normal 18" xfId="10" xr:uid="{00000000-0005-0000-0000-000016000000}"/>
    <cellStyle name="Normal 19" xfId="91" xr:uid="{2ABD538A-5803-4F51-8008-1E176772D534}"/>
    <cellStyle name="Normal 2" xfId="5" xr:uid="{00000000-0005-0000-0000-000017000000}"/>
    <cellStyle name="Normal 2 2" xfId="24" xr:uid="{00000000-0005-0000-0000-000018000000}"/>
    <cellStyle name="Normal 2 2 2" xfId="25" xr:uid="{00000000-0005-0000-0000-000019000000}"/>
    <cellStyle name="Normal 2 3" xfId="26" xr:uid="{00000000-0005-0000-0000-00001A000000}"/>
    <cellStyle name="Normal 2 4" xfId="27" xr:uid="{00000000-0005-0000-0000-00001B000000}"/>
    <cellStyle name="Normal 2 4 2" xfId="28" xr:uid="{00000000-0005-0000-0000-00001C000000}"/>
    <cellStyle name="Normal 2 5" xfId="29" xr:uid="{00000000-0005-0000-0000-00001D000000}"/>
    <cellStyle name="Normal 2 5 2" xfId="30" xr:uid="{00000000-0005-0000-0000-00001E000000}"/>
    <cellStyle name="Normal 2 6" xfId="31" xr:uid="{00000000-0005-0000-0000-00001F000000}"/>
    <cellStyle name="Normal 2 7" xfId="32" xr:uid="{00000000-0005-0000-0000-000020000000}"/>
    <cellStyle name="Normal 2 7 2" xfId="33" xr:uid="{00000000-0005-0000-0000-000021000000}"/>
    <cellStyle name="Normal 2 8" xfId="95" xr:uid="{78C916FD-9610-4EB6-A3D3-7DB39EC91A94}"/>
    <cellStyle name="Normal 3" xfId="4" xr:uid="{00000000-0005-0000-0000-000022000000}"/>
    <cellStyle name="Normal 3 2" xfId="34" xr:uid="{00000000-0005-0000-0000-000023000000}"/>
    <cellStyle name="Normal 3 2 2" xfId="35" xr:uid="{00000000-0005-0000-0000-000024000000}"/>
    <cellStyle name="Normal 3 2 2 2" xfId="36" xr:uid="{00000000-0005-0000-0000-000025000000}"/>
    <cellStyle name="Normal 3 2 3" xfId="37" xr:uid="{00000000-0005-0000-0000-000026000000}"/>
    <cellStyle name="Normal 3 2 3 2" xfId="38" xr:uid="{00000000-0005-0000-0000-000027000000}"/>
    <cellStyle name="Normal 3 2 3 3" xfId="39" xr:uid="{00000000-0005-0000-0000-000028000000}"/>
    <cellStyle name="Normal 3 2 3 4" xfId="40" xr:uid="{00000000-0005-0000-0000-000029000000}"/>
    <cellStyle name="Normal 3 3" xfId="41" xr:uid="{00000000-0005-0000-0000-00002A000000}"/>
    <cellStyle name="Normal 3 3 2" xfId="42" xr:uid="{00000000-0005-0000-0000-00002B000000}"/>
    <cellStyle name="Normal 3 3 2 2" xfId="43" xr:uid="{00000000-0005-0000-0000-00002C000000}"/>
    <cellStyle name="Normal 3 4" xfId="44" xr:uid="{00000000-0005-0000-0000-00002D000000}"/>
    <cellStyle name="Normal 3 4 2" xfId="45" xr:uid="{00000000-0005-0000-0000-00002E000000}"/>
    <cellStyle name="Normal 3 4 2 2" xfId="78" xr:uid="{61D36041-2975-4DC9-A725-379C0FCD3482}"/>
    <cellStyle name="Normal 3 5" xfId="46" xr:uid="{00000000-0005-0000-0000-00002F000000}"/>
    <cellStyle name="Normal 3 6" xfId="92" xr:uid="{9DB82979-76C8-4DD2-AF67-2CBA2E0C3DE0}"/>
    <cellStyle name="Normal 4" xfId="47" xr:uid="{00000000-0005-0000-0000-000030000000}"/>
    <cellStyle name="Normal 4 2" xfId="48" xr:uid="{00000000-0005-0000-0000-000031000000}"/>
    <cellStyle name="Normal 4 2 2" xfId="49" xr:uid="{00000000-0005-0000-0000-000032000000}"/>
    <cellStyle name="Normal 4 2 3" xfId="79" xr:uid="{FAC2D169-1EE2-483E-A666-249FB98468A8}"/>
    <cellStyle name="Normal 5" xfId="6" xr:uid="{00000000-0005-0000-0000-000033000000}"/>
    <cellStyle name="Normal 5 2" xfId="50" xr:uid="{00000000-0005-0000-0000-000034000000}"/>
    <cellStyle name="Normal 5 2 2" xfId="51" xr:uid="{00000000-0005-0000-0000-000035000000}"/>
    <cellStyle name="Normal 5 2 2 2" xfId="52" xr:uid="{00000000-0005-0000-0000-000036000000}"/>
    <cellStyle name="Normal 5 2 2 2 2" xfId="53" xr:uid="{00000000-0005-0000-0000-000037000000}"/>
    <cellStyle name="Normal 5 2 3" xfId="54" xr:uid="{00000000-0005-0000-0000-000038000000}"/>
    <cellStyle name="Normal 5 2 3 2" xfId="55" xr:uid="{00000000-0005-0000-0000-000039000000}"/>
    <cellStyle name="Normal 5 3" xfId="88" xr:uid="{848ADA45-BCA9-4A7B-A107-0878757ED58B}"/>
    <cellStyle name="Normal 5 3 2" xfId="85" xr:uid="{E563A6C7-2262-43F1-A8C1-AC9E82B8FAB6}"/>
    <cellStyle name="Normal 6" xfId="7" xr:uid="{00000000-0005-0000-0000-00003A000000}"/>
    <cellStyle name="Normal 6 2" xfId="87" xr:uid="{10802FB3-6B89-45BD-B2BD-B00CADEFD8DB}"/>
    <cellStyle name="Normal 7" xfId="56" xr:uid="{00000000-0005-0000-0000-00003B000000}"/>
    <cellStyle name="Normal 7 2" xfId="57" xr:uid="{00000000-0005-0000-0000-00003C000000}"/>
    <cellStyle name="Normal 7 2 2" xfId="58" xr:uid="{00000000-0005-0000-0000-00003D000000}"/>
    <cellStyle name="Normal 7 3" xfId="59" xr:uid="{00000000-0005-0000-0000-00003E000000}"/>
    <cellStyle name="Normal 7 3 2" xfId="60" xr:uid="{00000000-0005-0000-0000-00003F000000}"/>
    <cellStyle name="Normal 7 4" xfId="61" xr:uid="{00000000-0005-0000-0000-000040000000}"/>
    <cellStyle name="Normal 7 4 2" xfId="62" xr:uid="{00000000-0005-0000-0000-000041000000}"/>
    <cellStyle name="Normal 7 5" xfId="63" xr:uid="{00000000-0005-0000-0000-000042000000}"/>
    <cellStyle name="Normal 7 5 2" xfId="64" xr:uid="{00000000-0005-0000-0000-000043000000}"/>
    <cellStyle name="Normal 7 6" xfId="65" xr:uid="{00000000-0005-0000-0000-000044000000}"/>
    <cellStyle name="Normal 8" xfId="66" xr:uid="{00000000-0005-0000-0000-000045000000}"/>
    <cellStyle name="Normal 8 2" xfId="67" xr:uid="{00000000-0005-0000-0000-000046000000}"/>
    <cellStyle name="Normal 8 2 2" xfId="68" xr:uid="{00000000-0005-0000-0000-000047000000}"/>
    <cellStyle name="Normal 8 2 2 2" xfId="81" xr:uid="{15528F54-5EB6-4E46-8547-F8FD0F195D25}"/>
    <cellStyle name="Normal 8 3 2" xfId="86" xr:uid="{19545800-101A-4677-ADF2-7C0F64A3F883}"/>
    <cellStyle name="Normal 8 4" xfId="80" xr:uid="{858E5CEC-EC32-4DB3-9943-C349437C125F}"/>
    <cellStyle name="Normal 9" xfId="8" xr:uid="{00000000-0005-0000-0000-000048000000}"/>
    <cellStyle name="Normal 9 2" xfId="73" xr:uid="{00000000-0005-0000-0000-000049000000}"/>
    <cellStyle name="Normal 9 3" xfId="82" xr:uid="{BB68460A-D71A-4C64-AAAD-F733549A6B9B}"/>
    <cellStyle name="Normal_CD_2Master-Res0607 2 2" xfId="93" xr:uid="{4D652111-F283-48E6-84D2-B055908289CA}"/>
    <cellStyle name="Normal_Sheet1" xfId="90" xr:uid="{EEBF7591-3F3E-4517-BC9F-E2385D70592D}"/>
    <cellStyle name="Normal_T2.5 &amp; 2.6" xfId="94" xr:uid="{98146888-00DA-4897-9AC6-F45ECDD2EF66}"/>
    <cellStyle name="Percent 2" xfId="69" xr:uid="{00000000-0005-0000-0000-00004A000000}"/>
    <cellStyle name="Percent 3" xfId="70" xr:uid="{00000000-0005-0000-0000-00004B000000}"/>
    <cellStyle name="Percent 4" xfId="71" xr:uid="{00000000-0005-0000-0000-00004C000000}"/>
  </cellStyles>
  <dxfs count="29">
    <dxf>
      <fill>
        <patternFill>
          <bgColor theme="8"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9" defaultPivotStyle="PivotStyleLight16"/>
  <colors>
    <mruColors>
      <color rgb="FFFFF6D9"/>
      <color rgb="FFFFE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Envistats%202023/ES1_2023_Comp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
      <sheetName val="2.02"/>
      <sheetName val=" 2.03"/>
      <sheetName val="2.04"/>
      <sheetName val="2.05"/>
      <sheetName val="2.06"/>
      <sheetName val="2.07"/>
      <sheetName val="2.08"/>
      <sheetName val="2.09"/>
      <sheetName val="2.10"/>
      <sheetName val="2.11"/>
      <sheetName val="2.12"/>
      <sheetName val="2.13 "/>
      <sheetName val="2.14"/>
      <sheetName val="2.15 "/>
      <sheetName val="2.16"/>
      <sheetName val="2.17"/>
      <sheetName val="2.18"/>
      <sheetName val="2.19"/>
      <sheetName val="2.20(a)"/>
      <sheetName val="2.20 (b)"/>
      <sheetName val="2.20(c)"/>
      <sheetName val="2.21"/>
      <sheetName val="2.22"/>
      <sheetName val="2.23"/>
      <sheetName val="2.24"/>
      <sheetName val="2.25"/>
      <sheetName val="2.26a"/>
      <sheetName val="2.26b"/>
      <sheetName val="2.26c"/>
      <sheetName val="2.26d"/>
      <sheetName val="2.27a"/>
      <sheetName val="2.27b"/>
      <sheetName val="2.28"/>
      <sheetName val="2.29"/>
      <sheetName val="2.30"/>
      <sheetName val="2.31"/>
      <sheetName val="2.32"/>
      <sheetName val="2.33(a)"/>
      <sheetName val="2.33(b)"/>
      <sheetName val="2.34a"/>
      <sheetName val="2.34b"/>
      <sheetName val="2.34c"/>
      <sheetName val="2.35a"/>
      <sheetName val="2.35b"/>
      <sheetName val="2.36"/>
      <sheetName val="2.37"/>
      <sheetName val="2.38ab"/>
      <sheetName val="2.39a"/>
      <sheetName val="2.39b"/>
      <sheetName val="2.40a"/>
      <sheetName val="2.40b"/>
      <sheetName val="2.40c"/>
      <sheetName val="2.41"/>
      <sheetName val="2.42a"/>
      <sheetName val="2.42b"/>
      <sheetName val="2.43a"/>
      <sheetName val="2.43b"/>
      <sheetName val="2.61 "/>
      <sheetName val="2.44"/>
      <sheetName val="2.5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6">
          <cell r="B6" t="str">
            <v>Indus (within India)</v>
          </cell>
          <cell r="C6"/>
          <cell r="D6"/>
          <cell r="E6"/>
          <cell r="F6"/>
          <cell r="G6"/>
          <cell r="H6"/>
          <cell r="I6"/>
          <cell r="J6"/>
          <cell r="K6"/>
          <cell r="L6"/>
          <cell r="M6"/>
          <cell r="N6"/>
          <cell r="O6" t="str">
            <v>सिंधु (भारत के भीतर)</v>
          </cell>
        </row>
        <row r="7">
          <cell r="B7" t="str">
            <v>Akhnoor</v>
          </cell>
          <cell r="C7">
            <v>29.66</v>
          </cell>
          <cell r="D7">
            <v>27.7</v>
          </cell>
          <cell r="E7">
            <v>4.0000000000000001E-3</v>
          </cell>
          <cell r="F7">
            <v>0.01</v>
          </cell>
          <cell r="G7">
            <v>1E-3</v>
          </cell>
          <cell r="H7"/>
          <cell r="I7"/>
          <cell r="J7">
            <v>34.72</v>
          </cell>
          <cell r="K7"/>
          <cell r="L7"/>
          <cell r="M7">
            <v>25.53</v>
          </cell>
          <cell r="N7">
            <v>7.01</v>
          </cell>
          <cell r="O7" t="str">
            <v>अखनूर</v>
          </cell>
        </row>
        <row r="8">
          <cell r="B8" t="str">
            <v>Chetak</v>
          </cell>
          <cell r="C8">
            <v>13.92</v>
          </cell>
          <cell r="D8">
            <v>5.79</v>
          </cell>
          <cell r="E8">
            <v>0.96</v>
          </cell>
          <cell r="F8">
            <v>7.0000000000000007E-2</v>
          </cell>
          <cell r="G8">
            <v>-0.02</v>
          </cell>
          <cell r="H8">
            <v>0</v>
          </cell>
          <cell r="I8"/>
          <cell r="J8">
            <v>6.79</v>
          </cell>
          <cell r="K8"/>
          <cell r="L8"/>
          <cell r="M8"/>
          <cell r="N8"/>
          <cell r="O8" t="str">
            <v>चेतक</v>
          </cell>
        </row>
        <row r="9">
          <cell r="B9" t="str">
            <v>Harike</v>
          </cell>
          <cell r="C9">
            <v>45.74</v>
          </cell>
          <cell r="D9">
            <v>28.84</v>
          </cell>
          <cell r="E9">
            <v>6.16</v>
          </cell>
          <cell r="F9">
            <v>0.1</v>
          </cell>
          <cell r="G9">
            <v>-0.03</v>
          </cell>
          <cell r="H9">
            <v>-0.16</v>
          </cell>
          <cell r="I9">
            <v>0.48</v>
          </cell>
          <cell r="J9">
            <v>40</v>
          </cell>
          <cell r="K9">
            <v>4.5999999999999996</v>
          </cell>
          <cell r="L9">
            <v>12.42</v>
          </cell>
          <cell r="M9">
            <v>16.87</v>
          </cell>
          <cell r="N9">
            <v>2.2999999999999998</v>
          </cell>
          <cell r="O9" t="str">
            <v>हरिके</v>
          </cell>
        </row>
        <row r="10">
          <cell r="B10" t="str">
            <v>Nimoo</v>
          </cell>
          <cell r="C10">
            <v>19.57</v>
          </cell>
          <cell r="D10">
            <v>16.170000000000002</v>
          </cell>
          <cell r="E10">
            <v>0</v>
          </cell>
          <cell r="F10">
            <v>8.0000000000000004E-4</v>
          </cell>
          <cell r="G10">
            <v>-1E-4</v>
          </cell>
          <cell r="H10">
            <v>0</v>
          </cell>
          <cell r="I10"/>
          <cell r="J10">
            <v>16.170000000000002</v>
          </cell>
          <cell r="K10"/>
          <cell r="L10"/>
          <cell r="M10" t="str">
            <v>-</v>
          </cell>
          <cell r="N10"/>
          <cell r="O10" t="str">
            <v>निम्मो</v>
          </cell>
        </row>
        <row r="11">
          <cell r="B11" t="str">
            <v>Rest of Indus (ROI)</v>
          </cell>
          <cell r="C11">
            <v>142.44</v>
          </cell>
          <cell r="D11">
            <v>117.23</v>
          </cell>
          <cell r="E11">
            <v>2.09</v>
          </cell>
          <cell r="F11">
            <v>0.20300000000000001</v>
          </cell>
          <cell r="G11">
            <v>-6.0000000000000001E-3</v>
          </cell>
          <cell r="H11">
            <v>-0.08</v>
          </cell>
          <cell r="I11"/>
          <cell r="J11">
            <v>119.43</v>
          </cell>
          <cell r="K11"/>
          <cell r="L11"/>
          <cell r="M11" t="str">
            <v>-</v>
          </cell>
          <cell r="N11"/>
          <cell r="O11" t="str">
            <v>शेष सिंधु (ROI)</v>
          </cell>
        </row>
        <row r="12">
          <cell r="B12" t="str">
            <v xml:space="preserve"> Ganga- Brahmaputra-Meghna </v>
          </cell>
          <cell r="C12"/>
          <cell r="D12"/>
          <cell r="E12"/>
          <cell r="F12"/>
          <cell r="G12"/>
          <cell r="H12"/>
          <cell r="I12"/>
          <cell r="J12"/>
          <cell r="K12"/>
          <cell r="L12"/>
          <cell r="M12"/>
          <cell r="N12"/>
          <cell r="O12" t="str">
            <v>गंगा- ब्रह्मपुत्र-मेघना</v>
          </cell>
        </row>
        <row r="13">
          <cell r="B13" t="str">
            <v>a) Ganga</v>
          </cell>
          <cell r="C13"/>
          <cell r="D13"/>
          <cell r="E13"/>
          <cell r="F13"/>
          <cell r="G13"/>
          <cell r="H13"/>
          <cell r="I13"/>
          <cell r="J13"/>
          <cell r="K13"/>
          <cell r="L13"/>
          <cell r="M13"/>
          <cell r="N13"/>
          <cell r="O13" t="str">
            <v>क) गंगा</v>
          </cell>
        </row>
        <row r="14">
          <cell r="B14" t="str">
            <v>Upper ganga</v>
          </cell>
          <cell r="C14">
            <v>280.77</v>
          </cell>
          <cell r="D14">
            <v>114.55</v>
          </cell>
          <cell r="E14">
            <v>63.57</v>
          </cell>
          <cell r="F14">
            <v>1.31</v>
          </cell>
          <cell r="G14">
            <v>-0.78</v>
          </cell>
          <cell r="H14">
            <v>-0.37</v>
          </cell>
          <cell r="I14">
            <v>0.76</v>
          </cell>
          <cell r="J14">
            <v>197.22</v>
          </cell>
          <cell r="K14">
            <v>21.66</v>
          </cell>
          <cell r="L14">
            <v>3.48</v>
          </cell>
          <cell r="M14"/>
          <cell r="N14"/>
          <cell r="O14" t="str">
            <v>ऊपरी गंगा</v>
          </cell>
        </row>
        <row r="15">
          <cell r="B15" t="str">
            <v>Lower Ganga</v>
          </cell>
          <cell r="C15">
            <v>364.33</v>
          </cell>
          <cell r="D15">
            <v>84.48</v>
          </cell>
          <cell r="E15">
            <v>91.11</v>
          </cell>
          <cell r="F15">
            <v>4.05</v>
          </cell>
          <cell r="G15">
            <v>-0.41</v>
          </cell>
          <cell r="H15">
            <v>0.26</v>
          </cell>
          <cell r="I15">
            <v>6.03</v>
          </cell>
          <cell r="J15">
            <v>192.6</v>
          </cell>
          <cell r="K15">
            <v>7.08</v>
          </cell>
          <cell r="L15"/>
          <cell r="M15"/>
          <cell r="N15"/>
          <cell r="O15" t="str">
            <v>निचली गंगा</v>
          </cell>
        </row>
        <row r="16">
          <cell r="B16" t="str">
            <v>Yamuna</v>
          </cell>
          <cell r="C16">
            <v>268.89999999999998</v>
          </cell>
          <cell r="D16">
            <v>52.87</v>
          </cell>
          <cell r="E16">
            <v>97.23</v>
          </cell>
          <cell r="F16">
            <v>2.69</v>
          </cell>
          <cell r="G16">
            <v>-2.59</v>
          </cell>
          <cell r="H16">
            <v>0.01</v>
          </cell>
          <cell r="I16">
            <v>1.87</v>
          </cell>
          <cell r="J16">
            <v>136.94</v>
          </cell>
          <cell r="K16"/>
          <cell r="L16">
            <v>15.14</v>
          </cell>
          <cell r="M16"/>
          <cell r="N16"/>
          <cell r="O16" t="str">
            <v>यमुना</v>
          </cell>
        </row>
        <row r="17">
          <cell r="B17" t="str">
            <v>b) Brahmaputra</v>
          </cell>
          <cell r="C17">
            <v>499.72</v>
          </cell>
          <cell r="D17">
            <v>522.77</v>
          </cell>
          <cell r="E17">
            <v>3.79</v>
          </cell>
          <cell r="F17">
            <v>0.7</v>
          </cell>
          <cell r="G17">
            <v>0.02</v>
          </cell>
          <cell r="H17">
            <v>0</v>
          </cell>
          <cell r="I17">
            <v>0</v>
          </cell>
          <cell r="J17">
            <v>527.28</v>
          </cell>
          <cell r="K17"/>
          <cell r="L17"/>
          <cell r="M17"/>
          <cell r="N17"/>
          <cell r="O17" t="str">
            <v>b) ब्रह्मपुत्र</v>
          </cell>
        </row>
        <row r="18">
          <cell r="B18" t="str">
            <v>c) Barak &amp; others</v>
          </cell>
          <cell r="C18">
            <v>134</v>
          </cell>
          <cell r="D18">
            <v>84.96</v>
          </cell>
          <cell r="E18">
            <v>0.61</v>
          </cell>
          <cell r="F18">
            <v>0.15</v>
          </cell>
          <cell r="G18">
            <v>0.05</v>
          </cell>
          <cell r="H18">
            <v>0.09</v>
          </cell>
          <cell r="I18">
            <v>0.81</v>
          </cell>
          <cell r="J18">
            <v>86.67</v>
          </cell>
          <cell r="K18"/>
          <cell r="L18"/>
          <cell r="M18"/>
          <cell r="N18"/>
          <cell r="O18" t="str">
            <v>ग) बराक और अन्य</v>
          </cell>
        </row>
        <row r="19">
          <cell r="B19" t="str">
            <v>Godavari</v>
          </cell>
          <cell r="C19">
            <v>365</v>
          </cell>
          <cell r="D19">
            <v>96.57</v>
          </cell>
          <cell r="E19">
            <v>16.13</v>
          </cell>
          <cell r="F19">
            <v>1.1499999999999999</v>
          </cell>
          <cell r="G19">
            <v>-0.6</v>
          </cell>
          <cell r="H19">
            <v>0.09</v>
          </cell>
          <cell r="I19">
            <v>4.41</v>
          </cell>
          <cell r="J19">
            <v>117.74</v>
          </cell>
          <cell r="K19"/>
          <cell r="L19"/>
          <cell r="M19"/>
          <cell r="N19"/>
          <cell r="O19" t="str">
            <v>गोदावरी</v>
          </cell>
        </row>
        <row r="20">
          <cell r="B20" t="str">
            <v>Krishna</v>
          </cell>
          <cell r="C20">
            <v>226.76</v>
          </cell>
          <cell r="D20">
            <v>22.48</v>
          </cell>
          <cell r="E20">
            <v>57.59</v>
          </cell>
          <cell r="F20">
            <v>1.65</v>
          </cell>
          <cell r="G20">
            <v>0.28000000000000003</v>
          </cell>
          <cell r="H20">
            <v>-0.09</v>
          </cell>
          <cell r="I20">
            <v>2.11</v>
          </cell>
          <cell r="J20">
            <v>95.92</v>
          </cell>
          <cell r="K20">
            <v>11.9</v>
          </cell>
          <cell r="L20"/>
          <cell r="M20"/>
          <cell r="N20"/>
          <cell r="O20" t="str">
            <v>कृष्णा</v>
          </cell>
        </row>
        <row r="21">
          <cell r="B21" t="str">
            <v>Cauvery</v>
          </cell>
          <cell r="C21">
            <v>81.3</v>
          </cell>
          <cell r="D21">
            <v>11.08</v>
          </cell>
          <cell r="E21">
            <v>15.19</v>
          </cell>
          <cell r="F21">
            <v>0.78</v>
          </cell>
          <cell r="G21">
            <v>0.03</v>
          </cell>
          <cell r="H21">
            <v>-0.06</v>
          </cell>
          <cell r="I21">
            <v>0.65</v>
          </cell>
          <cell r="J21">
            <v>27.67</v>
          </cell>
          <cell r="K21"/>
          <cell r="L21"/>
          <cell r="M21"/>
          <cell r="N21"/>
          <cell r="O21" t="str">
            <v>कावेरी</v>
          </cell>
        </row>
        <row r="22">
          <cell r="B22" t="str">
            <v>Subarnarekha</v>
          </cell>
          <cell r="C22">
            <v>40.049999999999997</v>
          </cell>
          <cell r="D22">
            <v>12.26</v>
          </cell>
          <cell r="E22">
            <v>2.11</v>
          </cell>
          <cell r="F22">
            <v>0.16</v>
          </cell>
          <cell r="G22">
            <v>-0.02</v>
          </cell>
          <cell r="H22">
            <v>0.01</v>
          </cell>
          <cell r="I22">
            <v>0.54</v>
          </cell>
          <cell r="J22">
            <v>15.05</v>
          </cell>
          <cell r="K22"/>
          <cell r="L22"/>
          <cell r="M22"/>
          <cell r="N22"/>
          <cell r="O22" t="str">
            <v>सुवर्णरेखा</v>
          </cell>
        </row>
        <row r="23">
          <cell r="B23" t="str">
            <v>Brahmani-Baitarani</v>
          </cell>
          <cell r="C23">
            <v>83</v>
          </cell>
          <cell r="D23">
            <v>29.5</v>
          </cell>
          <cell r="E23">
            <v>5.05</v>
          </cell>
          <cell r="F23">
            <v>0.18</v>
          </cell>
          <cell r="G23">
            <v>0.01</v>
          </cell>
          <cell r="H23">
            <v>-0.02</v>
          </cell>
          <cell r="I23">
            <v>0.93</v>
          </cell>
          <cell r="J23">
            <v>35.65</v>
          </cell>
          <cell r="K23"/>
          <cell r="L23"/>
          <cell r="M23"/>
          <cell r="N23"/>
          <cell r="O23" t="str">
            <v>ब्राह्मणी-बैतरणी</v>
          </cell>
        </row>
        <row r="24">
          <cell r="B24" t="str">
            <v>Mahanadi</v>
          </cell>
          <cell r="C24">
            <v>200</v>
          </cell>
          <cell r="D24">
            <v>54.8</v>
          </cell>
          <cell r="E24">
            <v>16.239999999999998</v>
          </cell>
          <cell r="F24">
            <v>0.2</v>
          </cell>
          <cell r="G24">
            <v>0.06</v>
          </cell>
          <cell r="H24">
            <v>0.28999999999999998</v>
          </cell>
          <cell r="I24">
            <v>1.41</v>
          </cell>
          <cell r="J24">
            <v>73</v>
          </cell>
          <cell r="K24"/>
          <cell r="L24">
            <v>0.67</v>
          </cell>
          <cell r="M24"/>
          <cell r="N24"/>
          <cell r="O24" t="str">
            <v>महानदी</v>
          </cell>
        </row>
        <row r="25">
          <cell r="B25" t="str">
            <v>Pennar</v>
          </cell>
          <cell r="C25">
            <v>40</v>
          </cell>
          <cell r="D25">
            <v>3.96</v>
          </cell>
          <cell r="E25">
            <v>8.1999999999999993</v>
          </cell>
          <cell r="F25">
            <v>0.24</v>
          </cell>
          <cell r="G25">
            <v>-0.21</v>
          </cell>
          <cell r="H25">
            <v>0.02</v>
          </cell>
          <cell r="I25">
            <v>0.14000000000000001</v>
          </cell>
          <cell r="J25">
            <v>11.02</v>
          </cell>
          <cell r="K25"/>
          <cell r="L25"/>
          <cell r="M25"/>
          <cell r="N25"/>
          <cell r="O25" t="str">
            <v>पेन्नार</v>
          </cell>
        </row>
        <row r="26">
          <cell r="B26" t="str">
            <v>Mahi</v>
          </cell>
          <cell r="C26">
            <v>35</v>
          </cell>
          <cell r="D26">
            <v>4.7699999999999996</v>
          </cell>
          <cell r="E26">
            <v>8.1999999999999993</v>
          </cell>
          <cell r="F26">
            <v>0.24</v>
          </cell>
          <cell r="G26">
            <v>-0.2</v>
          </cell>
          <cell r="H26">
            <v>0.09</v>
          </cell>
          <cell r="I26">
            <v>0.75</v>
          </cell>
          <cell r="J26">
            <v>13.85</v>
          </cell>
          <cell r="K26"/>
          <cell r="L26"/>
          <cell r="M26">
            <v>4.79</v>
          </cell>
          <cell r="N26"/>
          <cell r="O26" t="str">
            <v>माही</v>
          </cell>
        </row>
        <row r="27">
          <cell r="B27" t="str">
            <v>Sabarmati</v>
          </cell>
          <cell r="C27">
            <v>25</v>
          </cell>
          <cell r="D27">
            <v>4.1399999999999997</v>
          </cell>
          <cell r="E27">
            <v>8.64</v>
          </cell>
          <cell r="F27">
            <v>0.33</v>
          </cell>
          <cell r="G27">
            <v>-0.56000000000000005</v>
          </cell>
          <cell r="H27">
            <v>0</v>
          </cell>
          <cell r="I27">
            <v>0.41</v>
          </cell>
          <cell r="J27">
            <v>12.96</v>
          </cell>
          <cell r="K27"/>
          <cell r="L27"/>
          <cell r="M27">
            <v>4.66</v>
          </cell>
          <cell r="N27"/>
          <cell r="O27" t="str">
            <v>साबरमती</v>
          </cell>
        </row>
        <row r="28">
          <cell r="B28" t="str">
            <v>Narmada</v>
          </cell>
          <cell r="C28">
            <v>108</v>
          </cell>
          <cell r="D28">
            <v>41.39</v>
          </cell>
          <cell r="E28">
            <v>14.28</v>
          </cell>
          <cell r="F28">
            <v>0.25</v>
          </cell>
          <cell r="G28">
            <v>-0.18</v>
          </cell>
          <cell r="H28">
            <v>0.12</v>
          </cell>
          <cell r="I28">
            <v>0.48</v>
          </cell>
          <cell r="J28">
            <v>58.21</v>
          </cell>
          <cell r="K28">
            <v>1.86</v>
          </cell>
          <cell r="L28"/>
          <cell r="M28"/>
          <cell r="N28"/>
          <cell r="O28" t="str">
            <v>नर्मदा</v>
          </cell>
        </row>
        <row r="29">
          <cell r="B29" t="str">
            <v>Tapi</v>
          </cell>
          <cell r="C29">
            <v>59</v>
          </cell>
          <cell r="D29">
            <v>9.33</v>
          </cell>
          <cell r="E29">
            <v>15.28</v>
          </cell>
          <cell r="F29">
            <v>0.24</v>
          </cell>
          <cell r="G29">
            <v>-0.08</v>
          </cell>
          <cell r="H29">
            <v>0.03</v>
          </cell>
          <cell r="I29">
            <v>0.78</v>
          </cell>
          <cell r="J29">
            <v>25.58</v>
          </cell>
          <cell r="K29"/>
          <cell r="L29"/>
          <cell r="M29"/>
          <cell r="N29"/>
          <cell r="O29" t="str">
            <v>तापी</v>
          </cell>
        </row>
        <row r="30">
          <cell r="B30" t="str">
            <v>West Flowing Rivers from Tapi to Tadri</v>
          </cell>
          <cell r="C30">
            <v>161</v>
          </cell>
          <cell r="D30">
            <v>109.05</v>
          </cell>
          <cell r="E30">
            <v>7.27</v>
          </cell>
          <cell r="F30">
            <v>0.66</v>
          </cell>
          <cell r="G30">
            <v>7.0000000000000007E-2</v>
          </cell>
          <cell r="H30">
            <v>1.2E-2</v>
          </cell>
          <cell r="I30">
            <v>1.29</v>
          </cell>
          <cell r="J30">
            <v>118.35</v>
          </cell>
          <cell r="K30"/>
          <cell r="L30"/>
          <cell r="M30"/>
          <cell r="N30"/>
          <cell r="O30" t="str">
            <v>तापी से ताडरी तक पश्चिम की ओर बहने वाली नदियाँ</v>
          </cell>
        </row>
        <row r="31">
          <cell r="B31" t="str">
            <v xml:space="preserve">West Flowing Rivers from Tadri to Kanyakumari </v>
          </cell>
          <cell r="C31">
            <v>151</v>
          </cell>
          <cell r="D31">
            <v>111.68</v>
          </cell>
          <cell r="E31">
            <v>5.22</v>
          </cell>
          <cell r="F31">
            <v>0.79</v>
          </cell>
          <cell r="G31">
            <v>0.05</v>
          </cell>
          <cell r="H31">
            <v>0.05</v>
          </cell>
          <cell r="I31">
            <v>1.27</v>
          </cell>
          <cell r="J31">
            <v>119.06</v>
          </cell>
          <cell r="K31"/>
          <cell r="L31"/>
          <cell r="M31"/>
          <cell r="N31"/>
          <cell r="O31" t="str">
            <v>ताड़ी से कन्याकुमारी तक पश्चिम की ओर बहने वाली नदियाँ</v>
          </cell>
        </row>
        <row r="32">
          <cell r="B32" t="str">
            <v xml:space="preserve">East Flowing Rivers between Mahanadi and Pennar </v>
          </cell>
          <cell r="C32">
            <v>97</v>
          </cell>
          <cell r="D32">
            <v>25.5</v>
          </cell>
          <cell r="E32">
            <v>6</v>
          </cell>
          <cell r="F32">
            <v>0.2</v>
          </cell>
          <cell r="G32">
            <v>-0.06</v>
          </cell>
          <cell r="H32"/>
          <cell r="I32">
            <v>1.62</v>
          </cell>
          <cell r="J32">
            <v>26.41</v>
          </cell>
          <cell r="K32"/>
          <cell r="L32">
            <v>6.85</v>
          </cell>
          <cell r="M32"/>
          <cell r="N32"/>
          <cell r="O32" t="str">
            <v>महानदी और पेन्नार के बीच पूर्व बहने वाली नदियाँ</v>
          </cell>
        </row>
        <row r="33">
          <cell r="B33" t="str">
            <v xml:space="preserve">East Flowing Rivers between Pennar and Kanyakumari </v>
          </cell>
          <cell r="C33">
            <v>98</v>
          </cell>
          <cell r="D33">
            <v>12.5</v>
          </cell>
          <cell r="E33">
            <v>13.41</v>
          </cell>
          <cell r="F33">
            <v>0.96</v>
          </cell>
          <cell r="G33">
            <v>-0.5</v>
          </cell>
          <cell r="H33"/>
          <cell r="I33">
            <v>0.37</v>
          </cell>
          <cell r="J33">
            <v>26.74</v>
          </cell>
          <cell r="K33"/>
          <cell r="L33"/>
          <cell r="M33"/>
          <cell r="N33"/>
          <cell r="O33" t="str">
            <v>पेन्नार और कन्याकुमारी के बीच पूर्व बहने वाली नदियाँ</v>
          </cell>
        </row>
        <row r="34">
          <cell r="B34" t="str">
            <v xml:space="preserve">West Flowing Rivers   of Kutch &amp; Saurashtra including Luni </v>
          </cell>
          <cell r="C34"/>
          <cell r="D34"/>
          <cell r="E34"/>
          <cell r="F34"/>
          <cell r="G34"/>
          <cell r="H34"/>
          <cell r="I34"/>
          <cell r="J34"/>
          <cell r="K34"/>
          <cell r="L34"/>
          <cell r="M34"/>
          <cell r="N34"/>
          <cell r="O34" t="str">
            <v>लूणी सहित कच्छ और सौराष्ट्र की पश्चिम बहती नदियाँ</v>
          </cell>
        </row>
        <row r="35">
          <cell r="B35" t="str">
            <v>Gandhav</v>
          </cell>
          <cell r="C35">
            <v>22.72</v>
          </cell>
          <cell r="D35">
            <v>0.31</v>
          </cell>
          <cell r="E35">
            <v>6.81</v>
          </cell>
          <cell r="F35">
            <v>0.09</v>
          </cell>
          <cell r="G35">
            <v>-0.64</v>
          </cell>
          <cell r="H35"/>
          <cell r="I35"/>
          <cell r="J35">
            <v>6.57</v>
          </cell>
          <cell r="K35"/>
          <cell r="L35"/>
          <cell r="M35">
            <v>0.15</v>
          </cell>
          <cell r="N35"/>
          <cell r="O35" t="str">
            <v>गणधव</v>
          </cell>
        </row>
        <row r="36">
          <cell r="B36" t="str">
            <v>Kamalpur</v>
          </cell>
          <cell r="C36">
            <v>4.09</v>
          </cell>
          <cell r="D36">
            <v>0.47</v>
          </cell>
          <cell r="E36">
            <v>1.7</v>
          </cell>
          <cell r="F36">
            <v>0.03</v>
          </cell>
          <cell r="G36">
            <v>-0.26</v>
          </cell>
          <cell r="H36">
            <v>0</v>
          </cell>
          <cell r="I36"/>
          <cell r="J36">
            <v>1.94</v>
          </cell>
          <cell r="K36"/>
          <cell r="L36"/>
          <cell r="M36">
            <v>0.26</v>
          </cell>
          <cell r="N36"/>
          <cell r="O36" t="str">
            <v>कमालपुर</v>
          </cell>
        </row>
        <row r="37">
          <cell r="B37" t="str">
            <v>Gungan</v>
          </cell>
          <cell r="C37">
            <v>1.43</v>
          </cell>
          <cell r="D37">
            <v>0.26</v>
          </cell>
          <cell r="E37">
            <v>0.43</v>
          </cell>
          <cell r="F37">
            <v>0.01</v>
          </cell>
          <cell r="G37">
            <v>0</v>
          </cell>
          <cell r="H37"/>
          <cell r="I37"/>
          <cell r="J37">
            <v>0.7</v>
          </cell>
          <cell r="K37"/>
          <cell r="L37"/>
          <cell r="M37">
            <v>0.17</v>
          </cell>
          <cell r="N37"/>
          <cell r="O37" t="str">
            <v>गुंगन</v>
          </cell>
        </row>
        <row r="38">
          <cell r="B38" t="str">
            <v>Ganod</v>
          </cell>
          <cell r="C38">
            <v>3.54</v>
          </cell>
          <cell r="D38">
            <v>0.56000000000000005</v>
          </cell>
          <cell r="E38">
            <v>1.04</v>
          </cell>
          <cell r="F38">
            <v>0.02</v>
          </cell>
          <cell r="G38">
            <v>0.01</v>
          </cell>
          <cell r="H38">
            <v>-0.01</v>
          </cell>
          <cell r="I38"/>
          <cell r="J38">
            <v>1.62</v>
          </cell>
          <cell r="K38"/>
          <cell r="L38"/>
          <cell r="M38">
            <v>0.37</v>
          </cell>
          <cell r="N38"/>
          <cell r="O38" t="str">
            <v>गनोंड</v>
          </cell>
        </row>
        <row r="39">
          <cell r="B39" t="str">
            <v>Shetrunji</v>
          </cell>
          <cell r="C39">
            <v>3.42</v>
          </cell>
          <cell r="D39">
            <v>1.25</v>
          </cell>
          <cell r="E39">
            <v>0.73</v>
          </cell>
          <cell r="F39">
            <v>0</v>
          </cell>
          <cell r="G39">
            <v>-0.01</v>
          </cell>
          <cell r="H39"/>
          <cell r="I39"/>
          <cell r="J39">
            <v>1.97</v>
          </cell>
          <cell r="K39"/>
          <cell r="L39"/>
          <cell r="M39"/>
          <cell r="N39"/>
          <cell r="O39" t="str">
            <v>सतरुंजी</v>
          </cell>
        </row>
        <row r="40">
          <cell r="B40" t="str">
            <v>Area of inland drainage in Rajastahan Desert</v>
          </cell>
          <cell r="C40"/>
          <cell r="D40"/>
          <cell r="E40"/>
          <cell r="F40"/>
          <cell r="G40"/>
          <cell r="H40"/>
          <cell r="I40"/>
          <cell r="J40"/>
          <cell r="K40"/>
          <cell r="L40"/>
          <cell r="M40"/>
          <cell r="N40"/>
          <cell r="O40" t="str">
            <v>राजस्थान  रेगिस्तान में अंतर्देशीय जल निकासी का क्षेत्र</v>
          </cell>
        </row>
        <row r="41">
          <cell r="B41" t="str">
            <v>Minor rivers draining into Myanmar (Burma) and Bangladesh</v>
          </cell>
          <cell r="C41">
            <v>61</v>
          </cell>
          <cell r="D41">
            <v>30.21</v>
          </cell>
          <cell r="E41">
            <v>0.5</v>
          </cell>
          <cell r="F41">
            <v>7.0000000000000007E-2</v>
          </cell>
          <cell r="G41">
            <v>-0.01</v>
          </cell>
          <cell r="H41">
            <v>0</v>
          </cell>
          <cell r="I41">
            <v>0.4</v>
          </cell>
          <cell r="J41">
            <v>31.17</v>
          </cell>
          <cell r="K41"/>
          <cell r="L41"/>
          <cell r="M41"/>
          <cell r="N41"/>
          <cell r="O41" t="str">
            <v>म्यांमार (बर्मा) और बांग्लादेश में बहने वाली छोटी नदियाँ</v>
          </cell>
        </row>
      </sheetData>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vmlDrawing" Target="../drawings/vmlDrawing24.v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www.cwc.gov.in/reservoir-storage" TargetMode="External"/><Relationship Id="rId2" Type="http://schemas.openxmlformats.org/officeDocument/2006/relationships/hyperlink" Target="http://www.cwc.gov.in/reservoir-storage" TargetMode="External"/><Relationship Id="rId1" Type="http://schemas.openxmlformats.org/officeDocument/2006/relationships/hyperlink" Target="http://www.cwc.gov.in/reservoir-storage" TargetMode="External"/><Relationship Id="rId5" Type="http://schemas.openxmlformats.org/officeDocument/2006/relationships/vmlDrawing" Target="../drawings/vmlDrawing35.v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D1FDC-DB0A-441A-8FA8-B1A7F72B0DCB}">
  <sheetPr>
    <tabColor rgb="FF00B050"/>
  </sheetPr>
  <dimension ref="A1:Z99"/>
  <sheetViews>
    <sheetView view="pageBreakPreview" zoomScale="60" zoomScaleNormal="100" workbookViewId="0">
      <selection activeCell="L15" sqref="L15"/>
    </sheetView>
  </sheetViews>
  <sheetFormatPr defaultColWidth="9.140625" defaultRowHeight="15"/>
  <cols>
    <col min="1" max="1" width="8" style="189" customWidth="1"/>
    <col min="2" max="2" width="18.140625" style="9" customWidth="1"/>
    <col min="3" max="3" width="15.140625" style="1" bestFit="1" customWidth="1"/>
    <col min="4" max="4" width="15.140625" style="1" customWidth="1"/>
    <col min="5" max="6" width="14.28515625" style="1" bestFit="1" customWidth="1"/>
    <col min="7" max="7" width="15.85546875" style="1" customWidth="1"/>
    <col min="8" max="9" width="14.28515625" style="1" bestFit="1" customWidth="1"/>
    <col min="10" max="10" width="14" style="1" customWidth="1"/>
    <col min="11" max="12" width="14.28515625" style="1" bestFit="1" customWidth="1"/>
    <col min="13" max="15" width="13.42578125" style="1" customWidth="1"/>
    <col min="16" max="16" width="23" style="1" customWidth="1"/>
    <col min="17" max="17" width="15" style="1" customWidth="1"/>
    <col min="18" max="16384" width="9.140625" style="1"/>
  </cols>
  <sheetData>
    <row r="1" spans="1:26" s="208" customFormat="1" ht="31.5" customHeight="1">
      <c r="A1" s="1386" t="s">
        <v>1992</v>
      </c>
      <c r="B1" s="1387"/>
      <c r="C1" s="1387"/>
      <c r="D1" s="1387"/>
      <c r="E1" s="1387"/>
      <c r="F1" s="1387"/>
      <c r="G1" s="1387"/>
      <c r="H1" s="1387"/>
      <c r="I1" s="1387"/>
      <c r="J1" s="1387"/>
      <c r="K1" s="1387"/>
      <c r="L1" s="1387"/>
      <c r="M1" s="1387"/>
      <c r="N1" s="1387"/>
      <c r="O1" s="1387"/>
      <c r="P1" s="1388"/>
      <c r="Q1" s="1"/>
      <c r="R1" s="1"/>
      <c r="S1" s="1"/>
      <c r="T1" s="1"/>
      <c r="U1" s="1"/>
      <c r="V1" s="1"/>
      <c r="W1" s="1"/>
      <c r="X1" s="1"/>
      <c r="Y1" s="1"/>
      <c r="Z1" s="1"/>
    </row>
    <row r="2" spans="1:26" s="234" customFormat="1" ht="27" customHeight="1">
      <c r="A2" s="1393" t="s">
        <v>1993</v>
      </c>
      <c r="B2" s="1394"/>
      <c r="C2" s="1394"/>
      <c r="D2" s="1394"/>
      <c r="E2" s="1394"/>
      <c r="F2" s="1394"/>
      <c r="G2" s="1394"/>
      <c r="H2" s="1394"/>
      <c r="I2" s="1394"/>
      <c r="J2" s="1394"/>
      <c r="K2" s="1394"/>
      <c r="L2" s="1394"/>
      <c r="M2" s="1394"/>
      <c r="N2" s="1394"/>
      <c r="O2" s="1394"/>
      <c r="P2" s="1395"/>
      <c r="Q2" s="1"/>
      <c r="R2" s="1"/>
      <c r="S2" s="1"/>
      <c r="T2" s="1"/>
      <c r="U2" s="1"/>
      <c r="V2" s="1"/>
      <c r="W2" s="1"/>
      <c r="X2" s="1"/>
      <c r="Y2" s="1"/>
      <c r="Z2" s="1"/>
    </row>
    <row r="3" spans="1:26" s="10" customFormat="1" ht="21" customHeight="1">
      <c r="A3" s="1389" t="s">
        <v>602</v>
      </c>
      <c r="B3" s="1390" t="s">
        <v>1446</v>
      </c>
      <c r="C3" s="1391" t="s">
        <v>1447</v>
      </c>
      <c r="D3" s="1391" t="s">
        <v>1448</v>
      </c>
      <c r="E3" s="1391"/>
      <c r="F3" s="1391"/>
      <c r="G3" s="1391" t="s">
        <v>1449</v>
      </c>
      <c r="H3" s="1391"/>
      <c r="I3" s="1391"/>
      <c r="J3" s="1391" t="s">
        <v>1450</v>
      </c>
      <c r="K3" s="1391"/>
      <c r="L3" s="1391"/>
      <c r="M3" s="1391" t="s">
        <v>1451</v>
      </c>
      <c r="N3" s="1391"/>
      <c r="O3" s="1391"/>
      <c r="P3" s="1392" t="s">
        <v>1452</v>
      </c>
      <c r="Q3" s="1"/>
      <c r="R3" s="1"/>
      <c r="S3" s="1"/>
      <c r="T3" s="1"/>
      <c r="U3" s="1"/>
      <c r="V3" s="1"/>
      <c r="W3" s="1"/>
      <c r="X3" s="1"/>
      <c r="Y3" s="1"/>
      <c r="Z3" s="1"/>
    </row>
    <row r="4" spans="1:26" s="10" customFormat="1" ht="62.25" customHeight="1">
      <c r="A4" s="1389"/>
      <c r="B4" s="1390"/>
      <c r="C4" s="1391"/>
      <c r="D4" s="544" t="s">
        <v>1994</v>
      </c>
      <c r="E4" s="544" t="s">
        <v>1995</v>
      </c>
      <c r="F4" s="544" t="s">
        <v>1996</v>
      </c>
      <c r="G4" s="544" t="s">
        <v>1456</v>
      </c>
      <c r="H4" s="544" t="s">
        <v>1454</v>
      </c>
      <c r="I4" s="544" t="s">
        <v>1455</v>
      </c>
      <c r="J4" s="544" t="s">
        <v>1453</v>
      </c>
      <c r="K4" s="544" t="s">
        <v>1454</v>
      </c>
      <c r="L4" s="544" t="s">
        <v>1455</v>
      </c>
      <c r="M4" s="544" t="s">
        <v>1457</v>
      </c>
      <c r="N4" s="544" t="s">
        <v>1454</v>
      </c>
      <c r="O4" s="544" t="s">
        <v>1455</v>
      </c>
      <c r="P4" s="1392"/>
      <c r="Q4" s="1"/>
      <c r="R4" s="1"/>
      <c r="S4" s="1"/>
      <c r="T4" s="1"/>
      <c r="U4" s="1"/>
      <c r="V4" s="1"/>
      <c r="W4" s="1"/>
      <c r="X4" s="1"/>
      <c r="Y4" s="1"/>
      <c r="Z4" s="1"/>
    </row>
    <row r="5" spans="1:26" s="220" customFormat="1" ht="21" customHeight="1">
      <c r="A5" s="261">
        <v>1</v>
      </c>
      <c r="B5" s="242" t="s">
        <v>1458</v>
      </c>
      <c r="C5" s="243" t="s">
        <v>1459</v>
      </c>
      <c r="D5" s="235">
        <v>0</v>
      </c>
      <c r="E5" s="235">
        <v>18450</v>
      </c>
      <c r="F5" s="235">
        <v>18450</v>
      </c>
      <c r="G5" s="235" t="s">
        <v>47</v>
      </c>
      <c r="H5" s="235">
        <v>18450</v>
      </c>
      <c r="I5" s="235">
        <v>18450</v>
      </c>
      <c r="J5" s="235">
        <v>0</v>
      </c>
      <c r="K5" s="235">
        <v>28201</v>
      </c>
      <c r="L5" s="235">
        <v>28201</v>
      </c>
      <c r="M5" s="235">
        <v>0</v>
      </c>
      <c r="N5" s="235">
        <v>126050</v>
      </c>
      <c r="O5" s="235">
        <v>126050</v>
      </c>
      <c r="P5" s="993" t="s">
        <v>1460</v>
      </c>
    </row>
    <row r="6" spans="1:26" ht="21" customHeight="1">
      <c r="A6" s="262">
        <v>2</v>
      </c>
      <c r="B6" s="251" t="s">
        <v>1461</v>
      </c>
      <c r="C6" s="252"/>
      <c r="D6" s="253"/>
      <c r="E6" s="253"/>
      <c r="F6" s="253"/>
      <c r="G6" s="253"/>
      <c r="H6" s="253"/>
      <c r="I6" s="253"/>
      <c r="J6" s="253"/>
      <c r="K6" s="253"/>
      <c r="L6" s="253"/>
      <c r="M6" s="254"/>
      <c r="N6" s="255"/>
      <c r="O6" s="255"/>
      <c r="P6" s="994" t="s">
        <v>1462</v>
      </c>
    </row>
    <row r="7" spans="1:26" ht="21" customHeight="1">
      <c r="A7" s="261"/>
      <c r="B7" s="242" t="s">
        <v>1463</v>
      </c>
      <c r="C7" s="244" t="s">
        <v>1464</v>
      </c>
      <c r="D7" s="235">
        <v>0</v>
      </c>
      <c r="E7" s="235">
        <v>10588</v>
      </c>
      <c r="F7" s="235">
        <v>10588</v>
      </c>
      <c r="G7" s="235" t="s">
        <v>47</v>
      </c>
      <c r="H7" s="235">
        <v>10588</v>
      </c>
      <c r="I7" s="235">
        <v>10588</v>
      </c>
      <c r="J7" s="235">
        <v>0</v>
      </c>
      <c r="K7" s="235">
        <v>10588</v>
      </c>
      <c r="L7" s="235">
        <v>10588</v>
      </c>
      <c r="M7" s="249">
        <v>7503</v>
      </c>
      <c r="N7" s="238" t="s">
        <v>1465</v>
      </c>
      <c r="O7" s="250">
        <v>18683</v>
      </c>
      <c r="P7" s="1137" t="s">
        <v>1466</v>
      </c>
    </row>
    <row r="8" spans="1:26" ht="21" customHeight="1">
      <c r="A8" s="262"/>
      <c r="B8" s="256" t="s">
        <v>1467</v>
      </c>
      <c r="C8" s="257" t="s">
        <v>1464</v>
      </c>
      <c r="D8" s="253">
        <v>0</v>
      </c>
      <c r="E8" s="253">
        <v>174</v>
      </c>
      <c r="F8" s="253">
        <v>174</v>
      </c>
      <c r="G8" s="253" t="s">
        <v>47</v>
      </c>
      <c r="H8" s="253">
        <v>174</v>
      </c>
      <c r="I8" s="253">
        <v>174</v>
      </c>
      <c r="J8" s="253">
        <v>0</v>
      </c>
      <c r="K8" s="253">
        <v>174</v>
      </c>
      <c r="L8" s="253">
        <v>174</v>
      </c>
      <c r="M8" s="258">
        <v>75</v>
      </c>
      <c r="N8" s="258">
        <v>179.92</v>
      </c>
      <c r="O8" s="258">
        <v>254.92</v>
      </c>
      <c r="P8" s="1138" t="s">
        <v>1468</v>
      </c>
    </row>
    <row r="9" spans="1:26" ht="21" customHeight="1">
      <c r="A9" s="261">
        <v>3</v>
      </c>
      <c r="B9" s="242" t="s">
        <v>1469</v>
      </c>
      <c r="C9" s="244" t="s">
        <v>1464</v>
      </c>
      <c r="D9" s="235">
        <v>6145575</v>
      </c>
      <c r="E9" s="235">
        <v>20719133</v>
      </c>
      <c r="F9" s="235">
        <v>26864708</v>
      </c>
      <c r="G9" s="235">
        <v>2090216</v>
      </c>
      <c r="H9" s="235">
        <v>22138530</v>
      </c>
      <c r="I9" s="235">
        <v>24228746</v>
      </c>
      <c r="J9" s="235">
        <v>29395</v>
      </c>
      <c r="K9" s="235">
        <v>24016082</v>
      </c>
      <c r="L9" s="235">
        <v>24045477</v>
      </c>
      <c r="M9" s="237">
        <v>29395</v>
      </c>
      <c r="N9" s="237">
        <v>21080904</v>
      </c>
      <c r="O9" s="237">
        <v>21110299</v>
      </c>
      <c r="P9" s="993" t="s">
        <v>1470</v>
      </c>
    </row>
    <row r="10" spans="1:26" ht="21" customHeight="1">
      <c r="A10" s="262">
        <v>4</v>
      </c>
      <c r="B10" s="251" t="s">
        <v>1471</v>
      </c>
      <c r="C10" s="257" t="s">
        <v>1464</v>
      </c>
      <c r="D10" s="253">
        <v>6040544</v>
      </c>
      <c r="E10" s="253">
        <v>15695817</v>
      </c>
      <c r="F10" s="253">
        <v>21736361</v>
      </c>
      <c r="G10" s="253">
        <v>2510841</v>
      </c>
      <c r="H10" s="253">
        <v>19655762</v>
      </c>
      <c r="I10" s="253">
        <v>22166603</v>
      </c>
      <c r="J10" s="253">
        <v>24633</v>
      </c>
      <c r="K10" s="253">
        <v>22922751</v>
      </c>
      <c r="L10" s="253">
        <v>22947384</v>
      </c>
      <c r="M10" s="254">
        <v>0</v>
      </c>
      <c r="N10" s="255">
        <v>22908067</v>
      </c>
      <c r="O10" s="255">
        <v>22908067</v>
      </c>
      <c r="P10" s="994" t="s">
        <v>1472</v>
      </c>
    </row>
    <row r="11" spans="1:26" ht="21" customHeight="1">
      <c r="A11" s="261">
        <v>5</v>
      </c>
      <c r="B11" s="242" t="s">
        <v>1473</v>
      </c>
      <c r="C11" s="244" t="s">
        <v>1464</v>
      </c>
      <c r="D11" s="235">
        <v>32529793</v>
      </c>
      <c r="E11" s="235">
        <v>46761403</v>
      </c>
      <c r="F11" s="235">
        <v>79291196</v>
      </c>
      <c r="G11" s="235">
        <v>16777842</v>
      </c>
      <c r="H11" s="235">
        <v>66615662</v>
      </c>
      <c r="I11" s="235">
        <v>83393504</v>
      </c>
      <c r="J11" s="235">
        <v>49493621</v>
      </c>
      <c r="K11" s="235">
        <v>85249716</v>
      </c>
      <c r="L11" s="235">
        <v>134743337</v>
      </c>
      <c r="M11" s="259"/>
      <c r="N11" s="259"/>
      <c r="O11" s="259"/>
      <c r="P11" s="993" t="s">
        <v>1474</v>
      </c>
    </row>
    <row r="12" spans="1:26" ht="21" customHeight="1">
      <c r="A12" s="262">
        <v>6</v>
      </c>
      <c r="B12" s="251" t="s">
        <v>1475</v>
      </c>
      <c r="C12" s="252" t="s">
        <v>1464</v>
      </c>
      <c r="D12" s="253">
        <v>34312780</v>
      </c>
      <c r="E12" s="253">
        <v>39890567</v>
      </c>
      <c r="F12" s="253">
        <v>74203347</v>
      </c>
      <c r="G12" s="253">
        <v>31584128</v>
      </c>
      <c r="H12" s="253">
        <v>41149746</v>
      </c>
      <c r="I12" s="253">
        <v>72733874</v>
      </c>
      <c r="J12" s="253">
        <v>51346825</v>
      </c>
      <c r="K12" s="253">
        <v>35323825</v>
      </c>
      <c r="L12" s="253">
        <v>86670650</v>
      </c>
      <c r="M12" s="254"/>
      <c r="N12" s="255"/>
      <c r="O12" s="255"/>
      <c r="P12" s="994" t="s">
        <v>1476</v>
      </c>
    </row>
    <row r="13" spans="1:26" ht="21" customHeight="1">
      <c r="A13" s="261">
        <v>7</v>
      </c>
      <c r="B13" s="242" t="s">
        <v>1477</v>
      </c>
      <c r="C13" s="244" t="s">
        <v>1459</v>
      </c>
      <c r="D13" s="235">
        <v>899384</v>
      </c>
      <c r="E13" s="235">
        <v>2390432</v>
      </c>
      <c r="F13" s="235">
        <v>3289817</v>
      </c>
      <c r="G13" s="235">
        <v>592938</v>
      </c>
      <c r="H13" s="235">
        <v>2886682</v>
      </c>
      <c r="I13" s="235">
        <v>3479620</v>
      </c>
      <c r="J13" s="235">
        <v>656422</v>
      </c>
      <c r="K13" s="235">
        <v>3240442</v>
      </c>
      <c r="L13" s="235">
        <v>3896864</v>
      </c>
      <c r="M13" s="249">
        <v>646493</v>
      </c>
      <c r="N13" s="238">
        <v>4311754</v>
      </c>
      <c r="O13" s="250">
        <v>4958248</v>
      </c>
      <c r="P13" s="1137" t="s">
        <v>1478</v>
      </c>
    </row>
    <row r="14" spans="1:26" ht="21" customHeight="1">
      <c r="A14" s="262">
        <v>8</v>
      </c>
      <c r="B14" s="256" t="s">
        <v>1479</v>
      </c>
      <c r="C14" s="257" t="s">
        <v>1464</v>
      </c>
      <c r="D14" s="253">
        <v>25060508</v>
      </c>
      <c r="E14" s="253">
        <v>505512898</v>
      </c>
      <c r="F14" s="253">
        <v>530573406</v>
      </c>
      <c r="G14" s="253">
        <v>25060508</v>
      </c>
      <c r="H14" s="253">
        <v>543306838</v>
      </c>
      <c r="I14" s="253">
        <v>568367346</v>
      </c>
      <c r="J14" s="253">
        <v>14585633</v>
      </c>
      <c r="K14" s="253">
        <v>568302781</v>
      </c>
      <c r="L14" s="253">
        <v>582888414</v>
      </c>
      <c r="M14" s="258"/>
      <c r="N14" s="258"/>
      <c r="O14" s="258"/>
      <c r="P14" s="1138" t="s">
        <v>1480</v>
      </c>
    </row>
    <row r="15" spans="1:26" ht="21" customHeight="1">
      <c r="A15" s="261">
        <v>9</v>
      </c>
      <c r="B15" s="242" t="s">
        <v>1481</v>
      </c>
      <c r="C15" s="244" t="s">
        <v>1464</v>
      </c>
      <c r="D15" s="235">
        <v>0</v>
      </c>
      <c r="E15" s="235">
        <v>74204</v>
      </c>
      <c r="F15" s="235">
        <v>74204</v>
      </c>
      <c r="G15" s="235" t="s">
        <v>47</v>
      </c>
      <c r="H15" s="235">
        <v>74204</v>
      </c>
      <c r="I15" s="235">
        <v>74204</v>
      </c>
      <c r="J15" s="235">
        <v>0</v>
      </c>
      <c r="K15" s="235">
        <v>74204</v>
      </c>
      <c r="L15" s="235">
        <v>74204</v>
      </c>
      <c r="M15" s="237">
        <v>0</v>
      </c>
      <c r="N15" s="237">
        <v>74204</v>
      </c>
      <c r="O15" s="237">
        <v>74204</v>
      </c>
      <c r="P15" s="993" t="s">
        <v>1482</v>
      </c>
    </row>
    <row r="16" spans="1:26" ht="16.5">
      <c r="A16" s="262">
        <v>10</v>
      </c>
      <c r="B16" s="251" t="s">
        <v>1483</v>
      </c>
      <c r="C16" s="257" t="s">
        <v>1464</v>
      </c>
      <c r="D16" s="253">
        <v>6742030</v>
      </c>
      <c r="E16" s="253">
        <v>15831937</v>
      </c>
      <c r="F16" s="253">
        <v>22573967</v>
      </c>
      <c r="G16" s="253">
        <v>2664338</v>
      </c>
      <c r="H16" s="253">
        <v>18281110</v>
      </c>
      <c r="I16" s="253">
        <v>20945448</v>
      </c>
      <c r="J16" s="253">
        <v>3448867</v>
      </c>
      <c r="K16" s="253">
        <v>19555082</v>
      </c>
      <c r="L16" s="253">
        <v>23003949</v>
      </c>
      <c r="M16" s="254"/>
      <c r="N16" s="255"/>
      <c r="O16" s="255"/>
      <c r="P16" s="994" t="s">
        <v>1484</v>
      </c>
    </row>
    <row r="17" spans="1:16" ht="16.5">
      <c r="A17" s="261">
        <v>11</v>
      </c>
      <c r="B17" s="242" t="s">
        <v>1485</v>
      </c>
      <c r="C17" s="243" t="s">
        <v>1459</v>
      </c>
      <c r="D17" s="235"/>
      <c r="E17" s="235"/>
      <c r="F17" s="235"/>
      <c r="G17" s="235">
        <v>4332</v>
      </c>
      <c r="H17" s="235">
        <v>585</v>
      </c>
      <c r="I17" s="235">
        <v>4917</v>
      </c>
      <c r="J17" s="235">
        <v>5064</v>
      </c>
      <c r="K17" s="235">
        <v>1687</v>
      </c>
      <c r="L17" s="235">
        <v>6751</v>
      </c>
      <c r="M17" s="259"/>
      <c r="N17" s="259"/>
      <c r="O17" s="259"/>
      <c r="P17" s="993" t="s">
        <v>1486</v>
      </c>
    </row>
    <row r="18" spans="1:16" ht="16.5">
      <c r="A18" s="262">
        <v>12</v>
      </c>
      <c r="B18" s="251" t="s">
        <v>1487</v>
      </c>
      <c r="C18" s="252" t="s">
        <v>1459</v>
      </c>
      <c r="D18" s="253">
        <v>222121</v>
      </c>
      <c r="E18" s="253">
        <v>2373540</v>
      </c>
      <c r="F18" s="253">
        <v>2595661</v>
      </c>
      <c r="G18" s="253">
        <v>177158</v>
      </c>
      <c r="H18" s="253">
        <v>2528049</v>
      </c>
      <c r="I18" s="253">
        <v>2705207</v>
      </c>
      <c r="J18" s="253">
        <v>229469</v>
      </c>
      <c r="K18" s="253">
        <v>2711777</v>
      </c>
      <c r="L18" s="253">
        <v>2941247</v>
      </c>
      <c r="M18" s="254"/>
      <c r="N18" s="255"/>
      <c r="O18" s="255"/>
      <c r="P18" s="994" t="s">
        <v>1488</v>
      </c>
    </row>
    <row r="19" spans="1:16" ht="16.5">
      <c r="A19" s="261">
        <v>13</v>
      </c>
      <c r="B19" s="242" t="s">
        <v>1489</v>
      </c>
      <c r="C19" s="244" t="s">
        <v>1459</v>
      </c>
      <c r="D19" s="235">
        <v>66128</v>
      </c>
      <c r="E19" s="235">
        <v>146935</v>
      </c>
      <c r="F19" s="235">
        <v>213063</v>
      </c>
      <c r="G19" s="235">
        <v>53970</v>
      </c>
      <c r="H19" s="235">
        <v>149376</v>
      </c>
      <c r="I19" s="235">
        <v>203346</v>
      </c>
      <c r="J19" s="235">
        <v>102210</v>
      </c>
      <c r="K19" s="235">
        <v>241806</v>
      </c>
      <c r="L19" s="235">
        <v>344016</v>
      </c>
      <c r="M19" s="249">
        <v>78535</v>
      </c>
      <c r="N19" s="238">
        <v>253150</v>
      </c>
      <c r="O19" s="250">
        <v>331685</v>
      </c>
      <c r="P19" s="1137" t="s">
        <v>1490</v>
      </c>
    </row>
    <row r="20" spans="1:16" ht="16.5">
      <c r="A20" s="262">
        <v>14</v>
      </c>
      <c r="B20" s="256" t="s">
        <v>1491</v>
      </c>
      <c r="C20" s="257" t="s">
        <v>1492</v>
      </c>
      <c r="D20" s="253">
        <v>0</v>
      </c>
      <c r="E20" s="253">
        <v>44.91</v>
      </c>
      <c r="F20" s="253">
        <v>44.91</v>
      </c>
      <c r="G20" s="253" t="s">
        <v>47</v>
      </c>
      <c r="H20" s="253">
        <v>44.91</v>
      </c>
      <c r="I20" s="253">
        <v>44.91</v>
      </c>
      <c r="J20" s="253">
        <v>0</v>
      </c>
      <c r="K20" s="253">
        <v>45</v>
      </c>
      <c r="L20" s="253">
        <v>45</v>
      </c>
      <c r="M20" s="258">
        <v>0</v>
      </c>
      <c r="N20" s="258">
        <v>45</v>
      </c>
      <c r="O20" s="258">
        <v>45</v>
      </c>
      <c r="P20" s="1138" t="s">
        <v>1493</v>
      </c>
    </row>
    <row r="21" spans="1:16" ht="16.5">
      <c r="A21" s="261">
        <v>15</v>
      </c>
      <c r="B21" s="242" t="s">
        <v>1494</v>
      </c>
      <c r="C21" s="244"/>
      <c r="D21" s="235"/>
      <c r="E21" s="235"/>
      <c r="F21" s="235"/>
      <c r="G21" s="235"/>
      <c r="H21" s="235"/>
      <c r="I21" s="235"/>
      <c r="J21" s="235"/>
      <c r="K21" s="235"/>
      <c r="L21" s="235"/>
      <c r="M21" s="237"/>
      <c r="N21" s="237"/>
      <c r="O21" s="237"/>
      <c r="P21" s="993" t="s">
        <v>1495</v>
      </c>
    </row>
    <row r="22" spans="1:16" ht="16.5">
      <c r="A22" s="262"/>
      <c r="B22" s="251" t="s">
        <v>1496</v>
      </c>
      <c r="C22" s="257" t="s">
        <v>1497</v>
      </c>
      <c r="D22" s="253">
        <v>369493</v>
      </c>
      <c r="E22" s="253">
        <v>1024934</v>
      </c>
      <c r="F22" s="253">
        <v>1394427</v>
      </c>
      <c r="G22" s="253">
        <v>394372</v>
      </c>
      <c r="H22" s="253">
        <v>1164086</v>
      </c>
      <c r="I22" s="253">
        <v>1558458</v>
      </c>
      <c r="J22" s="253">
        <v>207767</v>
      </c>
      <c r="K22" s="253">
        <v>1303730</v>
      </c>
      <c r="L22" s="253">
        <v>1511498</v>
      </c>
      <c r="M22" s="254">
        <v>163891</v>
      </c>
      <c r="N22" s="255">
        <v>1496979</v>
      </c>
      <c r="O22" s="255">
        <v>1660870</v>
      </c>
      <c r="P22" s="994" t="s">
        <v>1466</v>
      </c>
    </row>
    <row r="23" spans="1:16" ht="16.5">
      <c r="A23" s="261"/>
      <c r="B23" s="245" t="s">
        <v>1467</v>
      </c>
      <c r="C23" s="243" t="s">
        <v>1497</v>
      </c>
      <c r="D23" s="240">
        <v>4383.97</v>
      </c>
      <c r="E23" s="240">
        <v>7033.75</v>
      </c>
      <c r="F23" s="240">
        <v>11417.72</v>
      </c>
      <c r="G23" s="240">
        <v>4768.33</v>
      </c>
      <c r="H23" s="240">
        <v>7518.34</v>
      </c>
      <c r="I23" s="240">
        <v>12286.67</v>
      </c>
      <c r="J23" s="240">
        <v>2734.62</v>
      </c>
      <c r="K23" s="240">
        <v>9423.5300000000007</v>
      </c>
      <c r="L23" s="240">
        <v>12158.15</v>
      </c>
      <c r="M23" s="240">
        <v>2161.5700000000002</v>
      </c>
      <c r="N23" s="240">
        <v>10035.52</v>
      </c>
      <c r="O23" s="240">
        <v>12197.09</v>
      </c>
      <c r="P23" s="1139" t="s">
        <v>1468</v>
      </c>
    </row>
    <row r="24" spans="1:16" ht="16.5">
      <c r="A24" s="262">
        <v>16</v>
      </c>
      <c r="B24" s="251" t="s">
        <v>1498</v>
      </c>
      <c r="C24" s="252" t="s">
        <v>1464</v>
      </c>
      <c r="D24" s="253">
        <v>605</v>
      </c>
      <c r="E24" s="253">
        <v>83190</v>
      </c>
      <c r="F24" s="253">
        <v>83795</v>
      </c>
      <c r="G24" s="253">
        <v>597</v>
      </c>
      <c r="H24" s="253">
        <v>740194</v>
      </c>
      <c r="I24" s="253">
        <v>740792</v>
      </c>
      <c r="J24" s="253">
        <v>200</v>
      </c>
      <c r="K24" s="253">
        <v>293497</v>
      </c>
      <c r="L24" s="253">
        <v>293697</v>
      </c>
      <c r="M24" s="254"/>
      <c r="N24" s="255"/>
      <c r="O24" s="255"/>
      <c r="P24" s="994" t="s">
        <v>1499</v>
      </c>
    </row>
    <row r="25" spans="1:16" s="221" customFormat="1" ht="16.5">
      <c r="A25" s="261">
        <v>17</v>
      </c>
      <c r="B25" s="242" t="s">
        <v>1500</v>
      </c>
      <c r="C25" s="244" t="s">
        <v>1501</v>
      </c>
      <c r="D25" s="235">
        <v>1205577</v>
      </c>
      <c r="E25" s="235">
        <v>3376336</v>
      </c>
      <c r="F25" s="235">
        <v>4581913</v>
      </c>
      <c r="G25" s="235">
        <v>1045318</v>
      </c>
      <c r="H25" s="235">
        <v>30876432</v>
      </c>
      <c r="I25" s="235">
        <v>31921750</v>
      </c>
      <c r="J25" s="235">
        <v>959659</v>
      </c>
      <c r="K25" s="235">
        <v>30876432</v>
      </c>
      <c r="L25" s="235">
        <v>31836091</v>
      </c>
      <c r="M25" s="249">
        <v>847559</v>
      </c>
      <c r="N25" s="238">
        <v>30876432</v>
      </c>
      <c r="O25" s="250">
        <v>31723991</v>
      </c>
      <c r="P25" s="1137" t="s">
        <v>1502</v>
      </c>
    </row>
    <row r="26" spans="1:16" ht="16.5">
      <c r="A26" s="262">
        <v>18</v>
      </c>
      <c r="B26" s="256" t="s">
        <v>1503</v>
      </c>
      <c r="C26" s="257" t="s">
        <v>1464</v>
      </c>
      <c r="D26" s="253">
        <v>3125032</v>
      </c>
      <c r="E26" s="253">
        <v>2212361</v>
      </c>
      <c r="F26" s="253">
        <v>5337393</v>
      </c>
      <c r="G26" s="253">
        <v>2859674</v>
      </c>
      <c r="H26" s="253">
        <v>3125144</v>
      </c>
      <c r="I26" s="253">
        <v>5984818</v>
      </c>
      <c r="J26" s="253">
        <v>7882434</v>
      </c>
      <c r="K26" s="253">
        <v>2310817</v>
      </c>
      <c r="L26" s="253">
        <v>10193251</v>
      </c>
      <c r="M26" s="258"/>
      <c r="N26" s="258"/>
      <c r="O26" s="258"/>
      <c r="P26" s="1138" t="s">
        <v>1504</v>
      </c>
    </row>
    <row r="27" spans="1:16" s="221" customFormat="1" ht="16.5">
      <c r="A27" s="261">
        <v>19</v>
      </c>
      <c r="B27" s="242" t="s">
        <v>1505</v>
      </c>
      <c r="C27" s="244" t="s">
        <v>1459</v>
      </c>
      <c r="D27" s="235">
        <v>634</v>
      </c>
      <c r="E27" s="235">
        <v>2251</v>
      </c>
      <c r="F27" s="235">
        <v>2885</v>
      </c>
      <c r="G27" s="235" t="s">
        <v>47</v>
      </c>
      <c r="H27" s="235">
        <v>2885</v>
      </c>
      <c r="I27" s="235">
        <v>2885</v>
      </c>
      <c r="J27" s="235">
        <v>0</v>
      </c>
      <c r="K27" s="235">
        <v>2885</v>
      </c>
      <c r="L27" s="235">
        <v>2885</v>
      </c>
      <c r="M27" s="237">
        <v>0</v>
      </c>
      <c r="N27" s="237">
        <v>2885</v>
      </c>
      <c r="O27" s="237">
        <v>2885</v>
      </c>
      <c r="P27" s="993" t="s">
        <v>1506</v>
      </c>
    </row>
    <row r="28" spans="1:16" ht="16.5">
      <c r="A28" s="262">
        <v>20</v>
      </c>
      <c r="B28" s="251" t="s">
        <v>1507</v>
      </c>
      <c r="C28" s="257" t="s">
        <v>1459</v>
      </c>
      <c r="D28" s="253">
        <v>985156</v>
      </c>
      <c r="E28" s="253">
        <v>6547952</v>
      </c>
      <c r="F28" s="253">
        <v>7533108</v>
      </c>
      <c r="G28" s="253">
        <v>738185</v>
      </c>
      <c r="H28" s="253">
        <v>6992372</v>
      </c>
      <c r="I28" s="253">
        <v>7730557</v>
      </c>
      <c r="J28" s="253">
        <v>677884</v>
      </c>
      <c r="K28" s="253">
        <v>7737007</v>
      </c>
      <c r="L28" s="253">
        <v>8414891</v>
      </c>
      <c r="M28" s="254"/>
      <c r="N28" s="255"/>
      <c r="O28" s="255"/>
      <c r="P28" s="994" t="s">
        <v>1508</v>
      </c>
    </row>
    <row r="29" spans="1:16" ht="16.5">
      <c r="A29" s="261">
        <v>21</v>
      </c>
      <c r="B29" s="242" t="s">
        <v>1509</v>
      </c>
      <c r="C29" s="243" t="s">
        <v>1459</v>
      </c>
      <c r="D29" s="235">
        <v>128074</v>
      </c>
      <c r="E29" s="235">
        <v>39855</v>
      </c>
      <c r="F29" s="235">
        <v>167929</v>
      </c>
      <c r="G29" s="235">
        <v>17137</v>
      </c>
      <c r="H29" s="235">
        <v>168232</v>
      </c>
      <c r="I29" s="235">
        <v>185369</v>
      </c>
      <c r="J29" s="235">
        <v>12768</v>
      </c>
      <c r="K29" s="235">
        <v>175049</v>
      </c>
      <c r="L29" s="235">
        <v>187818</v>
      </c>
      <c r="M29" s="259"/>
      <c r="N29" s="259"/>
      <c r="O29" s="259"/>
      <c r="P29" s="993" t="s">
        <v>1510</v>
      </c>
    </row>
    <row r="30" spans="1:16" ht="16.5">
      <c r="A30" s="262">
        <v>22</v>
      </c>
      <c r="B30" s="251" t="s">
        <v>1511</v>
      </c>
      <c r="C30" s="252" t="s">
        <v>1512</v>
      </c>
      <c r="D30" s="253" t="s">
        <v>1513</v>
      </c>
      <c r="E30" s="253" t="s">
        <v>1513</v>
      </c>
      <c r="F30" s="253" t="s">
        <v>1513</v>
      </c>
      <c r="G30" s="253" t="s">
        <v>1513</v>
      </c>
      <c r="H30" s="253" t="s">
        <v>1513</v>
      </c>
      <c r="I30" s="253" t="s">
        <v>1513</v>
      </c>
      <c r="J30" s="253">
        <v>0</v>
      </c>
      <c r="K30" s="253">
        <v>55869</v>
      </c>
      <c r="L30" s="253">
        <v>55869</v>
      </c>
      <c r="M30" s="254">
        <v>0</v>
      </c>
      <c r="N30" s="255">
        <v>55869</v>
      </c>
      <c r="O30" s="255">
        <v>55869</v>
      </c>
      <c r="P30" s="994" t="s">
        <v>1514</v>
      </c>
    </row>
    <row r="31" spans="1:16" ht="16.5">
      <c r="A31" s="261">
        <v>23</v>
      </c>
      <c r="B31" s="242" t="s">
        <v>1515</v>
      </c>
      <c r="C31" s="244" t="s">
        <v>1464</v>
      </c>
      <c r="D31" s="235">
        <v>38049836</v>
      </c>
      <c r="E31" s="235">
        <v>52731827</v>
      </c>
      <c r="F31" s="235">
        <v>90781663</v>
      </c>
      <c r="G31" s="235">
        <v>44503240</v>
      </c>
      <c r="H31" s="235">
        <v>87832212</v>
      </c>
      <c r="I31" s="235">
        <v>132335452</v>
      </c>
      <c r="J31" s="235">
        <v>319841612</v>
      </c>
      <c r="K31" s="235">
        <v>313725831</v>
      </c>
      <c r="L31" s="235">
        <v>633567443</v>
      </c>
      <c r="M31" s="249"/>
      <c r="N31" s="238"/>
      <c r="O31" s="250"/>
      <c r="P31" s="1137" t="s">
        <v>1516</v>
      </c>
    </row>
    <row r="32" spans="1:16" ht="16.5">
      <c r="A32" s="262">
        <v>24</v>
      </c>
      <c r="B32" s="256" t="s">
        <v>1517</v>
      </c>
      <c r="C32" s="257" t="s">
        <v>1459</v>
      </c>
      <c r="D32" s="253">
        <v>59301</v>
      </c>
      <c r="E32" s="253">
        <v>645462</v>
      </c>
      <c r="F32" s="253">
        <v>704763</v>
      </c>
      <c r="G32" s="253">
        <v>30104</v>
      </c>
      <c r="H32" s="253">
        <v>683415</v>
      </c>
      <c r="I32" s="253">
        <v>713519</v>
      </c>
      <c r="J32" s="253">
        <v>27037</v>
      </c>
      <c r="K32" s="253">
        <v>695791</v>
      </c>
      <c r="L32" s="253">
        <v>722829</v>
      </c>
      <c r="M32" s="258"/>
      <c r="N32" s="258"/>
      <c r="O32" s="258"/>
      <c r="P32" s="1138" t="s">
        <v>1518</v>
      </c>
    </row>
    <row r="33" spans="1:16" ht="16.5">
      <c r="A33" s="261">
        <v>25</v>
      </c>
      <c r="B33" s="242" t="s">
        <v>1519</v>
      </c>
      <c r="C33" s="244" t="s">
        <v>1464</v>
      </c>
      <c r="D33" s="235">
        <v>9213831</v>
      </c>
      <c r="E33" s="235">
        <v>10951838</v>
      </c>
      <c r="F33" s="235">
        <v>20165669</v>
      </c>
      <c r="G33" s="235">
        <v>4712316</v>
      </c>
      <c r="H33" s="235">
        <v>13501588</v>
      </c>
      <c r="I33" s="235">
        <v>18213904</v>
      </c>
      <c r="J33" s="235">
        <v>288684</v>
      </c>
      <c r="K33" s="235">
        <v>17893423</v>
      </c>
      <c r="L33" s="235">
        <v>18182107</v>
      </c>
      <c r="M33" s="237">
        <v>404241</v>
      </c>
      <c r="N33" s="237">
        <v>20588239</v>
      </c>
      <c r="O33" s="237">
        <v>20992480</v>
      </c>
      <c r="P33" s="993" t="s">
        <v>1520</v>
      </c>
    </row>
    <row r="34" spans="1:16" ht="16.5">
      <c r="A34" s="262">
        <v>26</v>
      </c>
      <c r="B34" s="251" t="s">
        <v>1521</v>
      </c>
      <c r="C34" s="257" t="s">
        <v>1464</v>
      </c>
      <c r="D34" s="253">
        <v>58200</v>
      </c>
      <c r="E34" s="253">
        <v>256593879</v>
      </c>
      <c r="F34" s="253">
        <v>256652079</v>
      </c>
      <c r="G34" s="253">
        <v>58200</v>
      </c>
      <c r="H34" s="253">
        <v>256593879</v>
      </c>
      <c r="I34" s="253">
        <v>256652079</v>
      </c>
      <c r="J34" s="253">
        <v>3941000</v>
      </c>
      <c r="K34" s="253">
        <v>257437959</v>
      </c>
      <c r="L34" s="253">
        <v>261378959</v>
      </c>
      <c r="M34" s="254"/>
      <c r="N34" s="255"/>
      <c r="O34" s="255"/>
      <c r="P34" s="994" t="s">
        <v>1522</v>
      </c>
    </row>
    <row r="35" spans="1:16" ht="16.5">
      <c r="A35" s="261">
        <v>27</v>
      </c>
      <c r="B35" s="242" t="s">
        <v>1523</v>
      </c>
      <c r="C35" s="244" t="s">
        <v>1464</v>
      </c>
      <c r="D35" s="235">
        <v>20975605</v>
      </c>
      <c r="E35" s="235">
        <v>36680028</v>
      </c>
      <c r="F35" s="235">
        <v>57655633</v>
      </c>
      <c r="G35" s="235">
        <v>19324793</v>
      </c>
      <c r="H35" s="235">
        <v>37638032</v>
      </c>
      <c r="I35" s="235">
        <v>56962824</v>
      </c>
      <c r="J35" s="235">
        <v>12783856</v>
      </c>
      <c r="K35" s="235">
        <v>43377166</v>
      </c>
      <c r="L35" s="235">
        <v>56161022</v>
      </c>
      <c r="M35" s="237">
        <v>8590472</v>
      </c>
      <c r="N35" s="237">
        <v>47416654</v>
      </c>
      <c r="O35" s="237">
        <v>56007126</v>
      </c>
      <c r="P35" s="993" t="s">
        <v>1524</v>
      </c>
    </row>
    <row r="36" spans="1:16" ht="16.5">
      <c r="A36" s="262">
        <v>28</v>
      </c>
      <c r="B36" s="251" t="s">
        <v>1525</v>
      </c>
      <c r="C36" s="252"/>
      <c r="D36" s="253"/>
      <c r="E36" s="253"/>
      <c r="F36" s="253"/>
      <c r="G36" s="253"/>
      <c r="H36" s="253"/>
      <c r="I36" s="253"/>
      <c r="J36" s="253"/>
      <c r="K36" s="253"/>
      <c r="L36" s="253"/>
      <c r="M36" s="254"/>
      <c r="N36" s="255"/>
      <c r="O36" s="255"/>
      <c r="P36" s="994" t="s">
        <v>1526</v>
      </c>
    </row>
    <row r="37" spans="1:16" ht="16.5">
      <c r="A37" s="261"/>
      <c r="B37" s="242" t="s">
        <v>1527</v>
      </c>
      <c r="C37" s="244" t="s">
        <v>1528</v>
      </c>
      <c r="D37" s="235">
        <v>19253951</v>
      </c>
      <c r="E37" s="235">
        <v>371035286</v>
      </c>
      <c r="F37" s="235">
        <v>390289237</v>
      </c>
      <c r="G37" s="235">
        <v>24124537</v>
      </c>
      <c r="H37" s="235">
        <v>469570375</v>
      </c>
      <c r="I37" s="235">
        <v>493694912</v>
      </c>
      <c r="J37" s="235">
        <v>17228174</v>
      </c>
      <c r="K37" s="235">
        <v>484611458</v>
      </c>
      <c r="L37" s="235">
        <v>501839632</v>
      </c>
      <c r="M37" s="249">
        <v>23728100</v>
      </c>
      <c r="N37" s="238">
        <v>494506270</v>
      </c>
      <c r="O37" s="250">
        <v>518234370</v>
      </c>
      <c r="P37" s="1137" t="s">
        <v>1529</v>
      </c>
    </row>
    <row r="38" spans="1:16" ht="16.5">
      <c r="A38" s="262"/>
      <c r="B38" s="256" t="s">
        <v>1530</v>
      </c>
      <c r="C38" s="257" t="s">
        <v>1528</v>
      </c>
      <c r="D38" s="253">
        <v>85.12</v>
      </c>
      <c r="E38" s="253">
        <v>405.69</v>
      </c>
      <c r="F38" s="253">
        <v>490.81</v>
      </c>
      <c r="G38" s="253">
        <v>110.54</v>
      </c>
      <c r="H38" s="253">
        <v>549.29999999999995</v>
      </c>
      <c r="I38" s="253">
        <v>659.84</v>
      </c>
      <c r="J38" s="253">
        <v>70.09</v>
      </c>
      <c r="K38" s="253">
        <v>584.65</v>
      </c>
      <c r="L38" s="253">
        <v>654.74</v>
      </c>
      <c r="M38" s="258">
        <v>92.76</v>
      </c>
      <c r="N38" s="258">
        <v>514.5</v>
      </c>
      <c r="O38" s="258">
        <v>607.26</v>
      </c>
      <c r="P38" s="1138" t="s">
        <v>1531</v>
      </c>
    </row>
    <row r="39" spans="1:16" ht="16.5">
      <c r="A39" s="261"/>
      <c r="B39" s="242" t="s">
        <v>1532</v>
      </c>
      <c r="C39" s="244" t="s">
        <v>1528</v>
      </c>
      <c r="D39" s="235">
        <v>0</v>
      </c>
      <c r="E39" s="235">
        <v>26121000</v>
      </c>
      <c r="F39" s="235">
        <v>26121000</v>
      </c>
      <c r="G39" s="235" t="s">
        <v>47</v>
      </c>
      <c r="H39" s="235">
        <v>26121000</v>
      </c>
      <c r="I39" s="235">
        <v>26121000</v>
      </c>
      <c r="J39" s="235">
        <v>0</v>
      </c>
      <c r="K39" s="235">
        <v>26121000</v>
      </c>
      <c r="L39" s="235">
        <v>26121000</v>
      </c>
      <c r="M39" s="237">
        <v>0</v>
      </c>
      <c r="N39" s="237">
        <v>26121000</v>
      </c>
      <c r="O39" s="237">
        <v>26121000</v>
      </c>
      <c r="P39" s="993" t="s">
        <v>1533</v>
      </c>
    </row>
    <row r="40" spans="1:16" ht="16.5">
      <c r="A40" s="262"/>
      <c r="B40" s="251" t="s">
        <v>1534</v>
      </c>
      <c r="C40" s="257" t="s">
        <v>1528</v>
      </c>
      <c r="D40" s="253">
        <v>0</v>
      </c>
      <c r="E40" s="253">
        <v>5.86</v>
      </c>
      <c r="F40" s="253">
        <v>5.86</v>
      </c>
      <c r="G40" s="253" t="s">
        <v>47</v>
      </c>
      <c r="H40" s="253">
        <v>5.86</v>
      </c>
      <c r="I40" s="253">
        <v>5.86</v>
      </c>
      <c r="J40" s="253">
        <v>0</v>
      </c>
      <c r="K40" s="253">
        <v>5.86</v>
      </c>
      <c r="L40" s="253">
        <v>5.86</v>
      </c>
      <c r="M40" s="254">
        <v>0</v>
      </c>
      <c r="N40" s="255">
        <v>5.86</v>
      </c>
      <c r="O40" s="255">
        <v>5.86</v>
      </c>
      <c r="P40" s="994" t="s">
        <v>1535</v>
      </c>
    </row>
    <row r="41" spans="1:16" ht="33">
      <c r="A41" s="261">
        <v>29</v>
      </c>
      <c r="B41" s="242" t="s">
        <v>1536</v>
      </c>
      <c r="C41" s="246" t="s">
        <v>1537</v>
      </c>
      <c r="D41" s="235">
        <v>1130024</v>
      </c>
      <c r="E41" s="235">
        <v>36295977</v>
      </c>
      <c r="F41" s="235">
        <v>37426001</v>
      </c>
      <c r="G41" s="235">
        <v>263692</v>
      </c>
      <c r="H41" s="235">
        <v>45966608</v>
      </c>
      <c r="I41" s="235">
        <v>46230300</v>
      </c>
      <c r="J41" s="235">
        <v>263692</v>
      </c>
      <c r="K41" s="235">
        <v>46056098</v>
      </c>
      <c r="L41" s="235">
        <v>46319790</v>
      </c>
      <c r="M41" s="259"/>
      <c r="N41" s="259"/>
      <c r="O41" s="259"/>
      <c r="P41" s="993" t="s">
        <v>1538</v>
      </c>
    </row>
    <row r="42" spans="1:16" ht="16.5">
      <c r="A42" s="262">
        <v>30</v>
      </c>
      <c r="B42" s="251" t="s">
        <v>1539</v>
      </c>
      <c r="C42" s="252" t="s">
        <v>1464</v>
      </c>
      <c r="D42" s="253">
        <v>10749908</v>
      </c>
      <c r="E42" s="253">
        <v>158025030</v>
      </c>
      <c r="F42" s="253">
        <v>168774939</v>
      </c>
      <c r="G42" s="253">
        <v>8031864</v>
      </c>
      <c r="H42" s="253">
        <v>166817781</v>
      </c>
      <c r="I42" s="253">
        <v>174849645</v>
      </c>
      <c r="J42" s="253">
        <v>7960793</v>
      </c>
      <c r="K42" s="253">
        <v>186925987</v>
      </c>
      <c r="L42" s="253">
        <v>194886779</v>
      </c>
      <c r="M42" s="254">
        <v>8563411</v>
      </c>
      <c r="N42" s="255">
        <v>203060176</v>
      </c>
      <c r="O42" s="255">
        <v>211623587</v>
      </c>
      <c r="P42" s="994" t="s">
        <v>1540</v>
      </c>
    </row>
    <row r="43" spans="1:16" ht="16.5">
      <c r="A43" s="261">
        <v>31</v>
      </c>
      <c r="B43" s="242" t="s">
        <v>1541</v>
      </c>
      <c r="C43" s="244" t="s">
        <v>1459</v>
      </c>
      <c r="D43" s="235">
        <v>68658</v>
      </c>
      <c r="E43" s="235">
        <v>1168218</v>
      </c>
      <c r="F43" s="235">
        <v>1236876</v>
      </c>
      <c r="G43" s="235">
        <v>39096</v>
      </c>
      <c r="H43" s="235">
        <v>1247402</v>
      </c>
      <c r="I43" s="235">
        <v>1286498</v>
      </c>
      <c r="J43" s="235">
        <v>36621</v>
      </c>
      <c r="K43" s="235">
        <v>1292892</v>
      </c>
      <c r="L43" s="235">
        <v>1329513</v>
      </c>
      <c r="M43" s="249"/>
      <c r="N43" s="238"/>
      <c r="O43" s="250"/>
      <c r="P43" s="1137" t="s">
        <v>1542</v>
      </c>
    </row>
    <row r="44" spans="1:16" ht="16.5">
      <c r="A44" s="262">
        <v>32</v>
      </c>
      <c r="B44" s="256" t="s">
        <v>1543</v>
      </c>
      <c r="C44" s="257" t="s">
        <v>1459</v>
      </c>
      <c r="D44" s="253">
        <v>7004168</v>
      </c>
      <c r="E44" s="253">
        <v>7626219</v>
      </c>
      <c r="F44" s="253">
        <v>14630387</v>
      </c>
      <c r="G44" s="253">
        <v>8093546</v>
      </c>
      <c r="H44" s="253">
        <v>9788551</v>
      </c>
      <c r="I44" s="253">
        <v>17882097</v>
      </c>
      <c r="J44" s="253">
        <v>5421751</v>
      </c>
      <c r="K44" s="253">
        <v>17065214</v>
      </c>
      <c r="L44" s="253">
        <v>22486965</v>
      </c>
      <c r="M44" s="258">
        <v>6209034</v>
      </c>
      <c r="N44" s="258">
        <v>17848870</v>
      </c>
      <c r="O44" s="258">
        <v>24057905</v>
      </c>
      <c r="P44" s="1138" t="s">
        <v>1544</v>
      </c>
    </row>
    <row r="45" spans="1:16" ht="16.5">
      <c r="A45" s="261">
        <v>33</v>
      </c>
      <c r="B45" s="242" t="s">
        <v>1545</v>
      </c>
      <c r="C45" s="244" t="s">
        <v>1459</v>
      </c>
      <c r="D45" s="235">
        <v>58503</v>
      </c>
      <c r="E45" s="235">
        <v>10560978</v>
      </c>
      <c r="F45" s="235">
        <v>10619481</v>
      </c>
      <c r="G45" s="235">
        <v>21755</v>
      </c>
      <c r="H45" s="235">
        <v>10622305</v>
      </c>
      <c r="I45" s="235">
        <v>10644060</v>
      </c>
      <c r="J45" s="235">
        <v>52699</v>
      </c>
      <c r="K45" s="235">
        <v>10736455</v>
      </c>
      <c r="L45" s="235">
        <v>10789155</v>
      </c>
      <c r="M45" s="237">
        <v>202823</v>
      </c>
      <c r="N45" s="237">
        <v>11024791</v>
      </c>
      <c r="O45" s="237">
        <v>11227614</v>
      </c>
      <c r="P45" s="993" t="s">
        <v>1546</v>
      </c>
    </row>
    <row r="46" spans="1:16" ht="16.5">
      <c r="A46" s="262">
        <v>34</v>
      </c>
      <c r="B46" s="251" t="s">
        <v>1547</v>
      </c>
      <c r="C46" s="257" t="s">
        <v>1464</v>
      </c>
      <c r="D46" s="253">
        <v>1374191</v>
      </c>
      <c r="E46" s="253">
        <v>101239031</v>
      </c>
      <c r="F46" s="253">
        <v>102613222</v>
      </c>
      <c r="G46" s="253">
        <v>1574853</v>
      </c>
      <c r="H46" s="253">
        <v>101670767</v>
      </c>
      <c r="I46" s="253">
        <v>103245620</v>
      </c>
      <c r="J46" s="253">
        <v>688079</v>
      </c>
      <c r="K46" s="253">
        <v>104293480</v>
      </c>
      <c r="L46" s="253">
        <v>104981559</v>
      </c>
      <c r="M46" s="254">
        <v>846865</v>
      </c>
      <c r="N46" s="255">
        <v>104835455</v>
      </c>
      <c r="O46" s="255">
        <v>105682321</v>
      </c>
      <c r="P46" s="994" t="s">
        <v>1548</v>
      </c>
    </row>
    <row r="47" spans="1:16" ht="16.5">
      <c r="A47" s="261">
        <v>35</v>
      </c>
      <c r="B47" s="242" t="s">
        <v>1549</v>
      </c>
      <c r="C47" s="246" t="s">
        <v>1459</v>
      </c>
      <c r="D47" s="235"/>
      <c r="E47" s="235"/>
      <c r="F47" s="235"/>
      <c r="G47" s="235">
        <v>24714</v>
      </c>
      <c r="H47" s="235">
        <v>446119</v>
      </c>
      <c r="I47" s="235">
        <v>470833</v>
      </c>
      <c r="J47" s="235">
        <v>124733</v>
      </c>
      <c r="K47" s="235">
        <v>581819</v>
      </c>
      <c r="L47" s="235">
        <v>706552</v>
      </c>
      <c r="M47" s="239"/>
      <c r="N47" s="239"/>
      <c r="O47" s="239"/>
      <c r="P47" s="993" t="s">
        <v>1550</v>
      </c>
    </row>
    <row r="48" spans="1:16" ht="16.5">
      <c r="A48" s="262">
        <v>36</v>
      </c>
      <c r="B48" s="251" t="s">
        <v>1551</v>
      </c>
      <c r="C48" s="252"/>
      <c r="D48" s="253"/>
      <c r="E48" s="253"/>
      <c r="F48" s="253"/>
      <c r="G48" s="253"/>
      <c r="H48" s="253"/>
      <c r="I48" s="253"/>
      <c r="J48" s="253"/>
      <c r="K48" s="253"/>
      <c r="L48" s="253"/>
      <c r="M48" s="254"/>
      <c r="N48" s="255"/>
      <c r="O48" s="255"/>
      <c r="P48" s="994" t="s">
        <v>1552</v>
      </c>
    </row>
    <row r="49" spans="1:16" ht="16.5">
      <c r="A49" s="261"/>
      <c r="B49" s="242" t="s">
        <v>1496</v>
      </c>
      <c r="C49" s="244" t="s">
        <v>1459</v>
      </c>
      <c r="D49" s="235">
        <v>125754</v>
      </c>
      <c r="E49" s="235">
        <v>396826</v>
      </c>
      <c r="F49" s="235">
        <v>522580</v>
      </c>
      <c r="G49" s="235">
        <v>108980</v>
      </c>
      <c r="H49" s="235">
        <v>576615</v>
      </c>
      <c r="I49" s="235">
        <v>685595</v>
      </c>
      <c r="J49" s="235">
        <v>106116</v>
      </c>
      <c r="K49" s="235">
        <v>643343</v>
      </c>
      <c r="L49" s="235">
        <v>749459</v>
      </c>
      <c r="M49" s="249">
        <v>103275</v>
      </c>
      <c r="N49" s="238">
        <v>663222</v>
      </c>
      <c r="O49" s="250">
        <v>766497</v>
      </c>
      <c r="P49" s="1137" t="s">
        <v>1466</v>
      </c>
    </row>
    <row r="50" spans="1:16" ht="16.5">
      <c r="A50" s="262"/>
      <c r="B50" s="256" t="s">
        <v>1553</v>
      </c>
      <c r="C50" s="257" t="s">
        <v>1459</v>
      </c>
      <c r="D50" s="253">
        <v>2590.5500000000002</v>
      </c>
      <c r="E50" s="253">
        <v>4616.7</v>
      </c>
      <c r="F50" s="253">
        <v>7207.25</v>
      </c>
      <c r="G50" s="253">
        <v>2245.0100000000002</v>
      </c>
      <c r="H50" s="253">
        <v>9304.3799999999992</v>
      </c>
      <c r="I50" s="253">
        <v>11549.39</v>
      </c>
      <c r="J50" s="253">
        <v>2482.34</v>
      </c>
      <c r="K50" s="253">
        <v>10521.36</v>
      </c>
      <c r="L50" s="253">
        <v>13003.7</v>
      </c>
      <c r="M50" s="258">
        <v>1900.19</v>
      </c>
      <c r="N50" s="258">
        <v>10969.8</v>
      </c>
      <c r="O50" s="258">
        <v>12869.99</v>
      </c>
      <c r="P50" s="1138" t="s">
        <v>1554</v>
      </c>
    </row>
    <row r="51" spans="1:16" ht="16.5">
      <c r="A51" s="261"/>
      <c r="B51" s="242" t="s">
        <v>1555</v>
      </c>
      <c r="C51" s="244" t="s">
        <v>1459</v>
      </c>
      <c r="D51" s="235">
        <v>11092.89</v>
      </c>
      <c r="E51" s="235">
        <v>13166.79</v>
      </c>
      <c r="F51" s="235">
        <v>24259.68</v>
      </c>
      <c r="G51" s="235">
        <v>12453.26</v>
      </c>
      <c r="H51" s="235">
        <v>24211.64</v>
      </c>
      <c r="I51" s="235">
        <v>36664.9</v>
      </c>
      <c r="J51" s="235">
        <v>9999.52</v>
      </c>
      <c r="K51" s="235">
        <v>26363.24</v>
      </c>
      <c r="L51" s="235">
        <v>36362.76</v>
      </c>
      <c r="M51" s="237">
        <v>7438.05</v>
      </c>
      <c r="N51" s="237">
        <v>25732.32</v>
      </c>
      <c r="O51" s="237">
        <v>33170.370000000003</v>
      </c>
      <c r="P51" s="993" t="s">
        <v>1556</v>
      </c>
    </row>
    <row r="52" spans="1:16" ht="16.5">
      <c r="A52" s="262"/>
      <c r="B52" s="251" t="s">
        <v>1557</v>
      </c>
      <c r="C52" s="257" t="s">
        <v>1459</v>
      </c>
      <c r="D52" s="253">
        <v>0</v>
      </c>
      <c r="E52" s="253">
        <v>118.45</v>
      </c>
      <c r="F52" s="253">
        <v>118.45</v>
      </c>
      <c r="G52" s="253">
        <v>0</v>
      </c>
      <c r="H52" s="253">
        <v>118.45</v>
      </c>
      <c r="I52" s="253">
        <v>118.45</v>
      </c>
      <c r="J52" s="253">
        <v>0</v>
      </c>
      <c r="K52" s="253">
        <v>143.13</v>
      </c>
      <c r="L52" s="253">
        <v>143.13</v>
      </c>
      <c r="M52" s="254">
        <v>0</v>
      </c>
      <c r="N52" s="255">
        <v>143.13</v>
      </c>
      <c r="O52" s="255">
        <v>143.13</v>
      </c>
      <c r="P52" s="994" t="s">
        <v>1558</v>
      </c>
    </row>
    <row r="53" spans="1:16" ht="16.5">
      <c r="A53" s="261">
        <v>37</v>
      </c>
      <c r="B53" s="242" t="s">
        <v>1559</v>
      </c>
      <c r="C53" s="246" t="s">
        <v>1459</v>
      </c>
      <c r="D53" s="235">
        <v>12715317</v>
      </c>
      <c r="E53" s="235">
        <v>162629584</v>
      </c>
      <c r="F53" s="235">
        <v>175344901</v>
      </c>
      <c r="G53" s="235">
        <v>14926392</v>
      </c>
      <c r="H53" s="235">
        <v>170008720</v>
      </c>
      <c r="I53" s="235">
        <v>184935112</v>
      </c>
      <c r="J53" s="235">
        <v>16335753</v>
      </c>
      <c r="K53" s="235">
        <v>186888998</v>
      </c>
      <c r="L53" s="235">
        <v>203224752</v>
      </c>
      <c r="M53" s="237">
        <v>19028470</v>
      </c>
      <c r="N53" s="237">
        <v>208560789</v>
      </c>
      <c r="O53" s="237">
        <v>227589259</v>
      </c>
      <c r="P53" s="993" t="s">
        <v>1560</v>
      </c>
    </row>
    <row r="54" spans="1:16" ht="16.5">
      <c r="A54" s="262">
        <v>38</v>
      </c>
      <c r="B54" s="1175" t="s">
        <v>1561</v>
      </c>
      <c r="C54" s="1176" t="s">
        <v>1459</v>
      </c>
      <c r="D54" s="1177">
        <v>76133</v>
      </c>
      <c r="E54" s="1177">
        <v>261749</v>
      </c>
      <c r="F54" s="1177">
        <v>337882</v>
      </c>
      <c r="G54" s="1177">
        <v>41950</v>
      </c>
      <c r="H54" s="1177">
        <v>293222</v>
      </c>
      <c r="I54" s="1177">
        <v>335172</v>
      </c>
      <c r="J54" s="1177">
        <v>82276</v>
      </c>
      <c r="K54" s="1177">
        <v>311711</v>
      </c>
      <c r="L54" s="1177">
        <v>393988</v>
      </c>
      <c r="M54" s="1178">
        <v>66070</v>
      </c>
      <c r="N54" s="1179">
        <v>393047</v>
      </c>
      <c r="O54" s="1179">
        <v>459117</v>
      </c>
      <c r="P54" s="1180" t="s">
        <v>1562</v>
      </c>
    </row>
    <row r="55" spans="1:16" ht="16.5">
      <c r="A55" s="1168">
        <v>39</v>
      </c>
      <c r="B55" s="242" t="s">
        <v>1563</v>
      </c>
      <c r="C55" s="244" t="s">
        <v>1459</v>
      </c>
      <c r="D55" s="235">
        <v>138151</v>
      </c>
      <c r="E55" s="235">
        <v>240418</v>
      </c>
      <c r="F55" s="235">
        <v>378569</v>
      </c>
      <c r="G55" s="235">
        <v>141977</v>
      </c>
      <c r="H55" s="235">
        <v>288003</v>
      </c>
      <c r="I55" s="235">
        <v>429980</v>
      </c>
      <c r="J55" s="235">
        <v>93475</v>
      </c>
      <c r="K55" s="235">
        <v>402399</v>
      </c>
      <c r="L55" s="235">
        <v>495874</v>
      </c>
      <c r="M55" s="1205">
        <v>75041</v>
      </c>
      <c r="N55" s="1206">
        <v>428583</v>
      </c>
      <c r="O55" s="1207">
        <v>503624</v>
      </c>
      <c r="P55" s="1137" t="s">
        <v>1564</v>
      </c>
    </row>
    <row r="56" spans="1:16" ht="16.5">
      <c r="A56" s="1169">
        <v>40</v>
      </c>
      <c r="B56" s="256" t="s">
        <v>1565</v>
      </c>
      <c r="C56" s="257" t="s">
        <v>1459</v>
      </c>
      <c r="D56" s="253">
        <v>4700</v>
      </c>
      <c r="E56" s="253">
        <v>1787938</v>
      </c>
      <c r="F56" s="253">
        <v>1792638</v>
      </c>
      <c r="G56" s="253">
        <v>276495</v>
      </c>
      <c r="H56" s="253">
        <v>1654968</v>
      </c>
      <c r="I56" s="253">
        <v>1931463</v>
      </c>
      <c r="J56" s="253">
        <v>4551</v>
      </c>
      <c r="K56" s="253">
        <v>1941341</v>
      </c>
      <c r="L56" s="253">
        <v>1945891</v>
      </c>
      <c r="M56" s="257"/>
      <c r="N56" s="257"/>
      <c r="O56" s="257"/>
      <c r="P56" s="1138" t="s">
        <v>1566</v>
      </c>
    </row>
    <row r="57" spans="1:16" ht="16.5">
      <c r="A57" s="261">
        <v>41</v>
      </c>
      <c r="B57" s="1192" t="s">
        <v>1567</v>
      </c>
      <c r="C57" s="1193" t="s">
        <v>1464</v>
      </c>
      <c r="D57" s="1194"/>
      <c r="E57" s="1194"/>
      <c r="F57" s="1194"/>
      <c r="G57" s="1194">
        <v>139976150</v>
      </c>
      <c r="H57" s="1194">
        <v>11704870</v>
      </c>
      <c r="I57" s="1194">
        <v>151681020</v>
      </c>
      <c r="J57" s="1194">
        <v>123855856</v>
      </c>
      <c r="K57" s="1194">
        <v>11704870</v>
      </c>
      <c r="L57" s="1194">
        <v>135560726</v>
      </c>
      <c r="M57" s="1195">
        <v>68145000</v>
      </c>
      <c r="N57" s="1195">
        <v>31053477</v>
      </c>
      <c r="O57" s="1195">
        <v>99198477</v>
      </c>
      <c r="P57" s="1196" t="s">
        <v>1568</v>
      </c>
    </row>
    <row r="58" spans="1:16" ht="16.5">
      <c r="A58" s="262">
        <v>42</v>
      </c>
      <c r="B58" s="251" t="s">
        <v>1569</v>
      </c>
      <c r="C58" s="257" t="s">
        <v>1512</v>
      </c>
      <c r="D58" s="253">
        <v>68569843</v>
      </c>
      <c r="E58" s="253">
        <v>325285576</v>
      </c>
      <c r="F58" s="253">
        <v>393855419</v>
      </c>
      <c r="G58" s="253">
        <v>190741448</v>
      </c>
      <c r="H58" s="253">
        <v>341495531</v>
      </c>
      <c r="I58" s="253">
        <v>532236979</v>
      </c>
      <c r="J58" s="253">
        <v>114432777</v>
      </c>
      <c r="K58" s="253">
        <v>520869364</v>
      </c>
      <c r="L58" s="253">
        <v>635302141</v>
      </c>
      <c r="M58" s="254"/>
      <c r="N58" s="255"/>
      <c r="O58" s="255"/>
      <c r="P58" s="994" t="s">
        <v>1570</v>
      </c>
    </row>
    <row r="59" spans="1:16" s="221" customFormat="1" ht="16.5">
      <c r="A59" s="261">
        <v>43</v>
      </c>
      <c r="B59" s="242" t="s">
        <v>1571</v>
      </c>
      <c r="C59" s="244"/>
      <c r="D59" s="235"/>
      <c r="E59" s="235"/>
      <c r="F59" s="235"/>
      <c r="G59" s="235"/>
      <c r="H59" s="235"/>
      <c r="I59" s="235"/>
      <c r="J59" s="235"/>
      <c r="K59" s="235"/>
      <c r="L59" s="235"/>
      <c r="M59" s="259"/>
      <c r="N59" s="259"/>
      <c r="O59" s="259"/>
      <c r="P59" s="993" t="s">
        <v>1572</v>
      </c>
    </row>
    <row r="60" spans="1:16" ht="16.5">
      <c r="A60" s="262"/>
      <c r="B60" s="251" t="s">
        <v>1496</v>
      </c>
      <c r="C60" s="252" t="s">
        <v>1464</v>
      </c>
      <c r="D60" s="253">
        <v>1500000</v>
      </c>
      <c r="E60" s="253">
        <v>17786732</v>
      </c>
      <c r="F60" s="253">
        <v>19286732</v>
      </c>
      <c r="G60" s="253" t="s">
        <v>47</v>
      </c>
      <c r="H60" s="253">
        <v>19286732</v>
      </c>
      <c r="I60" s="253">
        <v>19286732</v>
      </c>
      <c r="J60" s="253">
        <v>0</v>
      </c>
      <c r="K60" s="253">
        <v>19371698</v>
      </c>
      <c r="L60" s="253">
        <v>19371698</v>
      </c>
      <c r="M60" s="254">
        <v>0</v>
      </c>
      <c r="N60" s="255">
        <v>27203398</v>
      </c>
      <c r="O60" s="255">
        <v>27203398</v>
      </c>
      <c r="P60" s="994" t="s">
        <v>1466</v>
      </c>
    </row>
    <row r="61" spans="1:16" ht="18">
      <c r="A61" s="261"/>
      <c r="B61" s="242" t="s">
        <v>1929</v>
      </c>
      <c r="C61" s="244" t="s">
        <v>1464</v>
      </c>
      <c r="D61" s="235">
        <v>1050</v>
      </c>
      <c r="E61" s="235">
        <v>11590</v>
      </c>
      <c r="F61" s="235">
        <v>12640</v>
      </c>
      <c r="G61" s="235" t="s">
        <v>47</v>
      </c>
      <c r="H61" s="235">
        <v>12640</v>
      </c>
      <c r="I61" s="235">
        <v>12640</v>
      </c>
      <c r="J61" s="235">
        <v>0</v>
      </c>
      <c r="K61" s="235">
        <v>12668.37</v>
      </c>
      <c r="L61" s="235">
        <v>12668.37</v>
      </c>
      <c r="M61" s="249">
        <v>0</v>
      </c>
      <c r="N61" s="238">
        <v>16890.560000000001</v>
      </c>
      <c r="O61" s="250">
        <v>16890.560000000001</v>
      </c>
      <c r="P61" s="1137" t="s">
        <v>1930</v>
      </c>
    </row>
    <row r="62" spans="1:16" s="221" customFormat="1" ht="16.5">
      <c r="A62" s="262">
        <v>44</v>
      </c>
      <c r="B62" s="256" t="s">
        <v>1573</v>
      </c>
      <c r="C62" s="257" t="s">
        <v>1492</v>
      </c>
      <c r="D62" s="253">
        <v>0</v>
      </c>
      <c r="E62" s="253">
        <v>188.71</v>
      </c>
      <c r="F62" s="253">
        <v>188.71</v>
      </c>
      <c r="G62" s="253" t="s">
        <v>47</v>
      </c>
      <c r="H62" s="253">
        <v>189</v>
      </c>
      <c r="I62" s="253">
        <v>189</v>
      </c>
      <c r="J62" s="253">
        <v>0</v>
      </c>
      <c r="K62" s="253">
        <v>189</v>
      </c>
      <c r="L62" s="253">
        <v>189</v>
      </c>
      <c r="M62" s="258">
        <v>0</v>
      </c>
      <c r="N62" s="258">
        <v>189</v>
      </c>
      <c r="O62" s="258">
        <v>189</v>
      </c>
      <c r="P62" s="1138" t="s">
        <v>1574</v>
      </c>
    </row>
    <row r="63" spans="1:16" ht="16.5">
      <c r="A63" s="261">
        <v>45</v>
      </c>
      <c r="B63" s="242" t="s">
        <v>1575</v>
      </c>
      <c r="C63" s="244" t="s">
        <v>1464</v>
      </c>
      <c r="D63" s="235">
        <v>47867858</v>
      </c>
      <c r="E63" s="235">
        <v>45573436</v>
      </c>
      <c r="F63" s="235">
        <v>93441294</v>
      </c>
      <c r="G63" s="235">
        <v>54942176</v>
      </c>
      <c r="H63" s="235">
        <v>89319089</v>
      </c>
      <c r="I63" s="235">
        <v>144261265</v>
      </c>
      <c r="J63" s="235">
        <v>36933805</v>
      </c>
      <c r="K63" s="235">
        <v>130859201</v>
      </c>
      <c r="L63" s="235">
        <v>167793006</v>
      </c>
      <c r="M63" s="237"/>
      <c r="N63" s="237"/>
      <c r="O63" s="237"/>
      <c r="P63" s="993" t="s">
        <v>1576</v>
      </c>
    </row>
    <row r="64" spans="1:16" ht="16.5">
      <c r="A64" s="262">
        <v>46</v>
      </c>
      <c r="B64" s="251" t="s">
        <v>1577</v>
      </c>
      <c r="C64" s="257" t="s">
        <v>1459</v>
      </c>
      <c r="D64" s="253">
        <v>504</v>
      </c>
      <c r="E64" s="253">
        <v>1385</v>
      </c>
      <c r="F64" s="253">
        <v>1889</v>
      </c>
      <c r="G64" s="253">
        <v>428</v>
      </c>
      <c r="H64" s="253">
        <v>1978</v>
      </c>
      <c r="I64" s="253">
        <v>2406</v>
      </c>
      <c r="J64" s="253">
        <v>0</v>
      </c>
      <c r="K64" s="253">
        <v>2406</v>
      </c>
      <c r="L64" s="253">
        <v>2406</v>
      </c>
      <c r="M64" s="254">
        <v>0</v>
      </c>
      <c r="N64" s="255">
        <v>2406</v>
      </c>
      <c r="O64" s="255">
        <v>2406</v>
      </c>
      <c r="P64" s="994" t="s">
        <v>1578</v>
      </c>
    </row>
    <row r="65" spans="1:16" ht="49.5">
      <c r="A65" s="261">
        <v>47</v>
      </c>
      <c r="B65" s="242" t="s">
        <v>1579</v>
      </c>
      <c r="C65" s="247" t="s">
        <v>1580</v>
      </c>
      <c r="D65" s="235">
        <v>0</v>
      </c>
      <c r="E65" s="241">
        <v>14.2</v>
      </c>
      <c r="F65" s="241">
        <v>14.2</v>
      </c>
      <c r="G65" s="235" t="s">
        <v>47</v>
      </c>
      <c r="H65" s="241">
        <v>15.7</v>
      </c>
      <c r="I65" s="241">
        <v>15.7</v>
      </c>
      <c r="J65" s="235">
        <v>0</v>
      </c>
      <c r="K65" s="241">
        <v>15.71</v>
      </c>
      <c r="L65" s="241">
        <v>15.71</v>
      </c>
      <c r="M65" s="235">
        <v>0</v>
      </c>
      <c r="N65" s="241">
        <v>20.92</v>
      </c>
      <c r="O65" s="241">
        <v>20.92</v>
      </c>
      <c r="P65" s="993" t="s">
        <v>1581</v>
      </c>
    </row>
    <row r="66" spans="1:16" ht="16.5">
      <c r="A66" s="262">
        <v>48</v>
      </c>
      <c r="B66" s="251" t="s">
        <v>1582</v>
      </c>
      <c r="C66" s="252" t="s">
        <v>1492</v>
      </c>
      <c r="D66" s="253">
        <v>0</v>
      </c>
      <c r="E66" s="253">
        <v>21815</v>
      </c>
      <c r="F66" s="253">
        <v>21815</v>
      </c>
      <c r="G66" s="253" t="s">
        <v>47</v>
      </c>
      <c r="H66" s="253">
        <v>21816</v>
      </c>
      <c r="I66" s="253">
        <v>21816</v>
      </c>
      <c r="J66" s="253">
        <v>0</v>
      </c>
      <c r="K66" s="253">
        <v>22508</v>
      </c>
      <c r="L66" s="253">
        <v>22508</v>
      </c>
      <c r="M66" s="254">
        <v>0</v>
      </c>
      <c r="N66" s="255">
        <v>23091</v>
      </c>
      <c r="O66" s="255">
        <v>23091</v>
      </c>
      <c r="P66" s="994" t="s">
        <v>1583</v>
      </c>
    </row>
    <row r="67" spans="1:16" ht="16.5">
      <c r="A67" s="261">
        <v>49</v>
      </c>
      <c r="B67" s="242" t="s">
        <v>1584</v>
      </c>
      <c r="C67" s="244" t="s">
        <v>1459</v>
      </c>
      <c r="D67" s="235">
        <v>56726</v>
      </c>
      <c r="E67" s="235">
        <v>1617675</v>
      </c>
      <c r="F67" s="235">
        <v>1674401</v>
      </c>
      <c r="G67" s="235" t="s">
        <v>47</v>
      </c>
      <c r="H67" s="235">
        <v>1674401</v>
      </c>
      <c r="I67" s="235">
        <v>1674401</v>
      </c>
      <c r="J67" s="235">
        <v>0</v>
      </c>
      <c r="K67" s="235">
        <v>1674401</v>
      </c>
      <c r="L67" s="235">
        <v>1674401</v>
      </c>
      <c r="M67" s="249">
        <v>0</v>
      </c>
      <c r="N67" s="238">
        <v>1674401</v>
      </c>
      <c r="O67" s="250">
        <v>1674401</v>
      </c>
      <c r="P67" s="1137" t="s">
        <v>1585</v>
      </c>
    </row>
    <row r="68" spans="1:16" ht="16.5">
      <c r="A68" s="262">
        <v>50</v>
      </c>
      <c r="B68" s="256" t="s">
        <v>1586</v>
      </c>
      <c r="C68" s="257" t="s">
        <v>1464</v>
      </c>
      <c r="D68" s="253">
        <v>19489617</v>
      </c>
      <c r="E68" s="253">
        <v>14205319</v>
      </c>
      <c r="F68" s="253">
        <v>33694936</v>
      </c>
      <c r="G68" s="253">
        <v>23275451</v>
      </c>
      <c r="H68" s="253">
        <v>32807451</v>
      </c>
      <c r="I68" s="253">
        <v>56082902</v>
      </c>
      <c r="J68" s="253">
        <v>24932958</v>
      </c>
      <c r="K68" s="253">
        <v>34682745</v>
      </c>
      <c r="L68" s="253">
        <v>59615703</v>
      </c>
      <c r="M68" s="258"/>
      <c r="N68" s="258"/>
      <c r="O68" s="258"/>
      <c r="P68" s="1138" t="s">
        <v>1587</v>
      </c>
    </row>
    <row r="69" spans="1:16" ht="16.5">
      <c r="A69" s="261">
        <v>51</v>
      </c>
      <c r="B69" s="242" t="s">
        <v>1588</v>
      </c>
      <c r="C69" s="244" t="s">
        <v>1459</v>
      </c>
      <c r="D69" s="235">
        <v>771508</v>
      </c>
      <c r="E69" s="235">
        <v>2466703</v>
      </c>
      <c r="F69" s="235">
        <v>3238211</v>
      </c>
      <c r="G69" s="235">
        <v>429223</v>
      </c>
      <c r="H69" s="235">
        <v>3069808</v>
      </c>
      <c r="I69" s="235">
        <v>3499031</v>
      </c>
      <c r="J69" s="235">
        <v>647522</v>
      </c>
      <c r="K69" s="235">
        <v>3260298</v>
      </c>
      <c r="L69" s="235">
        <v>3907819</v>
      </c>
      <c r="M69" s="237"/>
      <c r="N69" s="237"/>
      <c r="O69" s="237"/>
      <c r="P69" s="993" t="s">
        <v>1589</v>
      </c>
    </row>
    <row r="70" spans="1:16" ht="16.5">
      <c r="A70" s="262">
        <v>52</v>
      </c>
      <c r="B70" s="251" t="s">
        <v>1590</v>
      </c>
      <c r="C70" s="257" t="s">
        <v>1459</v>
      </c>
      <c r="D70" s="253">
        <v>98544</v>
      </c>
      <c r="E70" s="253">
        <v>1046413</v>
      </c>
      <c r="F70" s="253">
        <v>1144957</v>
      </c>
      <c r="G70" s="253">
        <v>86599</v>
      </c>
      <c r="H70" s="253">
        <v>1164649</v>
      </c>
      <c r="I70" s="253">
        <v>1251248</v>
      </c>
      <c r="J70" s="253">
        <v>83472</v>
      </c>
      <c r="K70" s="253">
        <v>1575325</v>
      </c>
      <c r="L70" s="253">
        <v>1658798</v>
      </c>
      <c r="M70" s="254"/>
      <c r="N70" s="255"/>
      <c r="O70" s="255"/>
      <c r="P70" s="994" t="s">
        <v>1591</v>
      </c>
    </row>
    <row r="71" spans="1:16" ht="33">
      <c r="A71" s="261">
        <v>53</v>
      </c>
      <c r="B71" s="242" t="s">
        <v>1592</v>
      </c>
      <c r="C71" s="245" t="s">
        <v>1464</v>
      </c>
      <c r="D71" s="235"/>
      <c r="E71" s="235"/>
      <c r="F71" s="235"/>
      <c r="G71" s="235"/>
      <c r="H71" s="235"/>
      <c r="I71" s="235"/>
      <c r="J71" s="235">
        <v>0</v>
      </c>
      <c r="K71" s="235">
        <v>25493</v>
      </c>
      <c r="L71" s="235">
        <v>25493</v>
      </c>
      <c r="M71" s="235">
        <v>0</v>
      </c>
      <c r="N71" s="237">
        <v>459727</v>
      </c>
      <c r="O71" s="237">
        <v>459727</v>
      </c>
      <c r="P71" s="993" t="s">
        <v>1593</v>
      </c>
    </row>
    <row r="72" spans="1:16" ht="16.5">
      <c r="A72" s="262">
        <v>54</v>
      </c>
      <c r="B72" s="251" t="s">
        <v>1594</v>
      </c>
      <c r="C72" s="252" t="s">
        <v>1464</v>
      </c>
      <c r="D72" s="253">
        <v>52723492</v>
      </c>
      <c r="E72" s="253">
        <v>252585084</v>
      </c>
      <c r="F72" s="253">
        <v>305308576</v>
      </c>
      <c r="G72" s="253">
        <v>34778650</v>
      </c>
      <c r="H72" s="253">
        <v>261505701</v>
      </c>
      <c r="I72" s="253">
        <v>296284351</v>
      </c>
      <c r="J72" s="253">
        <v>45807485</v>
      </c>
      <c r="K72" s="253">
        <v>266871130</v>
      </c>
      <c r="L72" s="253">
        <v>312678615</v>
      </c>
      <c r="M72" s="254">
        <v>30876093</v>
      </c>
      <c r="N72" s="255">
        <v>280377392</v>
      </c>
      <c r="O72" s="255">
        <v>311253485</v>
      </c>
      <c r="P72" s="994" t="s">
        <v>1595</v>
      </c>
    </row>
    <row r="73" spans="1:16" ht="16.5">
      <c r="A73" s="261">
        <v>55</v>
      </c>
      <c r="B73" s="242" t="s">
        <v>1596</v>
      </c>
      <c r="C73" s="244" t="s">
        <v>1459</v>
      </c>
      <c r="D73" s="235">
        <v>13530</v>
      </c>
      <c r="E73" s="235">
        <v>0</v>
      </c>
      <c r="F73" s="235">
        <v>13530</v>
      </c>
      <c r="G73" s="235">
        <v>16026</v>
      </c>
      <c r="H73" s="235" t="s">
        <v>47</v>
      </c>
      <c r="I73" s="235">
        <v>16026</v>
      </c>
      <c r="J73" s="235">
        <v>0</v>
      </c>
      <c r="K73" s="235">
        <v>16025</v>
      </c>
      <c r="L73" s="235">
        <v>16025</v>
      </c>
      <c r="M73" s="249">
        <v>3860</v>
      </c>
      <c r="N73" s="238">
        <v>8920</v>
      </c>
      <c r="O73" s="250">
        <v>12780</v>
      </c>
      <c r="P73" s="1137" t="s">
        <v>1597</v>
      </c>
    </row>
    <row r="74" spans="1:16" ht="16.5">
      <c r="A74" s="262">
        <v>56</v>
      </c>
      <c r="B74" s="256" t="s">
        <v>1598</v>
      </c>
      <c r="C74" s="257" t="s">
        <v>1512</v>
      </c>
      <c r="D74" s="253">
        <v>1925.1</v>
      </c>
      <c r="E74" s="253">
        <v>3345.64</v>
      </c>
      <c r="F74" s="253">
        <v>5270.74</v>
      </c>
      <c r="G74" s="253">
        <v>236</v>
      </c>
      <c r="H74" s="253">
        <v>5112</v>
      </c>
      <c r="I74" s="253">
        <v>5348</v>
      </c>
      <c r="J74" s="253">
        <v>0</v>
      </c>
      <c r="K74" s="253">
        <v>5349</v>
      </c>
      <c r="L74" s="253">
        <v>5349</v>
      </c>
      <c r="M74" s="258">
        <v>0</v>
      </c>
      <c r="N74" s="258">
        <v>5349</v>
      </c>
      <c r="O74" s="258">
        <v>5349</v>
      </c>
      <c r="P74" s="1138" t="s">
        <v>1599</v>
      </c>
    </row>
    <row r="75" spans="1:16" ht="16.5">
      <c r="A75" s="261">
        <v>57</v>
      </c>
      <c r="B75" s="242" t="s">
        <v>1600</v>
      </c>
      <c r="C75" s="244" t="s">
        <v>1512</v>
      </c>
      <c r="D75" s="235">
        <v>0</v>
      </c>
      <c r="E75" s="235">
        <v>450</v>
      </c>
      <c r="F75" s="235">
        <v>450</v>
      </c>
      <c r="G75" s="235" t="s">
        <v>47</v>
      </c>
      <c r="H75" s="235">
        <v>450</v>
      </c>
      <c r="I75" s="235">
        <v>450</v>
      </c>
      <c r="J75" s="235">
        <v>0</v>
      </c>
      <c r="K75" s="235">
        <v>450</v>
      </c>
      <c r="L75" s="235">
        <v>450</v>
      </c>
      <c r="M75" s="237">
        <v>0</v>
      </c>
      <c r="N75" s="237">
        <v>450</v>
      </c>
      <c r="O75" s="237">
        <v>450</v>
      </c>
      <c r="P75" s="993" t="s">
        <v>1601</v>
      </c>
    </row>
    <row r="76" spans="1:16" ht="16.5">
      <c r="A76" s="262">
        <v>58</v>
      </c>
      <c r="B76" s="251" t="s">
        <v>1602</v>
      </c>
      <c r="C76" s="257" t="s">
        <v>1459</v>
      </c>
      <c r="D76" s="253"/>
      <c r="E76" s="253"/>
      <c r="F76" s="253"/>
      <c r="G76" s="253">
        <v>15331</v>
      </c>
      <c r="H76" s="253">
        <v>580</v>
      </c>
      <c r="I76" s="253">
        <v>15911</v>
      </c>
      <c r="J76" s="253">
        <v>15472</v>
      </c>
      <c r="K76" s="253">
        <v>3781</v>
      </c>
      <c r="L76" s="253">
        <v>19253</v>
      </c>
      <c r="M76" s="254"/>
      <c r="N76" s="255"/>
      <c r="O76" s="255"/>
      <c r="P76" s="994" t="s">
        <v>1603</v>
      </c>
    </row>
    <row r="77" spans="1:16" ht="16.5">
      <c r="A77" s="261">
        <v>59</v>
      </c>
      <c r="B77" s="242" t="s">
        <v>1604</v>
      </c>
      <c r="C77" s="244" t="s">
        <v>1464</v>
      </c>
      <c r="D77" s="235">
        <v>11423994</v>
      </c>
      <c r="E77" s="235">
        <v>62915875</v>
      </c>
      <c r="F77" s="235">
        <v>74339869</v>
      </c>
      <c r="G77" s="235">
        <v>4085052</v>
      </c>
      <c r="H77" s="235">
        <v>62902385</v>
      </c>
      <c r="I77" s="235">
        <v>66987437</v>
      </c>
      <c r="J77" s="235">
        <v>6502115</v>
      </c>
      <c r="K77" s="235">
        <v>63702027</v>
      </c>
      <c r="L77" s="235">
        <v>70204142</v>
      </c>
      <c r="M77" s="237">
        <v>8262300</v>
      </c>
      <c r="N77" s="237">
        <v>64005091</v>
      </c>
      <c r="O77" s="237">
        <v>72267391</v>
      </c>
      <c r="P77" s="993" t="s">
        <v>1605</v>
      </c>
    </row>
    <row r="78" spans="1:16" ht="16.5">
      <c r="A78" s="262">
        <v>60</v>
      </c>
      <c r="B78" s="251" t="s">
        <v>1606</v>
      </c>
      <c r="C78" s="252"/>
      <c r="D78" s="253"/>
      <c r="E78" s="253"/>
      <c r="F78" s="253"/>
      <c r="G78" s="253"/>
      <c r="H78" s="253"/>
      <c r="I78" s="253"/>
      <c r="J78" s="253"/>
      <c r="K78" s="253"/>
      <c r="L78" s="253"/>
      <c r="M78" s="254"/>
      <c r="N78" s="255"/>
      <c r="O78" s="255"/>
      <c r="P78" s="994" t="s">
        <v>1607</v>
      </c>
    </row>
    <row r="79" spans="1:16" ht="16.5">
      <c r="A79" s="261"/>
      <c r="B79" s="242" t="s">
        <v>1496</v>
      </c>
      <c r="C79" s="244" t="s">
        <v>1464</v>
      </c>
      <c r="D79" s="235">
        <v>115912738</v>
      </c>
      <c r="E79" s="235">
        <v>128720729</v>
      </c>
      <c r="F79" s="235">
        <v>244633467</v>
      </c>
      <c r="G79" s="235">
        <v>187558668</v>
      </c>
      <c r="H79" s="235">
        <v>279426291</v>
      </c>
      <c r="I79" s="235">
        <v>466984959</v>
      </c>
      <c r="J79" s="235">
        <v>150443903</v>
      </c>
      <c r="K79" s="235">
        <v>361510732</v>
      </c>
      <c r="L79" s="235">
        <v>511954635</v>
      </c>
      <c r="M79" s="249">
        <v>170446020</v>
      </c>
      <c r="N79" s="238">
        <v>398197732</v>
      </c>
      <c r="O79" s="250">
        <v>568643752</v>
      </c>
      <c r="P79" s="1137" t="s">
        <v>1466</v>
      </c>
    </row>
    <row r="80" spans="1:16" ht="16.5">
      <c r="A80" s="262"/>
      <c r="B80" s="256" t="s">
        <v>1467</v>
      </c>
      <c r="C80" s="257" t="s">
        <v>1464</v>
      </c>
      <c r="D80" s="253">
        <v>6058.33</v>
      </c>
      <c r="E80" s="253">
        <v>4154.29</v>
      </c>
      <c r="F80" s="253">
        <v>10212.620000000001</v>
      </c>
      <c r="G80" s="253">
        <v>8039.57</v>
      </c>
      <c r="H80" s="253">
        <v>19588.68</v>
      </c>
      <c r="I80" s="253">
        <v>27628.25</v>
      </c>
      <c r="J80" s="253">
        <v>7171.94</v>
      </c>
      <c r="K80" s="253">
        <v>22809.88</v>
      </c>
      <c r="L80" s="253">
        <v>29981.82</v>
      </c>
      <c r="M80" s="258">
        <v>7707.07</v>
      </c>
      <c r="N80" s="258">
        <v>22560.84</v>
      </c>
      <c r="O80" s="258">
        <v>30267.91</v>
      </c>
      <c r="P80" s="1138" t="s">
        <v>1468</v>
      </c>
    </row>
    <row r="81" spans="1:16" ht="16.5">
      <c r="A81" s="261">
        <v>61</v>
      </c>
      <c r="B81" s="242" t="s">
        <v>1608</v>
      </c>
      <c r="C81" s="244" t="s">
        <v>1459</v>
      </c>
      <c r="D81" s="235"/>
      <c r="E81" s="235"/>
      <c r="F81" s="235"/>
      <c r="G81" s="235">
        <v>0</v>
      </c>
      <c r="H81" s="235">
        <v>2369</v>
      </c>
      <c r="I81" s="235">
        <v>2369</v>
      </c>
      <c r="J81" s="235">
        <v>20286</v>
      </c>
      <c r="K81" s="235">
        <v>2586</v>
      </c>
      <c r="L81" s="235">
        <v>22872</v>
      </c>
      <c r="M81" s="237"/>
      <c r="N81" s="237"/>
      <c r="O81" s="237"/>
      <c r="P81" s="993" t="s">
        <v>1609</v>
      </c>
    </row>
    <row r="82" spans="1:16" ht="16.5">
      <c r="A82" s="262">
        <v>62</v>
      </c>
      <c r="B82" s="251" t="s">
        <v>1610</v>
      </c>
      <c r="C82" s="257" t="s">
        <v>1459</v>
      </c>
      <c r="D82" s="253">
        <v>0</v>
      </c>
      <c r="E82" s="253">
        <v>210</v>
      </c>
      <c r="F82" s="253">
        <v>210</v>
      </c>
      <c r="G82" s="253" t="s">
        <v>47</v>
      </c>
      <c r="H82" s="253">
        <v>210</v>
      </c>
      <c r="I82" s="253">
        <v>210</v>
      </c>
      <c r="J82" s="253">
        <v>0</v>
      </c>
      <c r="K82" s="253">
        <v>210</v>
      </c>
      <c r="L82" s="253">
        <v>210</v>
      </c>
      <c r="M82" s="254">
        <v>0</v>
      </c>
      <c r="N82" s="255">
        <v>210</v>
      </c>
      <c r="O82" s="255">
        <v>210</v>
      </c>
      <c r="P82" s="994" t="s">
        <v>1611</v>
      </c>
    </row>
    <row r="83" spans="1:16" ht="33">
      <c r="A83" s="261">
        <v>63</v>
      </c>
      <c r="B83" s="242" t="s">
        <v>1612</v>
      </c>
      <c r="C83" s="243" t="s">
        <v>1459</v>
      </c>
      <c r="D83" s="235">
        <v>115526</v>
      </c>
      <c r="E83" s="235">
        <v>196810</v>
      </c>
      <c r="F83" s="235">
        <v>312335</v>
      </c>
      <c r="G83" s="235">
        <v>90026</v>
      </c>
      <c r="H83" s="235">
        <v>178996</v>
      </c>
      <c r="I83" s="235">
        <v>269022</v>
      </c>
      <c r="J83" s="235">
        <v>106490</v>
      </c>
      <c r="K83" s="235">
        <v>209434</v>
      </c>
      <c r="L83" s="235">
        <v>315924</v>
      </c>
      <c r="M83" s="239"/>
      <c r="N83" s="239"/>
      <c r="O83" s="239"/>
      <c r="P83" s="993" t="s">
        <v>1613</v>
      </c>
    </row>
    <row r="84" spans="1:16" s="221" customFormat="1" ht="16.5">
      <c r="A84" s="262">
        <v>64</v>
      </c>
      <c r="B84" s="251" t="s">
        <v>1614</v>
      </c>
      <c r="C84" s="252"/>
      <c r="D84" s="253"/>
      <c r="E84" s="253"/>
      <c r="F84" s="253"/>
      <c r="G84" s="253"/>
      <c r="H84" s="253"/>
      <c r="I84" s="253"/>
      <c r="J84" s="253"/>
      <c r="K84" s="253"/>
      <c r="L84" s="253"/>
      <c r="M84" s="254"/>
      <c r="N84" s="255"/>
      <c r="O84" s="255"/>
      <c r="P84" s="994" t="s">
        <v>1615</v>
      </c>
    </row>
    <row r="85" spans="1:16" ht="16.5">
      <c r="A85" s="261"/>
      <c r="B85" s="242" t="s">
        <v>1496</v>
      </c>
      <c r="C85" s="244" t="s">
        <v>1464</v>
      </c>
      <c r="D85" s="235">
        <v>249497</v>
      </c>
      <c r="E85" s="235">
        <v>86302812</v>
      </c>
      <c r="F85" s="235">
        <v>86552310</v>
      </c>
      <c r="G85" s="235">
        <v>7131</v>
      </c>
      <c r="H85" s="235">
        <v>83719066</v>
      </c>
      <c r="I85" s="235">
        <v>83726197</v>
      </c>
      <c r="J85" s="235">
        <v>4419</v>
      </c>
      <c r="K85" s="235">
        <v>83720749</v>
      </c>
      <c r="L85" s="235">
        <v>83725168</v>
      </c>
      <c r="M85" s="249">
        <v>2101</v>
      </c>
      <c r="N85" s="238">
        <v>83720794</v>
      </c>
      <c r="O85" s="250">
        <v>83722895</v>
      </c>
      <c r="P85" s="1137" t="s">
        <v>1466</v>
      </c>
    </row>
    <row r="86" spans="1:16" ht="16.5">
      <c r="A86" s="262"/>
      <c r="B86" s="256" t="s">
        <v>1467</v>
      </c>
      <c r="C86" s="257" t="s">
        <v>1464</v>
      </c>
      <c r="D86" s="253">
        <v>134.08000000000001</v>
      </c>
      <c r="E86" s="253">
        <v>101103.02</v>
      </c>
      <c r="F86" s="253">
        <v>101237.1</v>
      </c>
      <c r="G86" s="253">
        <v>1132.43</v>
      </c>
      <c r="H86" s="253">
        <v>101142.41</v>
      </c>
      <c r="I86" s="253">
        <v>102274.84</v>
      </c>
      <c r="J86" s="253">
        <v>154.19999999999999</v>
      </c>
      <c r="K86" s="253">
        <v>102259.16</v>
      </c>
      <c r="L86" s="253">
        <v>102413.36</v>
      </c>
      <c r="M86" s="258">
        <v>973.99</v>
      </c>
      <c r="N86" s="258">
        <v>102782.91</v>
      </c>
      <c r="O86" s="258">
        <v>103756.9</v>
      </c>
      <c r="P86" s="1138" t="s">
        <v>1468</v>
      </c>
    </row>
    <row r="87" spans="1:16" ht="16.5">
      <c r="A87" s="261">
        <v>65</v>
      </c>
      <c r="B87" s="242" t="s">
        <v>1616</v>
      </c>
      <c r="C87" s="244" t="s">
        <v>1464</v>
      </c>
      <c r="D87" s="235">
        <f>21181587+2005554+669397+1292000+0</f>
        <v>25148538</v>
      </c>
      <c r="E87" s="235">
        <f>308360096+11800695+343943+39390094+3345000</f>
        <v>363239828</v>
      </c>
      <c r="F87" s="235">
        <f>329541683+13806249+1013340+40682094+3345000</f>
        <v>388388366</v>
      </c>
      <c r="G87" s="235">
        <v>22030223</v>
      </c>
      <c r="H87" s="235">
        <v>371965694</v>
      </c>
      <c r="I87" s="235">
        <v>393995917</v>
      </c>
      <c r="J87" s="235">
        <v>14420716</v>
      </c>
      <c r="K87" s="235">
        <v>399204829</v>
      </c>
      <c r="L87" s="235">
        <v>413625545</v>
      </c>
      <c r="M87" s="237">
        <v>15998625</v>
      </c>
      <c r="N87" s="237">
        <v>411108526</v>
      </c>
      <c r="O87" s="237">
        <v>427107150</v>
      </c>
      <c r="P87" s="993" t="s">
        <v>1617</v>
      </c>
    </row>
    <row r="88" spans="1:16" ht="16.5">
      <c r="A88" s="262">
        <v>66</v>
      </c>
      <c r="B88" s="251" t="s">
        <v>1618</v>
      </c>
      <c r="C88" s="257"/>
      <c r="D88" s="253"/>
      <c r="E88" s="253"/>
      <c r="F88" s="253"/>
      <c r="G88" s="253"/>
      <c r="H88" s="253"/>
      <c r="I88" s="253"/>
      <c r="J88" s="253"/>
      <c r="K88" s="253"/>
      <c r="L88" s="253"/>
      <c r="M88" s="254"/>
      <c r="N88" s="255"/>
      <c r="O88" s="255"/>
      <c r="P88" s="994" t="s">
        <v>1619</v>
      </c>
    </row>
    <row r="89" spans="1:16" ht="16.5">
      <c r="A89" s="261"/>
      <c r="B89" s="242" t="s">
        <v>1496</v>
      </c>
      <c r="C89" s="244" t="s">
        <v>1464</v>
      </c>
      <c r="D89" s="235">
        <v>0</v>
      </c>
      <c r="E89" s="235">
        <v>87387464</v>
      </c>
      <c r="F89" s="235">
        <v>87387464</v>
      </c>
      <c r="G89" s="235" t="s">
        <v>47</v>
      </c>
      <c r="H89" s="235">
        <v>87387464</v>
      </c>
      <c r="I89" s="235">
        <v>87387464</v>
      </c>
      <c r="J89" s="235">
        <v>0</v>
      </c>
      <c r="K89" s="235">
        <v>87387464</v>
      </c>
      <c r="L89" s="235">
        <v>87387464</v>
      </c>
      <c r="M89" s="236">
        <v>0</v>
      </c>
      <c r="N89" s="237">
        <v>89432464</v>
      </c>
      <c r="O89" s="237">
        <v>89432464</v>
      </c>
      <c r="P89" s="1137" t="s">
        <v>1466</v>
      </c>
    </row>
    <row r="90" spans="1:16" ht="16.5">
      <c r="A90" s="262"/>
      <c r="B90" s="251" t="s">
        <v>1467</v>
      </c>
      <c r="C90" s="252"/>
      <c r="D90" s="253"/>
      <c r="E90" s="253"/>
      <c r="F90" s="253"/>
      <c r="G90" s="253"/>
      <c r="H90" s="253"/>
      <c r="I90" s="253"/>
      <c r="J90" s="253"/>
      <c r="K90" s="253"/>
      <c r="L90" s="253"/>
      <c r="M90" s="254">
        <v>0</v>
      </c>
      <c r="N90" s="255"/>
      <c r="O90" s="255"/>
      <c r="P90" s="994" t="s">
        <v>1468</v>
      </c>
    </row>
    <row r="91" spans="1:16" ht="18">
      <c r="A91" s="261"/>
      <c r="B91" s="242" t="s">
        <v>1931</v>
      </c>
      <c r="C91" s="244" t="s">
        <v>1464</v>
      </c>
      <c r="D91" s="235">
        <v>0</v>
      </c>
      <c r="E91" s="235">
        <v>142094.35</v>
      </c>
      <c r="F91" s="235">
        <v>142094.35</v>
      </c>
      <c r="G91" s="235" t="s">
        <v>47</v>
      </c>
      <c r="H91" s="235">
        <v>142094.35</v>
      </c>
      <c r="I91" s="235">
        <v>142094.35</v>
      </c>
      <c r="J91" s="235">
        <v>0</v>
      </c>
      <c r="K91" s="235">
        <v>142094.35</v>
      </c>
      <c r="L91" s="235">
        <v>142094.35</v>
      </c>
      <c r="M91" s="249"/>
      <c r="N91" s="238">
        <v>144650.07</v>
      </c>
      <c r="O91" s="250">
        <v>144650.07</v>
      </c>
      <c r="P91" s="1137" t="s">
        <v>1932</v>
      </c>
    </row>
    <row r="92" spans="1:16" ht="16.5">
      <c r="A92" s="262">
        <v>67</v>
      </c>
      <c r="B92" s="256" t="s">
        <v>1620</v>
      </c>
      <c r="C92" s="257"/>
      <c r="D92" s="253"/>
      <c r="E92" s="253"/>
      <c r="F92" s="253"/>
      <c r="G92" s="253"/>
      <c r="H92" s="253"/>
      <c r="I92" s="253"/>
      <c r="J92" s="253"/>
      <c r="K92" s="253"/>
      <c r="L92" s="253"/>
      <c r="M92" s="258"/>
      <c r="N92" s="258"/>
      <c r="O92" s="258"/>
      <c r="P92" s="1138" t="s">
        <v>1621</v>
      </c>
    </row>
    <row r="93" spans="1:16" ht="16.5">
      <c r="A93" s="261"/>
      <c r="B93" s="242" t="s">
        <v>1496</v>
      </c>
      <c r="C93" s="244" t="s">
        <v>1464</v>
      </c>
      <c r="D93" s="235">
        <v>6318663</v>
      </c>
      <c r="E93" s="235">
        <v>18529225</v>
      </c>
      <c r="F93" s="235">
        <v>24847888</v>
      </c>
      <c r="G93" s="235">
        <v>410955</v>
      </c>
      <c r="H93" s="235">
        <v>24307933</v>
      </c>
      <c r="I93" s="235">
        <v>24718888</v>
      </c>
      <c r="J93" s="235">
        <v>0</v>
      </c>
      <c r="K93" s="235">
        <v>24633855</v>
      </c>
      <c r="L93" s="235">
        <v>24633855</v>
      </c>
      <c r="M93" s="237">
        <v>0</v>
      </c>
      <c r="N93" s="237">
        <v>24633855</v>
      </c>
      <c r="O93" s="237">
        <v>24633855</v>
      </c>
      <c r="P93" s="993" t="s">
        <v>1466</v>
      </c>
    </row>
    <row r="94" spans="1:16" ht="18">
      <c r="A94" s="262"/>
      <c r="B94" s="251" t="s">
        <v>1933</v>
      </c>
      <c r="C94" s="257" t="s">
        <v>1464</v>
      </c>
      <c r="D94" s="253">
        <v>10769.78</v>
      </c>
      <c r="E94" s="253">
        <v>54620.49</v>
      </c>
      <c r="F94" s="253">
        <v>65390.27</v>
      </c>
      <c r="G94" s="253">
        <v>1602.72</v>
      </c>
      <c r="H94" s="253">
        <v>63284.45</v>
      </c>
      <c r="I94" s="253">
        <v>64887.17</v>
      </c>
      <c r="J94" s="253">
        <v>0</v>
      </c>
      <c r="K94" s="253">
        <v>64594.01</v>
      </c>
      <c r="L94" s="253">
        <v>64594.01</v>
      </c>
      <c r="M94" s="254">
        <v>0</v>
      </c>
      <c r="N94" s="255">
        <v>64594.01</v>
      </c>
      <c r="O94" s="255">
        <v>64594.01</v>
      </c>
      <c r="P94" s="994" t="s">
        <v>1934</v>
      </c>
    </row>
    <row r="95" spans="1:16" ht="16.5">
      <c r="A95" s="261">
        <v>68</v>
      </c>
      <c r="B95" s="242" t="s">
        <v>1622</v>
      </c>
      <c r="C95" s="244" t="s">
        <v>1464</v>
      </c>
      <c r="D95" s="235">
        <v>1763630</v>
      </c>
      <c r="E95" s="235">
        <v>674631</v>
      </c>
      <c r="F95" s="235">
        <v>2438261</v>
      </c>
      <c r="G95" s="235">
        <v>1704007</v>
      </c>
      <c r="H95" s="235">
        <v>803003</v>
      </c>
      <c r="I95" s="235">
        <v>2507010</v>
      </c>
      <c r="J95" s="235">
        <v>1632885</v>
      </c>
      <c r="K95" s="235">
        <v>719582</v>
      </c>
      <c r="L95" s="235">
        <v>2352467</v>
      </c>
      <c r="M95" s="237">
        <v>1590996</v>
      </c>
      <c r="N95" s="237">
        <v>765227</v>
      </c>
      <c r="O95" s="237">
        <v>2356223</v>
      </c>
      <c r="P95" s="993" t="s">
        <v>1623</v>
      </c>
    </row>
    <row r="96" spans="1:16" ht="16.5">
      <c r="A96" s="262">
        <v>69</v>
      </c>
      <c r="B96" s="251" t="s">
        <v>1624</v>
      </c>
      <c r="C96" s="257" t="s">
        <v>1464</v>
      </c>
      <c r="D96" s="253">
        <v>8533311</v>
      </c>
      <c r="E96" s="253">
        <v>11708312</v>
      </c>
      <c r="F96" s="253">
        <v>20241623</v>
      </c>
      <c r="G96" s="253">
        <v>2487122</v>
      </c>
      <c r="H96" s="253">
        <v>14082751</v>
      </c>
      <c r="I96" s="253">
        <v>16569873</v>
      </c>
      <c r="J96" s="253">
        <v>2241462</v>
      </c>
      <c r="K96" s="253">
        <v>14227824</v>
      </c>
      <c r="L96" s="253">
        <v>16469286</v>
      </c>
      <c r="M96" s="255">
        <v>2680978</v>
      </c>
      <c r="N96" s="255">
        <v>22427488</v>
      </c>
      <c r="O96" s="255">
        <v>25108466</v>
      </c>
      <c r="P96" s="994" t="s">
        <v>1625</v>
      </c>
    </row>
    <row r="97" spans="1:16" ht="16.5">
      <c r="A97" s="261">
        <v>70</v>
      </c>
      <c r="B97" s="242" t="s">
        <v>1626</v>
      </c>
      <c r="C97" s="244" t="s">
        <v>1464</v>
      </c>
      <c r="D97" s="235">
        <v>3705912</v>
      </c>
      <c r="E97" s="235">
        <v>569748</v>
      </c>
      <c r="F97" s="235">
        <v>4275660</v>
      </c>
      <c r="G97" s="235">
        <v>1347470</v>
      </c>
      <c r="H97" s="235">
        <v>1786482</v>
      </c>
      <c r="I97" s="235">
        <v>3133952</v>
      </c>
      <c r="J97" s="235">
        <v>1158290</v>
      </c>
      <c r="K97" s="235">
        <v>2264913</v>
      </c>
      <c r="L97" s="235">
        <v>3423203</v>
      </c>
      <c r="M97" s="237">
        <v>669466</v>
      </c>
      <c r="N97" s="237">
        <v>1674435</v>
      </c>
      <c r="O97" s="237">
        <v>2343901</v>
      </c>
      <c r="P97" s="242" t="s">
        <v>1627</v>
      </c>
    </row>
    <row r="98" spans="1:16" s="208" customFormat="1">
      <c r="A98" s="264" t="s">
        <v>1628</v>
      </c>
      <c r="B98" s="260"/>
      <c r="C98" s="200"/>
      <c r="D98" s="200"/>
      <c r="E98" s="200"/>
      <c r="F98" s="200"/>
      <c r="G98" s="200"/>
      <c r="H98" s="200"/>
      <c r="I98" s="200"/>
      <c r="J98" s="200"/>
      <c r="K98" s="200"/>
      <c r="L98" s="200"/>
      <c r="M98" s="200"/>
      <c r="N98" s="200"/>
      <c r="O98" s="200"/>
      <c r="P98" s="263"/>
    </row>
    <row r="99" spans="1:16" s="208" customFormat="1">
      <c r="A99" s="265" t="s">
        <v>1997</v>
      </c>
      <c r="B99" s="266"/>
      <c r="C99" s="19"/>
      <c r="D99" s="99"/>
      <c r="E99" s="19"/>
      <c r="F99" s="19"/>
      <c r="G99" s="99"/>
      <c r="H99" s="19"/>
      <c r="I99" s="19"/>
      <c r="J99" s="19"/>
      <c r="K99" s="19"/>
      <c r="L99" s="19"/>
      <c r="M99" s="19"/>
      <c r="N99" s="19"/>
      <c r="O99" s="19"/>
      <c r="P99" s="267"/>
    </row>
  </sheetData>
  <mergeCells count="10">
    <mergeCell ref="A1:P1"/>
    <mergeCell ref="A3:A4"/>
    <mergeCell ref="B3:B4"/>
    <mergeCell ref="C3:C4"/>
    <mergeCell ref="D3:F3"/>
    <mergeCell ref="G3:I3"/>
    <mergeCell ref="J3:L3"/>
    <mergeCell ref="M3:O3"/>
    <mergeCell ref="P3:P4"/>
    <mergeCell ref="A2:P2"/>
  </mergeCells>
  <conditionalFormatting sqref="R5:XFD97 R1:Z4 Q1:Q18">
    <cfRule type="expression" dxfId="28" priority="2">
      <formula>MOD(ROW(),3=1)</formula>
    </cfRule>
  </conditionalFormatting>
  <conditionalFormatting sqref="R6:XFD97 R1:Z5 Q1:Q18">
    <cfRule type="expression" dxfId="27" priority="1">
      <formula>MOD(ROW(),3)=1</formula>
    </cfRule>
  </conditionalFormatting>
  <printOptions horizontalCentered="1" verticalCentered="1"/>
  <pageMargins left="0.23622047244094499" right="0.23622047244094499" top="0" bottom="0" header="0.31496062992126" footer="0.31496062992126"/>
  <pageSetup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C3A25-6B90-42E8-9D4B-5A564AD30BF4}">
  <sheetPr>
    <tabColor rgb="FF00B050"/>
    <pageSetUpPr fitToPage="1"/>
  </sheetPr>
  <dimension ref="A1:J41"/>
  <sheetViews>
    <sheetView view="pageBreakPreview" topLeftCell="A31" zoomScaleSheetLayoutView="100" workbookViewId="0">
      <selection activeCell="L15" sqref="L15"/>
    </sheetView>
  </sheetViews>
  <sheetFormatPr defaultColWidth="9.5703125" defaultRowHeight="15"/>
  <cols>
    <col min="1" max="1" width="6.85546875" style="107" customWidth="1"/>
    <col min="2" max="2" width="13" style="104" bestFit="1" customWidth="1"/>
    <col min="3" max="9" width="11.7109375" style="104" customWidth="1"/>
    <col min="10" max="10" width="11.28515625" style="104" customWidth="1"/>
    <col min="11" max="16384" width="9.5703125" style="104"/>
  </cols>
  <sheetData>
    <row r="1" spans="1:10" s="105" customFormat="1" ht="26.25" customHeight="1">
      <c r="A1" s="1559" t="s">
        <v>2084</v>
      </c>
      <c r="B1" s="1560"/>
      <c r="C1" s="1560"/>
      <c r="D1" s="1560"/>
      <c r="E1" s="1560"/>
      <c r="F1" s="1560"/>
      <c r="G1" s="1560"/>
      <c r="H1" s="1560"/>
      <c r="I1" s="1560"/>
      <c r="J1" s="1561"/>
    </row>
    <row r="2" spans="1:10" s="105" customFormat="1" ht="26.25" customHeight="1">
      <c r="A2" s="1570" t="s">
        <v>2085</v>
      </c>
      <c r="B2" s="1571"/>
      <c r="C2" s="1571"/>
      <c r="D2" s="1571"/>
      <c r="E2" s="1571"/>
      <c r="F2" s="1571"/>
      <c r="G2" s="1571"/>
      <c r="H2" s="1571"/>
      <c r="I2" s="1571"/>
      <c r="J2" s="1572"/>
    </row>
    <row r="3" spans="1:10" s="105" customFormat="1" ht="18.75" customHeight="1">
      <c r="A3" s="1562" t="s">
        <v>875</v>
      </c>
      <c r="B3" s="1563"/>
      <c r="C3" s="1563"/>
      <c r="D3" s="1563"/>
      <c r="E3" s="1563"/>
      <c r="F3" s="1563"/>
      <c r="G3" s="1563"/>
      <c r="H3" s="1563"/>
      <c r="I3" s="1563"/>
      <c r="J3" s="1564"/>
    </row>
    <row r="4" spans="1:10" s="106" customFormat="1" ht="30.75" customHeight="1">
      <c r="A4" s="1565" t="s">
        <v>602</v>
      </c>
      <c r="B4" s="1566" t="s">
        <v>874</v>
      </c>
      <c r="C4" s="1566" t="s">
        <v>873</v>
      </c>
      <c r="D4" s="1565" t="s">
        <v>872</v>
      </c>
      <c r="E4" s="1568"/>
      <c r="F4" s="1568"/>
      <c r="G4" s="1568"/>
      <c r="H4" s="1567" t="s">
        <v>852</v>
      </c>
      <c r="I4" s="1567" t="s">
        <v>871</v>
      </c>
      <c r="J4" s="1569" t="s">
        <v>870</v>
      </c>
    </row>
    <row r="5" spans="1:10" s="108" customFormat="1" ht="76.5" customHeight="1">
      <c r="A5" s="1565"/>
      <c r="B5" s="1567"/>
      <c r="C5" s="1567"/>
      <c r="D5" s="1255" t="s">
        <v>869</v>
      </c>
      <c r="E5" s="1256" t="s">
        <v>868</v>
      </c>
      <c r="F5" s="1256" t="s">
        <v>867</v>
      </c>
      <c r="G5" s="1255" t="s">
        <v>611</v>
      </c>
      <c r="H5" s="1565"/>
      <c r="I5" s="1565"/>
      <c r="J5" s="1567"/>
    </row>
    <row r="6" spans="1:10" s="105" customFormat="1" ht="15.75" customHeight="1">
      <c r="A6" s="392">
        <v>1</v>
      </c>
      <c r="B6" s="415">
        <v>1947</v>
      </c>
      <c r="C6" s="508">
        <v>2195</v>
      </c>
      <c r="D6" s="508">
        <v>1733</v>
      </c>
      <c r="E6" s="508">
        <v>0</v>
      </c>
      <c r="F6" s="508">
        <v>144</v>
      </c>
      <c r="G6" s="508">
        <f t="shared" ref="G6:G20" si="0">SUM(D6:F6)</f>
        <v>1877</v>
      </c>
      <c r="H6" s="508">
        <v>0</v>
      </c>
      <c r="I6" s="508">
        <v>0</v>
      </c>
      <c r="J6" s="299">
        <v>4073</v>
      </c>
    </row>
    <row r="7" spans="1:10" s="105" customFormat="1" ht="15.75" customHeight="1">
      <c r="A7" s="521">
        <v>2</v>
      </c>
      <c r="B7" s="418">
        <v>1950</v>
      </c>
      <c r="C7" s="512">
        <v>2519</v>
      </c>
      <c r="D7" s="512">
        <v>2387</v>
      </c>
      <c r="E7" s="512">
        <v>0</v>
      </c>
      <c r="F7" s="512">
        <v>200</v>
      </c>
      <c r="G7" s="512">
        <f t="shared" si="0"/>
        <v>2587</v>
      </c>
      <c r="H7" s="512">
        <v>0</v>
      </c>
      <c r="I7" s="512">
        <v>0</v>
      </c>
      <c r="J7" s="308">
        <v>5106</v>
      </c>
    </row>
    <row r="8" spans="1:10" s="105" customFormat="1" ht="15.75" customHeight="1">
      <c r="A8" s="392">
        <v>3</v>
      </c>
      <c r="B8" s="299" t="s">
        <v>866</v>
      </c>
      <c r="C8" s="508">
        <v>4295</v>
      </c>
      <c r="D8" s="508">
        <v>5134</v>
      </c>
      <c r="E8" s="508">
        <v>0</v>
      </c>
      <c r="F8" s="508">
        <v>233</v>
      </c>
      <c r="G8" s="508">
        <f t="shared" si="0"/>
        <v>5367</v>
      </c>
      <c r="H8" s="508">
        <v>0</v>
      </c>
      <c r="I8" s="508">
        <v>0</v>
      </c>
      <c r="J8" s="299">
        <v>9662</v>
      </c>
    </row>
    <row r="9" spans="1:10" s="105" customFormat="1" ht="15.75" customHeight="1">
      <c r="A9" s="521">
        <v>4</v>
      </c>
      <c r="B9" s="308" t="s">
        <v>432</v>
      </c>
      <c r="C9" s="512">
        <v>7837</v>
      </c>
      <c r="D9" s="512">
        <v>8732</v>
      </c>
      <c r="E9" s="512">
        <v>0</v>
      </c>
      <c r="F9" s="512">
        <v>368</v>
      </c>
      <c r="G9" s="512">
        <f t="shared" si="0"/>
        <v>9100</v>
      </c>
      <c r="H9" s="512">
        <v>0</v>
      </c>
      <c r="I9" s="512">
        <v>0</v>
      </c>
      <c r="J9" s="308">
        <v>16937</v>
      </c>
    </row>
    <row r="10" spans="1:10" s="105" customFormat="1" ht="15.75" customHeight="1">
      <c r="A10" s="392">
        <v>5</v>
      </c>
      <c r="B10" s="299" t="s">
        <v>865</v>
      </c>
      <c r="C10" s="508">
        <v>15225</v>
      </c>
      <c r="D10" s="508">
        <v>17372</v>
      </c>
      <c r="E10" s="508">
        <v>69</v>
      </c>
      <c r="F10" s="508">
        <v>324</v>
      </c>
      <c r="G10" s="508">
        <f t="shared" si="0"/>
        <v>17765</v>
      </c>
      <c r="H10" s="508">
        <v>0</v>
      </c>
      <c r="I10" s="508">
        <v>0</v>
      </c>
      <c r="J10" s="299">
        <v>32990</v>
      </c>
    </row>
    <row r="11" spans="1:10" s="105" customFormat="1" ht="15.75" customHeight="1">
      <c r="A11" s="521">
        <v>6</v>
      </c>
      <c r="B11" s="308" t="s">
        <v>864</v>
      </c>
      <c r="C11" s="512">
        <v>20723</v>
      </c>
      <c r="D11" s="512">
        <v>26394</v>
      </c>
      <c r="E11" s="512">
        <v>123</v>
      </c>
      <c r="F11" s="512">
        <v>194</v>
      </c>
      <c r="G11" s="512">
        <f t="shared" si="0"/>
        <v>26711</v>
      </c>
      <c r="H11" s="512">
        <v>0</v>
      </c>
      <c r="I11" s="512">
        <v>0</v>
      </c>
      <c r="J11" s="308">
        <v>47433</v>
      </c>
    </row>
    <row r="12" spans="1:10" s="105" customFormat="1" ht="15.75" customHeight="1">
      <c r="A12" s="392">
        <v>7</v>
      </c>
      <c r="B12" s="299" t="s">
        <v>863</v>
      </c>
      <c r="C12" s="508">
        <v>28972</v>
      </c>
      <c r="D12" s="508">
        <v>34853</v>
      </c>
      <c r="E12" s="508">
        <v>343</v>
      </c>
      <c r="F12" s="508">
        <v>125</v>
      </c>
      <c r="G12" s="508">
        <f t="shared" si="0"/>
        <v>35321</v>
      </c>
      <c r="H12" s="508">
        <v>2396</v>
      </c>
      <c r="I12" s="508">
        <v>0</v>
      </c>
      <c r="J12" s="299">
        <v>66689</v>
      </c>
    </row>
    <row r="13" spans="1:10" s="105" customFormat="1" ht="15.75" customHeight="1">
      <c r="A13" s="521">
        <v>8</v>
      </c>
      <c r="B13" s="308" t="s">
        <v>862</v>
      </c>
      <c r="C13" s="512">
        <v>47159</v>
      </c>
      <c r="D13" s="512">
        <v>52024</v>
      </c>
      <c r="E13" s="512">
        <v>515</v>
      </c>
      <c r="F13" s="512">
        <v>55</v>
      </c>
      <c r="G13" s="512">
        <f t="shared" si="0"/>
        <v>52594</v>
      </c>
      <c r="H13" s="512">
        <v>2770</v>
      </c>
      <c r="I13" s="512">
        <v>0</v>
      </c>
      <c r="J13" s="308">
        <v>102523</v>
      </c>
    </row>
    <row r="14" spans="1:10" s="105" customFormat="1" ht="15.75" customHeight="1">
      <c r="A14" s="392">
        <v>9</v>
      </c>
      <c r="B14" s="299" t="s">
        <v>861</v>
      </c>
      <c r="C14" s="508">
        <v>45478</v>
      </c>
      <c r="D14" s="508">
        <v>55720</v>
      </c>
      <c r="E14" s="508">
        <v>500</v>
      </c>
      <c r="F14" s="508">
        <v>53</v>
      </c>
      <c r="G14" s="508">
        <f t="shared" si="0"/>
        <v>56273</v>
      </c>
      <c r="H14" s="508">
        <v>2876</v>
      </c>
      <c r="I14" s="508">
        <v>0</v>
      </c>
      <c r="J14" s="299">
        <v>104627</v>
      </c>
    </row>
    <row r="15" spans="1:10" s="105" customFormat="1" ht="15.75" customHeight="1">
      <c r="A15" s="521">
        <v>10</v>
      </c>
      <c r="B15" s="308" t="s">
        <v>860</v>
      </c>
      <c r="C15" s="512">
        <v>53948</v>
      </c>
      <c r="D15" s="512">
        <v>96957</v>
      </c>
      <c r="E15" s="512">
        <v>1834</v>
      </c>
      <c r="F15" s="512">
        <v>45</v>
      </c>
      <c r="G15" s="512">
        <f t="shared" si="0"/>
        <v>98836</v>
      </c>
      <c r="H15" s="512">
        <v>4075</v>
      </c>
      <c r="I15" s="512">
        <v>0</v>
      </c>
      <c r="J15" s="308">
        <v>156859</v>
      </c>
    </row>
    <row r="16" spans="1:10" s="105" customFormat="1" ht="15.75" customHeight="1">
      <c r="A16" s="392">
        <v>11</v>
      </c>
      <c r="B16" s="299" t="s">
        <v>859</v>
      </c>
      <c r="C16" s="508">
        <v>62116</v>
      </c>
      <c r="D16" s="508">
        <v>172643</v>
      </c>
      <c r="E16" s="508">
        <v>5962</v>
      </c>
      <c r="F16" s="508">
        <v>85</v>
      </c>
      <c r="G16" s="508">
        <f t="shared" si="0"/>
        <v>178690</v>
      </c>
      <c r="H16" s="508">
        <v>4625</v>
      </c>
      <c r="I16" s="508">
        <v>6</v>
      </c>
      <c r="J16" s="299">
        <v>245438</v>
      </c>
    </row>
    <row r="17" spans="1:10" s="105" customFormat="1" ht="15.75" customHeight="1">
      <c r="A17" s="521">
        <v>12</v>
      </c>
      <c r="B17" s="308" t="s">
        <v>858</v>
      </c>
      <c r="C17" s="512">
        <v>72757</v>
      </c>
      <c r="D17" s="512">
        <v>197163</v>
      </c>
      <c r="E17" s="512">
        <v>11450</v>
      </c>
      <c r="F17" s="512">
        <v>95</v>
      </c>
      <c r="G17" s="512">
        <f t="shared" si="0"/>
        <v>208708</v>
      </c>
      <c r="H17" s="512">
        <v>5525</v>
      </c>
      <c r="I17" s="512">
        <v>38</v>
      </c>
      <c r="J17" s="308">
        <v>287029</v>
      </c>
    </row>
    <row r="18" spans="1:10" s="105" customFormat="1" ht="15.75" customHeight="1">
      <c r="A18" s="392">
        <v>13</v>
      </c>
      <c r="B18" s="299" t="s">
        <v>857</v>
      </c>
      <c r="C18" s="508">
        <v>68901</v>
      </c>
      <c r="D18" s="508">
        <v>289378</v>
      </c>
      <c r="E18" s="508">
        <v>26985</v>
      </c>
      <c r="F18" s="508">
        <v>679</v>
      </c>
      <c r="G18" s="508">
        <f t="shared" si="0"/>
        <v>317042</v>
      </c>
      <c r="H18" s="508">
        <v>9071</v>
      </c>
      <c r="I18" s="508">
        <v>876</v>
      </c>
      <c r="J18" s="299">
        <v>395889</v>
      </c>
    </row>
    <row r="19" spans="1:10" s="105" customFormat="1" ht="15.75" customHeight="1">
      <c r="A19" s="521">
        <v>14</v>
      </c>
      <c r="B19" s="308" t="s">
        <v>769</v>
      </c>
      <c r="C19" s="512">
        <v>73580</v>
      </c>
      <c r="D19" s="512">
        <v>370884</v>
      </c>
      <c r="E19" s="512">
        <v>47099</v>
      </c>
      <c r="F19" s="512">
        <v>4317</v>
      </c>
      <c r="G19" s="512">
        <f t="shared" si="0"/>
        <v>422300</v>
      </c>
      <c r="H19" s="512">
        <v>19475</v>
      </c>
      <c r="I19" s="512">
        <v>2085</v>
      </c>
      <c r="J19" s="308">
        <v>517439</v>
      </c>
    </row>
    <row r="20" spans="1:10" s="105" customFormat="1" ht="15.75" customHeight="1">
      <c r="A20" s="396">
        <v>15</v>
      </c>
      <c r="B20" s="299" t="s">
        <v>426</v>
      </c>
      <c r="C20" s="508">
        <v>113502</v>
      </c>
      <c r="D20" s="508">
        <v>461794</v>
      </c>
      <c r="E20" s="508">
        <v>64157</v>
      </c>
      <c r="F20" s="508">
        <v>2539</v>
      </c>
      <c r="G20" s="508">
        <f t="shared" si="0"/>
        <v>528490</v>
      </c>
      <c r="H20" s="508">
        <v>18802</v>
      </c>
      <c r="I20" s="508">
        <v>9860</v>
      </c>
      <c r="J20" s="300">
        <v>670654</v>
      </c>
    </row>
    <row r="21" spans="1:10" s="105" customFormat="1" ht="15.75" customHeight="1">
      <c r="A21" s="1143">
        <v>16</v>
      </c>
      <c r="B21" s="424" t="s">
        <v>425</v>
      </c>
      <c r="C21" s="1144">
        <v>120877</v>
      </c>
      <c r="D21" s="1144">
        <v>486998</v>
      </c>
      <c r="E21" s="1144">
        <v>69716</v>
      </c>
      <c r="F21" s="1144">
        <v>3357</v>
      </c>
      <c r="G21" s="1144">
        <f>SUM(D21:F21)+1</f>
        <v>560072</v>
      </c>
      <c r="H21" s="1144">
        <v>16957</v>
      </c>
      <c r="I21" s="1144">
        <v>25210</v>
      </c>
      <c r="J21" s="1145">
        <v>723116</v>
      </c>
    </row>
    <row r="22" spans="1:10" s="105" customFormat="1" ht="15.75" customHeight="1">
      <c r="A22" s="392">
        <v>17</v>
      </c>
      <c r="B22" s="299" t="s">
        <v>424</v>
      </c>
      <c r="C22" s="508">
        <v>110098</v>
      </c>
      <c r="D22" s="508">
        <v>511895</v>
      </c>
      <c r="E22" s="508">
        <v>71597</v>
      </c>
      <c r="F22" s="508">
        <v>4789</v>
      </c>
      <c r="G22" s="508">
        <f>SUM(D22:F22)+1</f>
        <v>588282</v>
      </c>
      <c r="H22" s="508">
        <v>14927</v>
      </c>
      <c r="I22" s="508">
        <v>27860</v>
      </c>
      <c r="J22" s="299">
        <v>741167</v>
      </c>
    </row>
    <row r="23" spans="1:10" s="105" customFormat="1" ht="15.75" customHeight="1">
      <c r="A23" s="521">
        <v>18</v>
      </c>
      <c r="B23" s="418" t="s">
        <v>435</v>
      </c>
      <c r="C23" s="512">
        <v>104059</v>
      </c>
      <c r="D23" s="512">
        <v>539586</v>
      </c>
      <c r="E23" s="512">
        <v>96373</v>
      </c>
      <c r="F23" s="512">
        <v>4248</v>
      </c>
      <c r="G23" s="512">
        <f>SUM(D23:F23)+1</f>
        <v>640208</v>
      </c>
      <c r="H23" s="512">
        <v>18636</v>
      </c>
      <c r="I23" s="512">
        <v>36947</v>
      </c>
      <c r="J23" s="308">
        <v>799850</v>
      </c>
    </row>
    <row r="24" spans="1:10" s="105" customFormat="1" ht="15.75" customHeight="1">
      <c r="A24" s="392">
        <v>19</v>
      </c>
      <c r="B24" s="299" t="s">
        <v>1</v>
      </c>
      <c r="C24" s="508">
        <v>114415</v>
      </c>
      <c r="D24" s="508">
        <v>561298</v>
      </c>
      <c r="E24" s="508">
        <v>100342</v>
      </c>
      <c r="F24" s="508">
        <v>3181</v>
      </c>
      <c r="G24" s="508">
        <f>SUM(D24:F24)+1</f>
        <v>664822</v>
      </c>
      <c r="H24" s="508">
        <v>26266</v>
      </c>
      <c r="I24" s="508">
        <v>39245</v>
      </c>
      <c r="J24" s="299">
        <v>844748</v>
      </c>
    </row>
    <row r="25" spans="1:10" s="105" customFormat="1" ht="15.75" customHeight="1">
      <c r="A25" s="521">
        <v>20</v>
      </c>
      <c r="B25" s="308" t="s">
        <v>2</v>
      </c>
      <c r="C25" s="512">
        <v>130511</v>
      </c>
      <c r="D25" s="512">
        <v>612497</v>
      </c>
      <c r="E25" s="512">
        <v>93281</v>
      </c>
      <c r="F25" s="512">
        <v>2649</v>
      </c>
      <c r="G25" s="512">
        <f t="shared" ref="G25:G32" si="1">SUM(D25:F25)</f>
        <v>708427</v>
      </c>
      <c r="H25" s="512">
        <v>32287</v>
      </c>
      <c r="I25" s="512">
        <v>51226</v>
      </c>
      <c r="J25" s="308">
        <v>922451</v>
      </c>
    </row>
    <row r="26" spans="1:10" s="105" customFormat="1" ht="15.75" customHeight="1">
      <c r="A26" s="392">
        <v>21</v>
      </c>
      <c r="B26" s="299" t="s">
        <v>3</v>
      </c>
      <c r="C26" s="508">
        <v>113720</v>
      </c>
      <c r="D26" s="508">
        <v>691341</v>
      </c>
      <c r="E26" s="508">
        <v>66664</v>
      </c>
      <c r="F26" s="508">
        <v>2449</v>
      </c>
      <c r="G26" s="508">
        <f t="shared" si="1"/>
        <v>760454</v>
      </c>
      <c r="H26" s="508">
        <v>32866</v>
      </c>
      <c r="I26" s="508">
        <v>57449</v>
      </c>
      <c r="J26" s="299">
        <v>964489</v>
      </c>
    </row>
    <row r="27" spans="1:10" s="105" customFormat="1" ht="15.75" customHeight="1">
      <c r="A27" s="521">
        <v>22</v>
      </c>
      <c r="B27" s="308" t="s">
        <v>13</v>
      </c>
      <c r="C27" s="512">
        <v>134847</v>
      </c>
      <c r="D27" s="512">
        <v>745533</v>
      </c>
      <c r="E27" s="512">
        <v>44522</v>
      </c>
      <c r="F27" s="512">
        <v>1998</v>
      </c>
      <c r="G27" s="512">
        <f t="shared" si="1"/>
        <v>792053</v>
      </c>
      <c r="H27" s="512">
        <v>34228</v>
      </c>
      <c r="I27" s="512">
        <v>65520</v>
      </c>
      <c r="J27" s="308">
        <v>1026649</v>
      </c>
    </row>
    <row r="28" spans="1:10" s="105" customFormat="1" ht="15.75" customHeight="1">
      <c r="A28" s="392">
        <v>23</v>
      </c>
      <c r="B28" s="299" t="s">
        <v>41</v>
      </c>
      <c r="C28" s="508">
        <v>129244</v>
      </c>
      <c r="D28" s="508">
        <v>835291</v>
      </c>
      <c r="E28" s="508">
        <v>41075</v>
      </c>
      <c r="F28" s="508">
        <v>1576</v>
      </c>
      <c r="G28" s="508">
        <f t="shared" si="1"/>
        <v>877942</v>
      </c>
      <c r="H28" s="508">
        <v>36102</v>
      </c>
      <c r="I28" s="508">
        <v>73563</v>
      </c>
      <c r="J28" s="299">
        <v>1116850</v>
      </c>
    </row>
    <row r="29" spans="1:10" s="105" customFormat="1" ht="15.75" customHeight="1">
      <c r="A29" s="521">
        <v>24</v>
      </c>
      <c r="B29" s="308" t="s">
        <v>42</v>
      </c>
      <c r="C29" s="512">
        <v>121377</v>
      </c>
      <c r="D29" s="512">
        <v>895340</v>
      </c>
      <c r="E29" s="512">
        <v>47122</v>
      </c>
      <c r="F29" s="512">
        <v>551</v>
      </c>
      <c r="G29" s="512">
        <f t="shared" si="1"/>
        <v>943013</v>
      </c>
      <c r="H29" s="512">
        <v>37413</v>
      </c>
      <c r="I29" s="512">
        <v>65781</v>
      </c>
      <c r="J29" s="308">
        <v>1167584</v>
      </c>
    </row>
    <row r="30" spans="1:10" s="105" customFormat="1" ht="15.75" customHeight="1">
      <c r="A30" s="392">
        <v>25</v>
      </c>
      <c r="B30" s="299" t="s">
        <v>422</v>
      </c>
      <c r="C30" s="508">
        <v>122378</v>
      </c>
      <c r="D30" s="508">
        <v>944022</v>
      </c>
      <c r="E30" s="508">
        <v>49093</v>
      </c>
      <c r="F30" s="508">
        <v>401</v>
      </c>
      <c r="G30" s="508">
        <f t="shared" si="1"/>
        <v>993516</v>
      </c>
      <c r="H30" s="508">
        <v>37916</v>
      </c>
      <c r="I30" s="508">
        <v>81548</v>
      </c>
      <c r="J30" s="299">
        <f>C30+G30+H30+I30</f>
        <v>1235358</v>
      </c>
    </row>
    <row r="31" spans="1:10" s="105" customFormat="1" ht="15.75" customHeight="1">
      <c r="A31" s="521">
        <v>26</v>
      </c>
      <c r="B31" s="308" t="s">
        <v>131</v>
      </c>
      <c r="C31" s="512">
        <v>126122.7</v>
      </c>
      <c r="D31" s="512">
        <v>986590.65000000014</v>
      </c>
      <c r="E31" s="512">
        <v>50207.74</v>
      </c>
      <c r="F31" s="512">
        <v>347.99</v>
      </c>
      <c r="G31" s="512">
        <f t="shared" si="1"/>
        <v>1037146.3800000001</v>
      </c>
      <c r="H31" s="512">
        <v>38346.120000000003</v>
      </c>
      <c r="I31" s="512">
        <v>101839.48000000001</v>
      </c>
      <c r="J31" s="308">
        <f t="shared" ref="J31:J34" si="2">C31+G31+H31+I31</f>
        <v>1303454.6800000002</v>
      </c>
    </row>
    <row r="32" spans="1:10" s="105" customFormat="1" ht="15.75" customHeight="1">
      <c r="A32" s="392">
        <f>A31+1</f>
        <v>27</v>
      </c>
      <c r="B32" s="299" t="s">
        <v>247</v>
      </c>
      <c r="C32" s="508">
        <v>134893.62</v>
      </c>
      <c r="D32" s="508">
        <v>1022265.32</v>
      </c>
      <c r="E32" s="508">
        <v>49833.74</v>
      </c>
      <c r="F32" s="508">
        <v>215.1</v>
      </c>
      <c r="G32" s="508">
        <f t="shared" si="1"/>
        <v>1072314.1600000001</v>
      </c>
      <c r="H32" s="508">
        <v>37812.6</v>
      </c>
      <c r="I32" s="508">
        <v>126759.099</v>
      </c>
      <c r="J32" s="299">
        <f t="shared" si="2"/>
        <v>1371779.4790000003</v>
      </c>
    </row>
    <row r="33" spans="1:10" s="105" customFormat="1" ht="15.75" customHeight="1">
      <c r="A33" s="521">
        <f>A32+1</f>
        <v>28</v>
      </c>
      <c r="B33" s="308" t="s">
        <v>452</v>
      </c>
      <c r="C33" s="512">
        <v>155769.12</v>
      </c>
      <c r="D33" s="512">
        <v>994196.99</v>
      </c>
      <c r="E33" s="512">
        <v>48442.64</v>
      </c>
      <c r="F33" s="512">
        <v>198.52611107000001</v>
      </c>
      <c r="G33" s="512">
        <v>1042838.15611107</v>
      </c>
      <c r="H33" s="512">
        <v>46472.45</v>
      </c>
      <c r="I33" s="512">
        <v>138337</v>
      </c>
      <c r="J33" s="308">
        <f t="shared" si="2"/>
        <v>1383416.72611107</v>
      </c>
    </row>
    <row r="34" spans="1:10" s="105" customFormat="1" ht="15.75" customHeight="1">
      <c r="A34" s="392">
        <f>A33+1</f>
        <v>29</v>
      </c>
      <c r="B34" s="299" t="s">
        <v>856</v>
      </c>
      <c r="C34" s="508">
        <v>150299.52000000002</v>
      </c>
      <c r="D34" s="508">
        <v>981443.23</v>
      </c>
      <c r="E34" s="508">
        <v>50944</v>
      </c>
      <c r="F34" s="508">
        <v>223.54000000000002</v>
      </c>
      <c r="G34" s="508">
        <f>SUM(D34:F34)</f>
        <v>1032610.77</v>
      </c>
      <c r="H34" s="508">
        <v>43029.08</v>
      </c>
      <c r="I34" s="508">
        <v>147247.50794583402</v>
      </c>
      <c r="J34" s="299">
        <f t="shared" si="2"/>
        <v>1373186.8779458341</v>
      </c>
    </row>
    <row r="35" spans="1:10" s="105" customFormat="1" ht="15.75" customHeight="1">
      <c r="A35" s="521">
        <v>31</v>
      </c>
      <c r="B35" s="308" t="s">
        <v>684</v>
      </c>
      <c r="C35" s="512">
        <v>151627.32999999999</v>
      </c>
      <c r="D35" s="512">
        <v>1078581.47</v>
      </c>
      <c r="E35" s="512">
        <v>36015.770000000004</v>
      </c>
      <c r="F35" s="512">
        <v>214.15</v>
      </c>
      <c r="G35" s="512">
        <f>SUM(D35:F35)</f>
        <v>1114811.3899999999</v>
      </c>
      <c r="H35" s="512">
        <v>47112.06</v>
      </c>
      <c r="I35" s="512">
        <v>170912.29593489919</v>
      </c>
      <c r="J35" s="308">
        <f>C35+G35+H35+I35</f>
        <v>1484463.0759348993</v>
      </c>
    </row>
    <row r="36" spans="1:10" s="105" customFormat="1" ht="15.75" customHeight="1">
      <c r="A36" s="392">
        <v>32</v>
      </c>
      <c r="B36" s="276" t="s">
        <v>1914</v>
      </c>
      <c r="C36" s="510">
        <v>162098.76999999999</v>
      </c>
      <c r="D36" s="510">
        <v>1182095.92</v>
      </c>
      <c r="E36" s="510">
        <v>23885.040000000001</v>
      </c>
      <c r="F36" s="510">
        <v>409.464</v>
      </c>
      <c r="G36" s="511">
        <f>SUM(D36:F36)</f>
        <v>1206390.4239999999</v>
      </c>
      <c r="H36" s="510">
        <v>45861.09</v>
      </c>
      <c r="I36" s="510">
        <v>203552.68</v>
      </c>
      <c r="J36" s="510">
        <f>C36+G36+H36+I36</f>
        <v>1617902.9639999999</v>
      </c>
    </row>
    <row r="37" spans="1:10" s="105" customFormat="1" ht="16.5" customHeight="1">
      <c r="A37" s="1553" t="s">
        <v>1915</v>
      </c>
      <c r="B37" s="1554"/>
      <c r="C37" s="1554"/>
      <c r="D37" s="1554"/>
      <c r="E37" s="1554"/>
      <c r="F37" s="1554"/>
      <c r="G37" s="1554"/>
      <c r="H37" s="1554"/>
      <c r="I37" s="1554"/>
      <c r="J37" s="1555"/>
    </row>
    <row r="38" spans="1:10" s="105" customFormat="1" ht="15.75" customHeight="1">
      <c r="A38" s="1556" t="s">
        <v>2086</v>
      </c>
      <c r="B38" s="1557"/>
      <c r="C38" s="1557"/>
      <c r="D38" s="1557"/>
      <c r="E38" s="1557"/>
      <c r="F38" s="1557"/>
      <c r="G38" s="1557"/>
      <c r="H38" s="1557"/>
      <c r="I38" s="1557"/>
      <c r="J38" s="1558"/>
    </row>
    <row r="39" spans="1:10" ht="17.25" hidden="1" customHeight="1">
      <c r="A39" s="523" t="s">
        <v>855</v>
      </c>
      <c r="B39" s="517"/>
      <c r="C39" s="518"/>
      <c r="D39" s="518"/>
      <c r="E39" s="518"/>
      <c r="F39" s="518"/>
      <c r="G39" s="518"/>
      <c r="H39" s="518"/>
      <c r="I39" s="518"/>
      <c r="J39" s="524"/>
    </row>
    <row r="40" spans="1:10" ht="15" hidden="1" customHeight="1">
      <c r="A40" s="523" t="s">
        <v>854</v>
      </c>
      <c r="B40" s="519"/>
      <c r="C40" s="520"/>
      <c r="D40" s="520"/>
      <c r="E40" s="520"/>
      <c r="F40" s="520"/>
      <c r="G40" s="520"/>
      <c r="H40" s="520"/>
      <c r="I40" s="520"/>
      <c r="J40" s="525"/>
    </row>
    <row r="41" spans="1:10" ht="15.75" hidden="1" customHeight="1">
      <c r="A41" s="526" t="s">
        <v>853</v>
      </c>
      <c r="B41" s="527"/>
      <c r="C41" s="528"/>
      <c r="D41" s="528"/>
      <c r="E41" s="528"/>
      <c r="F41" s="528"/>
      <c r="G41" s="528"/>
      <c r="H41" s="528"/>
      <c r="I41" s="528"/>
      <c r="J41" s="529"/>
    </row>
  </sheetData>
  <mergeCells count="12">
    <mergeCell ref="A37:J37"/>
    <mergeCell ref="A38:J38"/>
    <mergeCell ref="A1:J1"/>
    <mergeCell ref="A3:J3"/>
    <mergeCell ref="A4:A5"/>
    <mergeCell ref="B4:B5"/>
    <mergeCell ref="C4:C5"/>
    <mergeCell ref="D4:G4"/>
    <mergeCell ref="H4:H5"/>
    <mergeCell ref="I4:I5"/>
    <mergeCell ref="J4:J5"/>
    <mergeCell ref="A2:J2"/>
  </mergeCells>
  <conditionalFormatting sqref="K6:XFD35">
    <cfRule type="expression" dxfId="21" priority="4">
      <formula>MOD(ROW(),3)=1</formula>
    </cfRule>
  </conditionalFormatting>
  <conditionalFormatting sqref="K36:XFD36">
    <cfRule type="expression" dxfId="20" priority="2">
      <formula>MOD(ROW(),3)=1</formula>
    </cfRule>
  </conditionalFormatting>
  <printOptions horizontalCentered="1"/>
  <pageMargins left="0.23622047244094491" right="0.23622047244094491" top="0.74803149606299213" bottom="0.74803149606299213" header="0.31496062992125984" footer="0.31496062992125984"/>
  <pageSetup paperSize="9" firstPageNumber="90" fitToHeight="0" pageOrder="overThenDown" orientation="landscape" r:id="rId1"/>
  <rowBreaks count="1" manualBreakCount="1">
    <brk id="20" max="9"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EC7B8-649F-4CB2-88B4-4E9A8D6A1929}">
  <dimension ref="A1:CK57"/>
  <sheetViews>
    <sheetView view="pageBreakPreview" topLeftCell="BP37" zoomScaleSheetLayoutView="100" workbookViewId="0">
      <selection activeCell="L15" sqref="L15"/>
    </sheetView>
  </sheetViews>
  <sheetFormatPr defaultColWidth="9.140625" defaultRowHeight="15"/>
  <cols>
    <col min="1" max="1" width="9.140625" style="1" hidden="1" customWidth="1"/>
    <col min="2" max="2" width="20" style="1" hidden="1" customWidth="1"/>
    <col min="3" max="3" width="11.140625" style="1" hidden="1" customWidth="1"/>
    <col min="4" max="4" width="15.85546875" style="1" hidden="1" customWidth="1"/>
    <col min="5" max="5" width="9.140625" style="1" hidden="1" customWidth="1"/>
    <col min="6" max="6" width="12.140625" style="1" hidden="1" customWidth="1"/>
    <col min="7" max="7" width="10.5703125" style="1" hidden="1" customWidth="1"/>
    <col min="8" max="8" width="9.140625" style="1" hidden="1" customWidth="1"/>
    <col min="9" max="9" width="21.85546875" style="1" hidden="1" customWidth="1"/>
    <col min="10" max="10" width="7" style="1" hidden="1" customWidth="1"/>
    <col min="11" max="11" width="19" style="1" hidden="1" customWidth="1"/>
    <col min="12" max="12" width="11" style="1" hidden="1" customWidth="1"/>
    <col min="13" max="13" width="10.7109375" style="1" hidden="1" customWidth="1"/>
    <col min="14" max="14" width="10.140625" style="1" hidden="1" customWidth="1"/>
    <col min="15" max="15" width="9.140625" style="1" hidden="1" customWidth="1"/>
    <col min="16" max="16" width="10.7109375" style="1" hidden="1" customWidth="1"/>
    <col min="17" max="17" width="9.140625" style="1" hidden="1" customWidth="1"/>
    <col min="18" max="18" width="12.42578125" style="1" hidden="1" customWidth="1"/>
    <col min="19" max="19" width="19.42578125" style="1" hidden="1" customWidth="1"/>
    <col min="20" max="20" width="9.140625" style="1" hidden="1" customWidth="1"/>
    <col min="21" max="21" width="19.42578125" style="1" hidden="1" customWidth="1"/>
    <col min="22" max="23" width="9.140625" style="1" hidden="1" customWidth="1"/>
    <col min="24" max="24" width="11" style="1" hidden="1" customWidth="1"/>
    <col min="25" max="25" width="15.28515625" style="1" hidden="1" customWidth="1"/>
    <col min="26" max="26" width="20.85546875" style="1" hidden="1" customWidth="1"/>
    <col min="27" max="27" width="22.28515625" style="1" hidden="1" customWidth="1"/>
    <col min="28" max="28" width="11.42578125" style="1" hidden="1" customWidth="1"/>
    <col min="29" max="29" width="24.7109375" style="1" hidden="1" customWidth="1"/>
    <col min="30" max="32" width="19.140625" style="1" hidden="1" customWidth="1"/>
    <col min="33" max="33" width="24.5703125" style="1" hidden="1" customWidth="1"/>
    <col min="34" max="34" width="9.140625" style="1" hidden="1" customWidth="1"/>
    <col min="35" max="35" width="19.28515625" style="1" hidden="1" customWidth="1"/>
    <col min="36" max="41" width="10.7109375" style="1" hidden="1" customWidth="1"/>
    <col min="42" max="42" width="17.7109375" style="1" hidden="1" customWidth="1"/>
    <col min="43" max="43" width="9.140625" style="1" hidden="1" customWidth="1"/>
    <col min="44" max="44" width="17.28515625" style="1" hidden="1" customWidth="1"/>
    <col min="45" max="51" width="10.7109375" style="1" hidden="1" customWidth="1"/>
    <col min="52" max="52" width="19.28515625" style="1" hidden="1" customWidth="1"/>
    <col min="53" max="53" width="9.140625" style="1" hidden="1" customWidth="1"/>
    <col min="54" max="54" width="17.28515625" style="1" hidden="1" customWidth="1"/>
    <col min="55" max="59" width="11.7109375" style="1" hidden="1" customWidth="1"/>
    <col min="60" max="60" width="20.5703125" style="1" hidden="1" customWidth="1"/>
    <col min="61" max="61" width="9.140625" style="1" hidden="1" customWidth="1"/>
    <col min="62" max="62" width="17.28515625" style="1" hidden="1" customWidth="1"/>
    <col min="63" max="65" width="13.7109375" style="1" hidden="1" customWidth="1"/>
    <col min="66" max="66" width="18.7109375" style="1" hidden="1" customWidth="1"/>
    <col min="67" max="67" width="9.140625" style="1" hidden="1" customWidth="1"/>
    <col min="68" max="68" width="7.28515625" style="1" customWidth="1"/>
    <col min="69" max="69" width="18.7109375" style="1" customWidth="1"/>
    <col min="70" max="70" width="12.42578125" style="1" customWidth="1"/>
    <col min="71" max="71" width="11.5703125" style="1" customWidth="1"/>
    <col min="72" max="72" width="10.5703125" style="1" customWidth="1"/>
    <col min="73" max="73" width="11" style="1" customWidth="1"/>
    <col min="74" max="74" width="11.85546875" style="1" customWidth="1"/>
    <col min="75" max="75" width="11.5703125" style="1" customWidth="1"/>
    <col min="76" max="76" width="10.7109375" style="1" customWidth="1"/>
    <col min="77" max="77" width="11.85546875" style="1" customWidth="1"/>
    <col min="78" max="78" width="18.28515625" style="1" customWidth="1"/>
    <col min="79" max="79" width="9.7109375" style="1" customWidth="1"/>
    <col min="80" max="80" width="18.140625" style="1" customWidth="1"/>
    <col min="81" max="81" width="11" style="1" customWidth="1"/>
    <col min="82" max="83" width="9.140625" style="1"/>
    <col min="84" max="84" width="10.28515625" style="1" customWidth="1"/>
    <col min="85" max="85" width="10.85546875" style="1" customWidth="1"/>
    <col min="86" max="86" width="12.42578125" style="1" customWidth="1"/>
    <col min="87" max="87" width="13.28515625" style="1" customWidth="1"/>
    <col min="88" max="88" width="18.7109375" style="1" customWidth="1"/>
    <col min="89" max="89" width="10.140625" style="1" bestFit="1" customWidth="1"/>
    <col min="90" max="16384" width="9.140625" style="1"/>
  </cols>
  <sheetData>
    <row r="1" spans="1:89" s="4" customFormat="1" ht="19.5" customHeight="1">
      <c r="A1" s="1590" t="s">
        <v>976</v>
      </c>
      <c r="B1" s="1590"/>
      <c r="C1" s="1590"/>
      <c r="D1" s="1590"/>
      <c r="E1" s="1590"/>
      <c r="F1" s="1590"/>
      <c r="G1" s="1590"/>
      <c r="H1" s="1590"/>
      <c r="I1" s="1590"/>
      <c r="J1" s="1590" t="s">
        <v>976</v>
      </c>
      <c r="K1" s="1590"/>
      <c r="L1" s="1590"/>
      <c r="M1" s="1590"/>
      <c r="N1" s="1590"/>
      <c r="O1" s="1590"/>
      <c r="P1" s="1590"/>
      <c r="Q1" s="1590"/>
      <c r="R1" s="1590"/>
      <c r="S1" s="1590"/>
      <c r="T1" s="1590" t="s">
        <v>976</v>
      </c>
      <c r="U1" s="1590"/>
      <c r="V1" s="1590"/>
      <c r="W1" s="1590"/>
      <c r="X1" s="1590"/>
      <c r="Y1" s="1590"/>
      <c r="Z1" s="1590"/>
      <c r="AA1" s="1590"/>
      <c r="AB1" s="1590" t="s">
        <v>976</v>
      </c>
      <c r="AC1" s="1590"/>
      <c r="AD1" s="1590"/>
      <c r="AE1" s="1590"/>
      <c r="AF1" s="1590"/>
      <c r="AG1" s="1590"/>
      <c r="AH1" s="1590" t="s">
        <v>975</v>
      </c>
      <c r="AI1" s="1590"/>
      <c r="AJ1" s="1590"/>
      <c r="AK1" s="1590"/>
      <c r="AL1" s="1590"/>
      <c r="AM1" s="1590"/>
      <c r="AN1" s="1590"/>
      <c r="AO1" s="1590"/>
      <c r="AP1" s="1590"/>
      <c r="AQ1" s="1590" t="s">
        <v>975</v>
      </c>
      <c r="AR1" s="1590"/>
      <c r="AS1" s="1590"/>
      <c r="AT1" s="1590"/>
      <c r="AU1" s="1590"/>
      <c r="AV1" s="1590"/>
      <c r="AW1" s="1590"/>
      <c r="AX1" s="1590"/>
      <c r="AY1" s="1590"/>
      <c r="AZ1" s="1590"/>
      <c r="BA1" s="1590" t="s">
        <v>975</v>
      </c>
      <c r="BB1" s="1590"/>
      <c r="BC1" s="1590"/>
      <c r="BD1" s="1590"/>
      <c r="BE1" s="1590"/>
      <c r="BF1" s="1590"/>
      <c r="BG1" s="1590"/>
      <c r="BH1" s="1590"/>
      <c r="BI1" s="1590" t="s">
        <v>975</v>
      </c>
      <c r="BJ1" s="1590"/>
      <c r="BK1" s="1590"/>
      <c r="BL1" s="1590"/>
      <c r="BM1" s="1590"/>
      <c r="BN1" s="1590"/>
      <c r="BP1" s="1573" t="s">
        <v>1942</v>
      </c>
      <c r="BQ1" s="1387"/>
      <c r="BR1" s="1387"/>
      <c r="BS1" s="1387"/>
      <c r="BT1" s="1387"/>
      <c r="BU1" s="1387"/>
      <c r="BV1" s="1387"/>
      <c r="BW1" s="1387"/>
      <c r="BX1" s="1387"/>
      <c r="BY1" s="1387"/>
      <c r="BZ1" s="1388"/>
      <c r="CA1" s="1573" t="s">
        <v>1942</v>
      </c>
      <c r="CB1" s="1387"/>
      <c r="CC1" s="1387"/>
      <c r="CD1" s="1387"/>
      <c r="CE1" s="1387"/>
      <c r="CF1" s="1387"/>
      <c r="CG1" s="1387"/>
      <c r="CH1" s="1387"/>
      <c r="CI1" s="1387"/>
      <c r="CJ1" s="1388"/>
    </row>
    <row r="2" spans="1:89" s="4" customFormat="1" ht="19.5" customHeight="1">
      <c r="A2" s="1591" t="s">
        <v>974</v>
      </c>
      <c r="B2" s="1591"/>
      <c r="C2" s="1591"/>
      <c r="D2" s="1591"/>
      <c r="E2" s="1591"/>
      <c r="F2" s="1591"/>
      <c r="G2" s="1591"/>
      <c r="H2" s="1591"/>
      <c r="I2" s="1591"/>
      <c r="J2" s="1591" t="s">
        <v>974</v>
      </c>
      <c r="K2" s="1591"/>
      <c r="L2" s="1591"/>
      <c r="M2" s="1591"/>
      <c r="N2" s="1591"/>
      <c r="O2" s="1591"/>
      <c r="P2" s="1591"/>
      <c r="Q2" s="1591"/>
      <c r="R2" s="1591"/>
      <c r="S2" s="1591"/>
      <c r="T2" s="1591" t="s">
        <v>974</v>
      </c>
      <c r="U2" s="1591"/>
      <c r="V2" s="1591"/>
      <c r="W2" s="1591"/>
      <c r="X2" s="1591"/>
      <c r="Y2" s="1591"/>
      <c r="Z2" s="1591"/>
      <c r="AA2" s="1591"/>
      <c r="AB2" s="1591" t="s">
        <v>974</v>
      </c>
      <c r="AC2" s="1591"/>
      <c r="AD2" s="1591"/>
      <c r="AE2" s="1591"/>
      <c r="AF2" s="1591"/>
      <c r="AG2" s="1591"/>
      <c r="AH2" s="1591" t="s">
        <v>972</v>
      </c>
      <c r="AI2" s="1591"/>
      <c r="AJ2" s="1591"/>
      <c r="AK2" s="1591"/>
      <c r="AL2" s="1591"/>
      <c r="AM2" s="1591"/>
      <c r="AN2" s="1591"/>
      <c r="AO2" s="1591"/>
      <c r="AP2" s="1591"/>
      <c r="AQ2" s="1591" t="s">
        <v>973</v>
      </c>
      <c r="AR2" s="1591"/>
      <c r="AS2" s="1591"/>
      <c r="AT2" s="1591"/>
      <c r="AU2" s="1591"/>
      <c r="AV2" s="1591"/>
      <c r="AW2" s="1591"/>
      <c r="AX2" s="1591"/>
      <c r="AY2" s="1591"/>
      <c r="AZ2" s="1591"/>
      <c r="BA2" s="1591" t="s">
        <v>973</v>
      </c>
      <c r="BB2" s="1591"/>
      <c r="BC2" s="1591"/>
      <c r="BD2" s="1591"/>
      <c r="BE2" s="1591"/>
      <c r="BF2" s="1591"/>
      <c r="BG2" s="1591"/>
      <c r="BH2" s="1591"/>
      <c r="BI2" s="1591" t="s">
        <v>972</v>
      </c>
      <c r="BJ2" s="1591"/>
      <c r="BK2" s="1591"/>
      <c r="BL2" s="1591"/>
      <c r="BM2" s="1591"/>
      <c r="BN2" s="1591"/>
      <c r="BP2" s="1575" t="s">
        <v>1941</v>
      </c>
      <c r="BQ2" s="1394"/>
      <c r="BR2" s="1394"/>
      <c r="BS2" s="1394"/>
      <c r="BT2" s="1394"/>
      <c r="BU2" s="1394"/>
      <c r="BV2" s="1394"/>
      <c r="BW2" s="1394"/>
      <c r="BX2" s="1394"/>
      <c r="BY2" s="1394"/>
      <c r="BZ2" s="1395"/>
      <c r="CA2" s="1575" t="s">
        <v>1941</v>
      </c>
      <c r="CB2" s="1394"/>
      <c r="CC2" s="1394"/>
      <c r="CD2" s="1394"/>
      <c r="CE2" s="1394"/>
      <c r="CF2" s="1394"/>
      <c r="CG2" s="1394"/>
      <c r="CH2" s="1394"/>
      <c r="CI2" s="1394"/>
      <c r="CJ2" s="1395"/>
    </row>
    <row r="3" spans="1:89" s="4" customFormat="1" ht="19.5" customHeight="1">
      <c r="A3" s="19"/>
      <c r="B3" s="19"/>
      <c r="C3" s="19"/>
      <c r="D3" s="19"/>
      <c r="E3" s="19"/>
      <c r="F3" s="19"/>
      <c r="G3" s="1582" t="s">
        <v>971</v>
      </c>
      <c r="H3" s="1582"/>
      <c r="I3" s="1582"/>
      <c r="J3" s="147"/>
      <c r="K3" s="147"/>
      <c r="L3" s="147"/>
      <c r="M3" s="147"/>
      <c r="N3" s="147"/>
      <c r="O3" s="147"/>
      <c r="P3" s="147"/>
      <c r="Q3" s="1582" t="s">
        <v>971</v>
      </c>
      <c r="R3" s="1582"/>
      <c r="S3" s="1582"/>
      <c r="T3" s="19"/>
      <c r="U3" s="148"/>
      <c r="V3" s="19"/>
      <c r="W3" s="147"/>
      <c r="X3" s="147"/>
      <c r="Y3" s="1582" t="s">
        <v>971</v>
      </c>
      <c r="Z3" s="1582"/>
      <c r="AA3" s="1582"/>
      <c r="AB3" s="19"/>
      <c r="AC3" s="148"/>
      <c r="AD3" s="19"/>
      <c r="AE3" s="147"/>
      <c r="AF3" s="1582" t="s">
        <v>971</v>
      </c>
      <c r="AG3" s="1582"/>
      <c r="AH3" s="19"/>
      <c r="AI3" s="19"/>
      <c r="AJ3" s="19" t="s">
        <v>970</v>
      </c>
      <c r="AK3" s="19"/>
      <c r="AL3" s="19"/>
      <c r="AN3" s="149"/>
      <c r="AO3" s="149" t="s">
        <v>969</v>
      </c>
      <c r="AQ3" s="147"/>
      <c r="AR3" s="147"/>
      <c r="AS3" s="147"/>
      <c r="AT3" s="19" t="s">
        <v>970</v>
      </c>
      <c r="AU3" s="147"/>
      <c r="AV3" s="147"/>
      <c r="AX3" s="149" t="s">
        <v>969</v>
      </c>
      <c r="AY3" s="149"/>
      <c r="AZ3" s="149"/>
      <c r="BA3" s="19"/>
      <c r="BB3" s="148"/>
      <c r="BC3" s="19" t="s">
        <v>970</v>
      </c>
      <c r="BD3" s="147"/>
      <c r="BE3" s="147"/>
      <c r="BF3" s="1582" t="s">
        <v>969</v>
      </c>
      <c r="BG3" s="1582"/>
      <c r="BH3" s="1582"/>
      <c r="BI3" s="19"/>
      <c r="BJ3" s="148"/>
      <c r="BK3" s="19" t="s">
        <v>970</v>
      </c>
      <c r="BL3" s="147"/>
      <c r="BM3" s="1605" t="s">
        <v>969</v>
      </c>
      <c r="BN3" s="1605"/>
      <c r="BP3" s="558"/>
      <c r="BQ3" s="314"/>
      <c r="BR3" s="314"/>
      <c r="BS3" s="1574" t="s">
        <v>967</v>
      </c>
      <c r="BT3" s="1574"/>
      <c r="BU3" s="1574"/>
      <c r="BV3" s="1574"/>
      <c r="BW3" s="318"/>
      <c r="BX3" s="532"/>
      <c r="BY3" s="533" t="s">
        <v>968</v>
      </c>
      <c r="BZ3" s="1142"/>
      <c r="CA3" s="1148"/>
      <c r="CB3" s="532"/>
      <c r="CC3" s="314"/>
      <c r="CD3" s="314"/>
      <c r="CE3" s="1574" t="s">
        <v>967</v>
      </c>
      <c r="CF3" s="1574"/>
      <c r="CG3" s="1574"/>
      <c r="CH3" s="314"/>
      <c r="CI3" s="314" t="s">
        <v>968</v>
      </c>
      <c r="CJ3" s="1149"/>
      <c r="CK3" s="28"/>
    </row>
    <row r="4" spans="1:89" s="142" customFormat="1" ht="60" customHeight="1">
      <c r="A4" s="1585" t="s">
        <v>960</v>
      </c>
      <c r="B4" s="1585" t="s">
        <v>944</v>
      </c>
      <c r="C4" s="1585" t="s">
        <v>966</v>
      </c>
      <c r="D4" s="1585" t="s">
        <v>965</v>
      </c>
      <c r="E4" s="1585" t="s">
        <v>964</v>
      </c>
      <c r="F4" s="1585" t="s">
        <v>963</v>
      </c>
      <c r="G4" s="1585"/>
      <c r="H4" s="1585"/>
      <c r="I4" s="1580" t="s">
        <v>895</v>
      </c>
      <c r="J4" s="1585" t="s">
        <v>960</v>
      </c>
      <c r="K4" s="1585" t="s">
        <v>944</v>
      </c>
      <c r="L4" s="1585" t="s">
        <v>962</v>
      </c>
      <c r="M4" s="1585"/>
      <c r="N4" s="1585"/>
      <c r="O4" s="1585"/>
      <c r="P4" s="1585" t="s">
        <v>961</v>
      </c>
      <c r="Q4" s="1585"/>
      <c r="R4" s="1585"/>
      <c r="S4" s="1585" t="s">
        <v>895</v>
      </c>
      <c r="T4" s="1585" t="s">
        <v>960</v>
      </c>
      <c r="U4" s="1585" t="s">
        <v>944</v>
      </c>
      <c r="V4" s="1583" t="s">
        <v>959</v>
      </c>
      <c r="W4" s="1583" t="s">
        <v>958</v>
      </c>
      <c r="X4" s="1583" t="s">
        <v>957</v>
      </c>
      <c r="Y4" s="1588" t="s">
        <v>956</v>
      </c>
      <c r="Z4" s="1583" t="s">
        <v>955</v>
      </c>
      <c r="AA4" s="1580" t="s">
        <v>895</v>
      </c>
      <c r="AB4" s="1585" t="s">
        <v>450</v>
      </c>
      <c r="AC4" s="1585" t="s">
        <v>944</v>
      </c>
      <c r="AD4" s="1585" t="s">
        <v>954</v>
      </c>
      <c r="AE4" s="1585" t="s">
        <v>953</v>
      </c>
      <c r="AF4" s="1585" t="s">
        <v>952</v>
      </c>
      <c r="AG4" s="1585" t="s">
        <v>895</v>
      </c>
      <c r="AH4" s="1585" t="s">
        <v>960</v>
      </c>
      <c r="AI4" s="1585" t="s">
        <v>944</v>
      </c>
      <c r="AJ4" s="1585" t="s">
        <v>966</v>
      </c>
      <c r="AK4" s="1585" t="s">
        <v>965</v>
      </c>
      <c r="AL4" s="1585" t="s">
        <v>964</v>
      </c>
      <c r="AM4" s="1585" t="s">
        <v>963</v>
      </c>
      <c r="AN4" s="1585"/>
      <c r="AO4" s="1585"/>
      <c r="AP4" s="1580" t="s">
        <v>895</v>
      </c>
      <c r="AQ4" s="1585" t="s">
        <v>960</v>
      </c>
      <c r="AR4" s="1585" t="s">
        <v>944</v>
      </c>
      <c r="AS4" s="1585" t="s">
        <v>962</v>
      </c>
      <c r="AT4" s="1585"/>
      <c r="AU4" s="1585"/>
      <c r="AV4" s="1585"/>
      <c r="AW4" s="1585" t="s">
        <v>961</v>
      </c>
      <c r="AX4" s="1585"/>
      <c r="AY4" s="1585"/>
      <c r="AZ4" s="1585" t="s">
        <v>895</v>
      </c>
      <c r="BA4" s="1585" t="s">
        <v>960</v>
      </c>
      <c r="BB4" s="1585" t="s">
        <v>944</v>
      </c>
      <c r="BC4" s="1585" t="s">
        <v>959</v>
      </c>
      <c r="BD4" s="1585" t="s">
        <v>958</v>
      </c>
      <c r="BE4" s="1585" t="s">
        <v>957</v>
      </c>
      <c r="BF4" s="1603" t="s">
        <v>956</v>
      </c>
      <c r="BG4" s="1585" t="s">
        <v>955</v>
      </c>
      <c r="BH4" s="1580" t="s">
        <v>895</v>
      </c>
      <c r="BI4" s="1585" t="s">
        <v>450</v>
      </c>
      <c r="BJ4" s="1585" t="s">
        <v>944</v>
      </c>
      <c r="BK4" s="1585" t="s">
        <v>954</v>
      </c>
      <c r="BL4" s="1585" t="s">
        <v>953</v>
      </c>
      <c r="BM4" s="1585" t="s">
        <v>952</v>
      </c>
      <c r="BN4" s="1585" t="s">
        <v>895</v>
      </c>
      <c r="BO4" s="7"/>
      <c r="BP4" s="1426" t="s">
        <v>945</v>
      </c>
      <c r="BQ4" s="1426" t="s">
        <v>895</v>
      </c>
      <c r="BR4" s="1596" t="s">
        <v>951</v>
      </c>
      <c r="BS4" s="1426" t="s">
        <v>950</v>
      </c>
      <c r="BT4" s="1426"/>
      <c r="BU4" s="1426"/>
      <c r="BV4" s="1426" t="s">
        <v>949</v>
      </c>
      <c r="BW4" s="1426"/>
      <c r="BX4" s="1426"/>
      <c r="BY4" s="1426"/>
      <c r="BZ4" s="1426" t="s">
        <v>944</v>
      </c>
      <c r="CA4" s="1426" t="s">
        <v>945</v>
      </c>
      <c r="CB4" s="1426" t="s">
        <v>895</v>
      </c>
      <c r="CC4" s="1426" t="s">
        <v>948</v>
      </c>
      <c r="CD4" s="1426"/>
      <c r="CE4" s="1426"/>
      <c r="CF4" s="1596" t="s">
        <v>947</v>
      </c>
      <c r="CG4" s="1596" t="s">
        <v>946</v>
      </c>
      <c r="CH4" s="1596" t="s">
        <v>1853</v>
      </c>
      <c r="CI4" s="1598" t="s">
        <v>1857</v>
      </c>
      <c r="CJ4" s="1426" t="s">
        <v>944</v>
      </c>
    </row>
    <row r="5" spans="1:89" s="142" customFormat="1" ht="153" customHeight="1">
      <c r="A5" s="1586"/>
      <c r="B5" s="1586"/>
      <c r="C5" s="1587"/>
      <c r="D5" s="1587"/>
      <c r="E5" s="1587"/>
      <c r="F5" s="146" t="s">
        <v>943</v>
      </c>
      <c r="G5" s="146" t="s">
        <v>942</v>
      </c>
      <c r="H5" s="59" t="s">
        <v>941</v>
      </c>
      <c r="I5" s="1581"/>
      <c r="J5" s="1586"/>
      <c r="K5" s="1586"/>
      <c r="L5" s="59" t="s">
        <v>940</v>
      </c>
      <c r="M5" s="145" t="s">
        <v>939</v>
      </c>
      <c r="N5" s="59" t="s">
        <v>938</v>
      </c>
      <c r="O5" s="59" t="s">
        <v>937</v>
      </c>
      <c r="P5" s="59" t="s">
        <v>936</v>
      </c>
      <c r="Q5" s="59" t="s">
        <v>935</v>
      </c>
      <c r="R5" s="59" t="s">
        <v>934</v>
      </c>
      <c r="S5" s="1585"/>
      <c r="T5" s="1586"/>
      <c r="U5" s="1586"/>
      <c r="V5" s="1584"/>
      <c r="W5" s="1584"/>
      <c r="X5" s="1584"/>
      <c r="Y5" s="1589"/>
      <c r="Z5" s="1584"/>
      <c r="AA5" s="1581"/>
      <c r="AB5" s="1586"/>
      <c r="AC5" s="1586"/>
      <c r="AD5" s="1587"/>
      <c r="AE5" s="1587"/>
      <c r="AF5" s="1587"/>
      <c r="AG5" s="1586"/>
      <c r="AH5" s="1586"/>
      <c r="AI5" s="1586"/>
      <c r="AJ5" s="1587"/>
      <c r="AK5" s="1587"/>
      <c r="AL5" s="1587"/>
      <c r="AM5" s="144" t="s">
        <v>943</v>
      </c>
      <c r="AN5" s="144" t="s">
        <v>942</v>
      </c>
      <c r="AO5" s="29" t="s">
        <v>941</v>
      </c>
      <c r="AP5" s="1581"/>
      <c r="AQ5" s="1586"/>
      <c r="AR5" s="1586"/>
      <c r="AS5" s="29" t="s">
        <v>940</v>
      </c>
      <c r="AT5" s="143" t="s">
        <v>939</v>
      </c>
      <c r="AU5" s="29" t="s">
        <v>938</v>
      </c>
      <c r="AV5" s="29" t="s">
        <v>937</v>
      </c>
      <c r="AW5" s="29" t="s">
        <v>936</v>
      </c>
      <c r="AX5" s="29" t="s">
        <v>935</v>
      </c>
      <c r="AY5" s="29" t="s">
        <v>934</v>
      </c>
      <c r="AZ5" s="1585"/>
      <c r="BA5" s="1586"/>
      <c r="BB5" s="1586"/>
      <c r="BC5" s="1587"/>
      <c r="BD5" s="1587"/>
      <c r="BE5" s="1587"/>
      <c r="BF5" s="1604"/>
      <c r="BG5" s="1587"/>
      <c r="BH5" s="1581"/>
      <c r="BI5" s="1586"/>
      <c r="BJ5" s="1586"/>
      <c r="BK5" s="1587"/>
      <c r="BL5" s="1587"/>
      <c r="BM5" s="1587"/>
      <c r="BN5" s="1586"/>
      <c r="BO5" s="7"/>
      <c r="BP5" s="1595"/>
      <c r="BQ5" s="1426"/>
      <c r="BR5" s="1597"/>
      <c r="BS5" s="1257" t="s">
        <v>933</v>
      </c>
      <c r="BT5" s="1257" t="s">
        <v>932</v>
      </c>
      <c r="BU5" s="1258" t="s">
        <v>1855</v>
      </c>
      <c r="BV5" s="1258" t="s">
        <v>931</v>
      </c>
      <c r="BW5" s="1259" t="s">
        <v>930</v>
      </c>
      <c r="BX5" s="1258" t="s">
        <v>929</v>
      </c>
      <c r="BY5" s="1258" t="s">
        <v>1856</v>
      </c>
      <c r="BZ5" s="1595"/>
      <c r="CA5" s="1595"/>
      <c r="CB5" s="1426"/>
      <c r="CC5" s="1258" t="s">
        <v>928</v>
      </c>
      <c r="CD5" s="1258" t="s">
        <v>927</v>
      </c>
      <c r="CE5" s="1258" t="s">
        <v>1854</v>
      </c>
      <c r="CF5" s="1597"/>
      <c r="CG5" s="1597"/>
      <c r="CH5" s="1597"/>
      <c r="CI5" s="1599"/>
      <c r="CJ5" s="1595"/>
    </row>
    <row r="6" spans="1:89" s="139" customFormat="1" ht="15.75" customHeight="1">
      <c r="A6" s="30">
        <v>1</v>
      </c>
      <c r="B6" s="30">
        <v>2</v>
      </c>
      <c r="C6" s="29">
        <v>3</v>
      </c>
      <c r="D6" s="29">
        <v>4</v>
      </c>
      <c r="E6" s="29">
        <v>5</v>
      </c>
      <c r="F6" s="29">
        <v>6</v>
      </c>
      <c r="G6" s="29">
        <v>7</v>
      </c>
      <c r="H6" s="29">
        <v>8</v>
      </c>
      <c r="I6" s="30">
        <v>2</v>
      </c>
      <c r="J6" s="30">
        <v>1</v>
      </c>
      <c r="K6" s="30">
        <v>2</v>
      </c>
      <c r="L6" s="29">
        <v>9</v>
      </c>
      <c r="M6" s="29">
        <v>10</v>
      </c>
      <c r="N6" s="29">
        <v>11</v>
      </c>
      <c r="O6" s="29">
        <v>12</v>
      </c>
      <c r="P6" s="29">
        <v>13</v>
      </c>
      <c r="Q6" s="29">
        <v>14</v>
      </c>
      <c r="R6" s="29">
        <v>15</v>
      </c>
      <c r="S6" s="30">
        <v>3</v>
      </c>
      <c r="T6" s="30">
        <v>1</v>
      </c>
      <c r="U6" s="30">
        <v>2</v>
      </c>
      <c r="V6" s="29">
        <v>16</v>
      </c>
      <c r="W6" s="29">
        <v>17</v>
      </c>
      <c r="X6" s="29">
        <v>18</v>
      </c>
      <c r="Y6" s="141">
        <v>19</v>
      </c>
      <c r="Z6" s="29">
        <v>20</v>
      </c>
      <c r="AA6" s="30">
        <v>3</v>
      </c>
      <c r="AB6" s="30">
        <v>1</v>
      </c>
      <c r="AC6" s="30">
        <v>2</v>
      </c>
      <c r="AD6" s="29">
        <v>21</v>
      </c>
      <c r="AE6" s="29">
        <v>22</v>
      </c>
      <c r="AF6" s="29">
        <v>23</v>
      </c>
      <c r="AG6" s="30">
        <v>3</v>
      </c>
      <c r="AH6" s="30">
        <v>1</v>
      </c>
      <c r="AI6" s="30">
        <v>2</v>
      </c>
      <c r="AJ6" s="29">
        <v>3</v>
      </c>
      <c r="AK6" s="29">
        <v>4</v>
      </c>
      <c r="AL6" s="29">
        <v>5</v>
      </c>
      <c r="AM6" s="29">
        <v>6</v>
      </c>
      <c r="AN6" s="29">
        <v>7</v>
      </c>
      <c r="AO6" s="29">
        <v>8</v>
      </c>
      <c r="AP6" s="30">
        <v>2</v>
      </c>
      <c r="AQ6" s="30">
        <v>1</v>
      </c>
      <c r="AR6" s="30">
        <v>2</v>
      </c>
      <c r="AS6" s="29">
        <v>9</v>
      </c>
      <c r="AT6" s="29">
        <v>10</v>
      </c>
      <c r="AU6" s="29">
        <v>11</v>
      </c>
      <c r="AV6" s="29">
        <v>12</v>
      </c>
      <c r="AW6" s="29">
        <v>13</v>
      </c>
      <c r="AX6" s="29">
        <v>14</v>
      </c>
      <c r="AY6" s="29">
        <v>15</v>
      </c>
      <c r="AZ6" s="30">
        <v>3</v>
      </c>
      <c r="BA6" s="30">
        <v>1</v>
      </c>
      <c r="BB6" s="30">
        <v>2</v>
      </c>
      <c r="BC6" s="29">
        <v>16</v>
      </c>
      <c r="BD6" s="29">
        <v>17</v>
      </c>
      <c r="BE6" s="29">
        <v>18</v>
      </c>
      <c r="BF6" s="141">
        <v>19</v>
      </c>
      <c r="BG6" s="29">
        <v>20</v>
      </c>
      <c r="BH6" s="30">
        <v>3</v>
      </c>
      <c r="BI6" s="30">
        <v>1</v>
      </c>
      <c r="BJ6" s="30">
        <v>2</v>
      </c>
      <c r="BK6" s="29">
        <v>21</v>
      </c>
      <c r="BL6" s="29">
        <v>22</v>
      </c>
      <c r="BM6" s="29">
        <v>23</v>
      </c>
      <c r="BN6" s="30">
        <v>3</v>
      </c>
      <c r="BO6" s="140"/>
      <c r="BP6" s="543">
        <v>1</v>
      </c>
      <c r="BQ6" s="543">
        <v>2</v>
      </c>
      <c r="BR6" s="544">
        <v>3</v>
      </c>
      <c r="BS6" s="544">
        <v>4</v>
      </c>
      <c r="BT6" s="544">
        <v>5</v>
      </c>
      <c r="BU6" s="544">
        <v>6</v>
      </c>
      <c r="BV6" s="544">
        <v>7</v>
      </c>
      <c r="BW6" s="544">
        <v>8</v>
      </c>
      <c r="BX6" s="544">
        <v>9</v>
      </c>
      <c r="BY6" s="544">
        <v>10</v>
      </c>
      <c r="BZ6" s="543">
        <v>2</v>
      </c>
      <c r="CA6" s="543">
        <v>1</v>
      </c>
      <c r="CB6" s="543">
        <v>2</v>
      </c>
      <c r="CC6" s="544">
        <v>11</v>
      </c>
      <c r="CD6" s="544">
        <v>12</v>
      </c>
      <c r="CE6" s="544">
        <v>13</v>
      </c>
      <c r="CF6" s="544">
        <v>14</v>
      </c>
      <c r="CG6" s="544">
        <v>15</v>
      </c>
      <c r="CH6" s="544">
        <v>16</v>
      </c>
      <c r="CI6" s="545">
        <v>17</v>
      </c>
      <c r="CJ6" s="543">
        <v>2</v>
      </c>
    </row>
    <row r="7" spans="1:89" s="12" customFormat="1" ht="17.100000000000001" customHeight="1">
      <c r="A7" s="128">
        <v>1</v>
      </c>
      <c r="B7" s="127" t="s">
        <v>14</v>
      </c>
      <c r="C7" s="138">
        <v>16276</v>
      </c>
      <c r="D7" s="137">
        <v>16296.69</v>
      </c>
      <c r="E7" s="136">
        <v>3688.4609999999998</v>
      </c>
      <c r="F7" s="136">
        <v>2031.758</v>
      </c>
      <c r="G7" s="136">
        <v>1346.606</v>
      </c>
      <c r="H7" s="137">
        <f t="shared" ref="H7:H42" si="0">F7+G7</f>
        <v>3378.364</v>
      </c>
      <c r="I7" s="127" t="s">
        <v>133</v>
      </c>
      <c r="J7" s="128">
        <v>1</v>
      </c>
      <c r="K7" s="127" t="s">
        <v>14</v>
      </c>
      <c r="L7" s="136">
        <v>211.554</v>
      </c>
      <c r="M7" s="136">
        <v>157.07300000000001</v>
      </c>
      <c r="N7" s="136">
        <v>410.34899999999999</v>
      </c>
      <c r="O7" s="137">
        <f t="shared" ref="O7:O42" si="1">L7+M7+N7</f>
        <v>778.976</v>
      </c>
      <c r="P7" s="136">
        <v>832.19600000000003</v>
      </c>
      <c r="Q7" s="136">
        <v>1410.0909999999999</v>
      </c>
      <c r="R7" s="137">
        <f t="shared" ref="R7:R42" si="2">P7+Q7</f>
        <v>2242.2869999999998</v>
      </c>
      <c r="S7" s="127" t="s">
        <v>133</v>
      </c>
      <c r="T7" s="128">
        <v>1</v>
      </c>
      <c r="U7" s="127" t="s">
        <v>14</v>
      </c>
      <c r="V7" s="136">
        <v>6208.6019999999999</v>
      </c>
      <c r="W7" s="136">
        <v>7531.5869999999995</v>
      </c>
      <c r="X7" s="136">
        <f t="shared" ref="X7:X42" si="3">W7-V7</f>
        <v>1322.9849999999997</v>
      </c>
      <c r="Y7" s="135">
        <f t="shared" ref="Y7:Y42" si="4">W7/V7*100</f>
        <v>121.30890335698761</v>
      </c>
      <c r="Z7" s="134">
        <f t="shared" ref="Z7:Z42" si="5">M7+N7+R7+V7</f>
        <v>9018.3109999999997</v>
      </c>
      <c r="AA7" s="127" t="s">
        <v>133</v>
      </c>
      <c r="AB7" s="128">
        <v>1</v>
      </c>
      <c r="AC7" s="127" t="s">
        <v>14</v>
      </c>
      <c r="AD7" s="134">
        <f t="shared" ref="AD7:AD42" si="6">Q7+V7</f>
        <v>7618.6929999999993</v>
      </c>
      <c r="AE7" s="134">
        <f t="shared" ref="AE7:AE42" si="7">D7-Z7</f>
        <v>7278.3790000000008</v>
      </c>
      <c r="AF7" s="134">
        <f t="shared" ref="AF7:AF42" si="8">D7-AD7</f>
        <v>8677.9970000000012</v>
      </c>
      <c r="AG7" s="127" t="s">
        <v>133</v>
      </c>
      <c r="AH7" s="128">
        <v>1</v>
      </c>
      <c r="AI7" s="127" t="s">
        <v>14</v>
      </c>
      <c r="AJ7" s="133" t="s">
        <v>926</v>
      </c>
      <c r="AK7" s="132">
        <v>16296.689999999999</v>
      </c>
      <c r="AL7" s="132">
        <v>3688.4609999999998</v>
      </c>
      <c r="AM7" s="130">
        <v>2048.27</v>
      </c>
      <c r="AN7" s="130">
        <v>1345.8820000000001</v>
      </c>
      <c r="AO7" s="131">
        <v>3394.152</v>
      </c>
      <c r="AP7" s="127" t="s">
        <v>133</v>
      </c>
      <c r="AQ7" s="128">
        <v>1</v>
      </c>
      <c r="AR7" s="127" t="s">
        <v>14</v>
      </c>
      <c r="AS7" s="130">
        <v>211.08</v>
      </c>
      <c r="AT7" s="130">
        <v>156.32499999999999</v>
      </c>
      <c r="AU7" s="130">
        <v>413.54199999999997</v>
      </c>
      <c r="AV7" s="131">
        <v>780.94699999999989</v>
      </c>
      <c r="AW7" s="130">
        <v>860.08</v>
      </c>
      <c r="AX7" s="130">
        <v>1496.001</v>
      </c>
      <c r="AY7" s="131">
        <v>2356.0810000000001</v>
      </c>
      <c r="AZ7" s="8" t="s">
        <v>133</v>
      </c>
      <c r="BA7" s="128">
        <v>1</v>
      </c>
      <c r="BB7" s="127" t="s">
        <v>14</v>
      </c>
      <c r="BC7" s="130">
        <v>6077.049</v>
      </c>
      <c r="BD7" s="130">
        <v>7418.0569999999989</v>
      </c>
      <c r="BE7" s="130">
        <v>1341.0079999999989</v>
      </c>
      <c r="BF7" s="129">
        <f t="shared" ref="BF7:BF42" si="9">BD7/BC7*100</f>
        <v>122.06676299631611</v>
      </c>
      <c r="BG7" s="126">
        <f t="shared" ref="BG7:BG42" si="10">AT7+AU7+AY7+BC7</f>
        <v>9002.9969999999994</v>
      </c>
      <c r="BH7" s="8" t="s">
        <v>133</v>
      </c>
      <c r="BI7" s="128">
        <v>1</v>
      </c>
      <c r="BJ7" s="127" t="s">
        <v>14</v>
      </c>
      <c r="BK7" s="126">
        <v>7573.05</v>
      </c>
      <c r="BL7" s="126">
        <v>7293.6929999999993</v>
      </c>
      <c r="BM7" s="126">
        <v>8723.64</v>
      </c>
      <c r="BN7" s="8" t="s">
        <v>133</v>
      </c>
      <c r="BP7" s="559">
        <v>1</v>
      </c>
      <c r="BQ7" s="540" t="s">
        <v>133</v>
      </c>
      <c r="BR7" s="541">
        <v>3688.4609999999998</v>
      </c>
      <c r="BS7" s="541">
        <v>2057.7710000000002</v>
      </c>
      <c r="BT7" s="541">
        <v>1344.681</v>
      </c>
      <c r="BU7" s="541">
        <f>BS7+BT7</f>
        <v>3402.4520000000002</v>
      </c>
      <c r="BV7" s="537">
        <v>208.35400000000001</v>
      </c>
      <c r="BW7" s="537">
        <v>154.64500000000001</v>
      </c>
      <c r="BX7" s="537">
        <v>411.50299999999999</v>
      </c>
      <c r="BY7" s="537">
        <f>SUM(BV7:BX7)</f>
        <v>774.50199999999995</v>
      </c>
      <c r="BZ7" s="546" t="s">
        <v>14</v>
      </c>
      <c r="CA7" s="559">
        <v>1</v>
      </c>
      <c r="CB7" s="540" t="s">
        <v>133</v>
      </c>
      <c r="CC7" s="537">
        <v>936.40700000000004</v>
      </c>
      <c r="CD7" s="537">
        <v>1446.3389999999999</v>
      </c>
      <c r="CE7" s="537">
        <f>CC7+CD7</f>
        <v>2382.7460000000001</v>
      </c>
      <c r="CF7" s="537">
        <v>6048.5290000000005</v>
      </c>
      <c r="CG7" s="537">
        <v>7296.6290000000008</v>
      </c>
      <c r="CH7" s="537">
        <f>CG7-CF7</f>
        <v>1248.1000000000004</v>
      </c>
      <c r="CI7" s="542">
        <f>CG7/CF7*100</f>
        <v>120.63476921413454</v>
      </c>
      <c r="CJ7" s="546" t="s">
        <v>14</v>
      </c>
      <c r="CK7" s="201"/>
    </row>
    <row r="8" spans="1:89" s="4" customFormat="1" ht="17.100000000000001" customHeight="1">
      <c r="A8" s="39">
        <v>2</v>
      </c>
      <c r="B8" s="2" t="s">
        <v>15</v>
      </c>
      <c r="C8" s="2">
        <v>8374</v>
      </c>
      <c r="D8" s="125">
        <v>7227.9409999999998</v>
      </c>
      <c r="E8" s="124">
        <v>0</v>
      </c>
      <c r="F8" s="124">
        <v>24.61</v>
      </c>
      <c r="G8" s="124">
        <v>37.369</v>
      </c>
      <c r="H8" s="125">
        <f t="shared" si="0"/>
        <v>61.978999999999999</v>
      </c>
      <c r="I8" s="2" t="s">
        <v>134</v>
      </c>
      <c r="J8" s="39">
        <v>2</v>
      </c>
      <c r="K8" s="2" t="s">
        <v>15</v>
      </c>
      <c r="L8" s="124">
        <v>17.817</v>
      </c>
      <c r="M8" s="124">
        <v>34.655000000000001</v>
      </c>
      <c r="N8" s="124">
        <v>62.017000000000003</v>
      </c>
      <c r="O8" s="125">
        <f t="shared" si="1"/>
        <v>114.489</v>
      </c>
      <c r="P8" s="124">
        <v>64.236999999999995</v>
      </c>
      <c r="Q8" s="124">
        <v>35.936</v>
      </c>
      <c r="R8" s="125">
        <f t="shared" si="2"/>
        <v>100.173</v>
      </c>
      <c r="S8" s="2" t="s">
        <v>134</v>
      </c>
      <c r="T8" s="39">
        <v>2</v>
      </c>
      <c r="U8" s="2" t="s">
        <v>15</v>
      </c>
      <c r="V8" s="124">
        <v>226.5</v>
      </c>
      <c r="W8" s="124">
        <v>301.11200000000002</v>
      </c>
      <c r="X8" s="124">
        <f t="shared" si="3"/>
        <v>74.612000000000023</v>
      </c>
      <c r="Y8" s="123">
        <f t="shared" si="4"/>
        <v>132.94128035320091</v>
      </c>
      <c r="Z8" s="122">
        <f t="shared" si="5"/>
        <v>423.34500000000003</v>
      </c>
      <c r="AA8" s="2" t="s">
        <v>134</v>
      </c>
      <c r="AB8" s="39">
        <v>2</v>
      </c>
      <c r="AC8" s="2" t="s">
        <v>15</v>
      </c>
      <c r="AD8" s="122">
        <f t="shared" si="6"/>
        <v>262.43599999999998</v>
      </c>
      <c r="AE8" s="122">
        <f t="shared" si="7"/>
        <v>6804.5959999999995</v>
      </c>
      <c r="AF8" s="122">
        <f t="shared" si="8"/>
        <v>6965.5050000000001</v>
      </c>
      <c r="AG8" s="2" t="s">
        <v>134</v>
      </c>
      <c r="AH8" s="39">
        <v>2</v>
      </c>
      <c r="AI8" s="2" t="s">
        <v>15</v>
      </c>
      <c r="AJ8" s="120">
        <v>8374</v>
      </c>
      <c r="AK8" s="120">
        <v>7227.9409999999998</v>
      </c>
      <c r="AL8" s="120" t="s">
        <v>925</v>
      </c>
      <c r="AM8" s="50">
        <v>24.61</v>
      </c>
      <c r="AN8" s="50">
        <v>37.369</v>
      </c>
      <c r="AO8" s="51">
        <v>61.978999999999999</v>
      </c>
      <c r="AP8" s="2" t="s">
        <v>134</v>
      </c>
      <c r="AQ8" s="39">
        <v>2</v>
      </c>
      <c r="AR8" s="2" t="s">
        <v>15</v>
      </c>
      <c r="AS8" s="50">
        <v>17.817</v>
      </c>
      <c r="AT8" s="50">
        <v>34.655000000000001</v>
      </c>
      <c r="AU8" s="50">
        <v>61.017000000000003</v>
      </c>
      <c r="AV8" s="51">
        <v>113.489</v>
      </c>
      <c r="AW8" s="50">
        <v>62.237000000000002</v>
      </c>
      <c r="AX8" s="50">
        <v>33.436</v>
      </c>
      <c r="AY8" s="51">
        <v>95.673000000000002</v>
      </c>
      <c r="AZ8" s="2" t="s">
        <v>134</v>
      </c>
      <c r="BA8" s="39">
        <v>2</v>
      </c>
      <c r="BB8" s="2" t="s">
        <v>15</v>
      </c>
      <c r="BC8" s="50">
        <v>232</v>
      </c>
      <c r="BD8" s="50">
        <v>313.2</v>
      </c>
      <c r="BE8" s="50">
        <v>81.199999999999989</v>
      </c>
      <c r="BF8" s="119">
        <f t="shared" si="9"/>
        <v>135</v>
      </c>
      <c r="BG8" s="118">
        <f t="shared" si="10"/>
        <v>423.34500000000003</v>
      </c>
      <c r="BH8" s="2" t="s">
        <v>134</v>
      </c>
      <c r="BI8" s="39">
        <v>2</v>
      </c>
      <c r="BJ8" s="2" t="s">
        <v>15</v>
      </c>
      <c r="BK8" s="118">
        <v>265.43599999999998</v>
      </c>
      <c r="BL8" s="118">
        <v>6804.5959999999995</v>
      </c>
      <c r="BM8" s="118">
        <v>6962.5050000000001</v>
      </c>
      <c r="BN8" s="2" t="s">
        <v>134</v>
      </c>
      <c r="BP8" s="521">
        <v>2</v>
      </c>
      <c r="BQ8" s="308" t="s">
        <v>134</v>
      </c>
      <c r="BR8" s="547" t="s">
        <v>924</v>
      </c>
      <c r="BS8" s="547">
        <v>24.61</v>
      </c>
      <c r="BT8" s="547">
        <v>37.369</v>
      </c>
      <c r="BU8" s="547">
        <f t="shared" ref="BU8:BU42" si="11">BS8+BT8</f>
        <v>61.978999999999999</v>
      </c>
      <c r="BV8" s="512">
        <v>17.817</v>
      </c>
      <c r="BW8" s="512">
        <v>34.155000000000001</v>
      </c>
      <c r="BX8" s="512">
        <v>61.017000000000003</v>
      </c>
      <c r="BY8" s="512">
        <f t="shared" ref="BY8:BY42" si="12">SUM(BV8:BX8)</f>
        <v>112.989</v>
      </c>
      <c r="BZ8" s="549" t="s">
        <v>15</v>
      </c>
      <c r="CA8" s="521">
        <v>2</v>
      </c>
      <c r="CB8" s="308" t="s">
        <v>134</v>
      </c>
      <c r="CC8" s="512">
        <v>61.237000000000002</v>
      </c>
      <c r="CD8" s="512">
        <v>33.436</v>
      </c>
      <c r="CE8" s="512">
        <f t="shared" ref="CE8:CE42" si="13">CC8+CD8</f>
        <v>94.673000000000002</v>
      </c>
      <c r="CF8" s="512">
        <v>234</v>
      </c>
      <c r="CG8" s="512">
        <v>319.89500000000004</v>
      </c>
      <c r="CH8" s="512">
        <f t="shared" ref="CH8:CH42" si="14">CG8-CF8</f>
        <v>85.895000000000039</v>
      </c>
      <c r="CI8" s="548">
        <f t="shared" ref="CI8:CI42" si="15">CG8/CF8*100</f>
        <v>136.70726495726498</v>
      </c>
      <c r="CJ8" s="549" t="s">
        <v>15</v>
      </c>
    </row>
    <row r="9" spans="1:89" s="4" customFormat="1" ht="17.100000000000001" customHeight="1">
      <c r="A9" s="39">
        <v>3</v>
      </c>
      <c r="B9" s="2" t="s">
        <v>21</v>
      </c>
      <c r="C9" s="2">
        <v>7844</v>
      </c>
      <c r="D9" s="125">
        <v>7843.8000000000011</v>
      </c>
      <c r="E9" s="124">
        <v>1852.6759999999999</v>
      </c>
      <c r="F9" s="124">
        <v>1281.913</v>
      </c>
      <c r="G9" s="124">
        <v>1199.6120000000001</v>
      </c>
      <c r="H9" s="125">
        <f t="shared" si="0"/>
        <v>2481.5250000000001</v>
      </c>
      <c r="I9" s="2" t="s">
        <v>135</v>
      </c>
      <c r="J9" s="39">
        <v>3</v>
      </c>
      <c r="K9" s="2" t="s">
        <v>21</v>
      </c>
      <c r="L9" s="124">
        <v>166.91900000000001</v>
      </c>
      <c r="M9" s="124">
        <v>221.578</v>
      </c>
      <c r="N9" s="124">
        <v>137.233</v>
      </c>
      <c r="O9" s="125">
        <f t="shared" si="1"/>
        <v>525.73</v>
      </c>
      <c r="P9" s="124">
        <v>88.335999999999999</v>
      </c>
      <c r="Q9" s="124">
        <v>94.061000000000007</v>
      </c>
      <c r="R9" s="125">
        <f t="shared" si="2"/>
        <v>182.39699999999999</v>
      </c>
      <c r="S9" s="2" t="s">
        <v>135</v>
      </c>
      <c r="T9" s="39">
        <v>3</v>
      </c>
      <c r="U9" s="2" t="s">
        <v>21</v>
      </c>
      <c r="V9" s="124">
        <v>2801.4720000000002</v>
      </c>
      <c r="W9" s="124">
        <v>4059.9339999999993</v>
      </c>
      <c r="X9" s="124">
        <f t="shared" si="3"/>
        <v>1258.4619999999991</v>
      </c>
      <c r="Y9" s="123">
        <f t="shared" si="4"/>
        <v>144.92145557763916</v>
      </c>
      <c r="Z9" s="122">
        <f t="shared" si="5"/>
        <v>3342.6800000000003</v>
      </c>
      <c r="AA9" s="2" t="s">
        <v>135</v>
      </c>
      <c r="AB9" s="39">
        <v>3</v>
      </c>
      <c r="AC9" s="2" t="s">
        <v>21</v>
      </c>
      <c r="AD9" s="122">
        <f t="shared" si="6"/>
        <v>2895.5330000000004</v>
      </c>
      <c r="AE9" s="122">
        <f t="shared" si="7"/>
        <v>4501.1200000000008</v>
      </c>
      <c r="AF9" s="122">
        <f t="shared" si="8"/>
        <v>4948.2670000000007</v>
      </c>
      <c r="AG9" s="2" t="s">
        <v>135</v>
      </c>
      <c r="AH9" s="39">
        <v>3</v>
      </c>
      <c r="AI9" s="2" t="s">
        <v>21</v>
      </c>
      <c r="AJ9" s="120">
        <v>7844</v>
      </c>
      <c r="AK9" s="120">
        <v>7843.7999999999993</v>
      </c>
      <c r="AL9" s="120">
        <v>1852.694</v>
      </c>
      <c r="AM9" s="50">
        <v>1293.212</v>
      </c>
      <c r="AN9" s="50">
        <v>1191.251</v>
      </c>
      <c r="AO9" s="51">
        <v>2484.4629999999997</v>
      </c>
      <c r="AP9" s="2" t="s">
        <v>135</v>
      </c>
      <c r="AQ9" s="39">
        <v>3</v>
      </c>
      <c r="AR9" s="2" t="s">
        <v>21</v>
      </c>
      <c r="AS9" s="50">
        <v>169.745</v>
      </c>
      <c r="AT9" s="50">
        <v>222.49</v>
      </c>
      <c r="AU9" s="50">
        <v>143.50899999999999</v>
      </c>
      <c r="AV9" s="51">
        <v>535.74400000000003</v>
      </c>
      <c r="AW9" s="50">
        <v>92.286000000000001</v>
      </c>
      <c r="AX9" s="50">
        <v>104.758</v>
      </c>
      <c r="AY9" s="51">
        <v>197.04399999999998</v>
      </c>
      <c r="AZ9" s="2" t="s">
        <v>135</v>
      </c>
      <c r="BA9" s="39">
        <v>3</v>
      </c>
      <c r="BB9" s="2" t="s">
        <v>21</v>
      </c>
      <c r="BC9" s="50">
        <v>2773.855</v>
      </c>
      <c r="BD9" s="50">
        <v>4087.4490000000005</v>
      </c>
      <c r="BE9" s="50">
        <v>1313.5940000000005</v>
      </c>
      <c r="BF9" s="119">
        <f t="shared" si="9"/>
        <v>147.35626051109378</v>
      </c>
      <c r="BG9" s="118">
        <f t="shared" si="10"/>
        <v>3336.8980000000001</v>
      </c>
      <c r="BH9" s="2" t="s">
        <v>135</v>
      </c>
      <c r="BI9" s="39">
        <v>3</v>
      </c>
      <c r="BJ9" s="2" t="s">
        <v>21</v>
      </c>
      <c r="BK9" s="118">
        <v>2878.6129999999998</v>
      </c>
      <c r="BL9" s="118">
        <v>4506.9019999999991</v>
      </c>
      <c r="BM9" s="118">
        <v>4965.1869999999999</v>
      </c>
      <c r="BN9" s="2" t="s">
        <v>135</v>
      </c>
      <c r="BP9" s="559">
        <v>3</v>
      </c>
      <c r="BQ9" s="536" t="s">
        <v>135</v>
      </c>
      <c r="BR9" s="541">
        <v>1852.6949999999999</v>
      </c>
      <c r="BS9" s="541">
        <v>1300.0650000000001</v>
      </c>
      <c r="BT9" s="541">
        <v>1214.5920000000001</v>
      </c>
      <c r="BU9" s="541">
        <f t="shared" si="11"/>
        <v>2514.6570000000002</v>
      </c>
      <c r="BV9" s="537">
        <v>171.739</v>
      </c>
      <c r="BW9" s="537">
        <v>221.94399999999999</v>
      </c>
      <c r="BX9" s="537">
        <v>159.892</v>
      </c>
      <c r="BY9" s="537">
        <f t="shared" si="12"/>
        <v>553.57500000000005</v>
      </c>
      <c r="BZ9" s="546" t="s">
        <v>21</v>
      </c>
      <c r="CA9" s="559">
        <v>3</v>
      </c>
      <c r="CB9" s="536" t="s">
        <v>135</v>
      </c>
      <c r="CC9" s="537">
        <v>91.638999999999996</v>
      </c>
      <c r="CD9" s="537">
        <v>107.768</v>
      </c>
      <c r="CE9" s="537">
        <f t="shared" si="13"/>
        <v>199.40699999999998</v>
      </c>
      <c r="CF9" s="537">
        <v>2723.4659999999999</v>
      </c>
      <c r="CG9" s="537">
        <v>4004.462</v>
      </c>
      <c r="CH9" s="537">
        <f t="shared" si="14"/>
        <v>1280.9960000000001</v>
      </c>
      <c r="CI9" s="542">
        <f t="shared" si="15"/>
        <v>147.03550549189893</v>
      </c>
      <c r="CJ9" s="546" t="s">
        <v>21</v>
      </c>
    </row>
    <row r="10" spans="1:89" s="4" customFormat="1" ht="17.100000000000001" customHeight="1">
      <c r="A10" s="39">
        <v>4</v>
      </c>
      <c r="B10" s="2" t="s">
        <v>22</v>
      </c>
      <c r="C10" s="2">
        <v>9416</v>
      </c>
      <c r="D10" s="125">
        <v>9359.5679999999993</v>
      </c>
      <c r="E10" s="124">
        <v>621.63499999999999</v>
      </c>
      <c r="F10" s="124">
        <v>1713.0239999999999</v>
      </c>
      <c r="G10" s="124">
        <v>431.71499999999997</v>
      </c>
      <c r="H10" s="125">
        <f t="shared" si="0"/>
        <v>2144.739</v>
      </c>
      <c r="I10" s="2" t="s">
        <v>136</v>
      </c>
      <c r="J10" s="39">
        <v>4</v>
      </c>
      <c r="K10" s="2" t="s">
        <v>22</v>
      </c>
      <c r="L10" s="124">
        <v>15.231999999999999</v>
      </c>
      <c r="M10" s="124">
        <v>247.946</v>
      </c>
      <c r="N10" s="124">
        <v>44.462000000000003</v>
      </c>
      <c r="O10" s="125">
        <f t="shared" si="1"/>
        <v>307.64</v>
      </c>
      <c r="P10" s="124">
        <v>119.238</v>
      </c>
      <c r="Q10" s="124">
        <v>961.42</v>
      </c>
      <c r="R10" s="125">
        <f t="shared" si="2"/>
        <v>1080.6579999999999</v>
      </c>
      <c r="S10" s="2" t="s">
        <v>136</v>
      </c>
      <c r="T10" s="39">
        <v>4</v>
      </c>
      <c r="U10" s="2" t="s">
        <v>22</v>
      </c>
      <c r="V10" s="124">
        <v>5204.8959999999997</v>
      </c>
      <c r="W10" s="124">
        <v>7572.4170000000004</v>
      </c>
      <c r="X10" s="124">
        <f t="shared" si="3"/>
        <v>2367.5210000000006</v>
      </c>
      <c r="Y10" s="123">
        <f t="shared" si="4"/>
        <v>145.48642278347157</v>
      </c>
      <c r="Z10" s="122">
        <f t="shared" si="5"/>
        <v>6577.9619999999995</v>
      </c>
      <c r="AA10" s="2" t="s">
        <v>136</v>
      </c>
      <c r="AB10" s="39">
        <v>4</v>
      </c>
      <c r="AC10" s="2" t="s">
        <v>22</v>
      </c>
      <c r="AD10" s="122">
        <f t="shared" si="6"/>
        <v>6166.3159999999998</v>
      </c>
      <c r="AE10" s="122">
        <f t="shared" si="7"/>
        <v>2781.6059999999998</v>
      </c>
      <c r="AF10" s="122">
        <f t="shared" si="8"/>
        <v>3193.2519999999995</v>
      </c>
      <c r="AG10" s="2" t="s">
        <v>136</v>
      </c>
      <c r="AH10" s="39">
        <v>4</v>
      </c>
      <c r="AI10" s="2" t="s">
        <v>22</v>
      </c>
      <c r="AJ10" s="120">
        <v>9416</v>
      </c>
      <c r="AK10" s="120">
        <v>9359.5679999999993</v>
      </c>
      <c r="AL10" s="120">
        <v>621.63499999999999</v>
      </c>
      <c r="AM10" s="50">
        <v>1718.59</v>
      </c>
      <c r="AN10" s="50">
        <v>431.71499999999997</v>
      </c>
      <c r="AO10" s="51">
        <v>2150.3049999999998</v>
      </c>
      <c r="AP10" s="2" t="s">
        <v>136</v>
      </c>
      <c r="AQ10" s="39">
        <v>4</v>
      </c>
      <c r="AR10" s="2" t="s">
        <v>22</v>
      </c>
      <c r="AS10" s="50">
        <v>15.141</v>
      </c>
      <c r="AT10" s="50">
        <v>248.05199999999999</v>
      </c>
      <c r="AU10" s="50">
        <v>44.412999999999997</v>
      </c>
      <c r="AV10" s="51">
        <v>307.60599999999999</v>
      </c>
      <c r="AW10" s="50">
        <v>119.077</v>
      </c>
      <c r="AX10" s="50">
        <v>868.01099999999997</v>
      </c>
      <c r="AY10" s="51">
        <v>987.08799999999997</v>
      </c>
      <c r="AZ10" s="2" t="s">
        <v>136</v>
      </c>
      <c r="BA10" s="39">
        <v>4</v>
      </c>
      <c r="BB10" s="2" t="s">
        <v>22</v>
      </c>
      <c r="BC10" s="50">
        <v>5292.9340000000002</v>
      </c>
      <c r="BD10" s="50">
        <v>7654.3569999999991</v>
      </c>
      <c r="BE10" s="50">
        <v>2361.4229999999989</v>
      </c>
      <c r="BF10" s="119">
        <f t="shared" si="9"/>
        <v>144.61463150683531</v>
      </c>
      <c r="BG10" s="118">
        <f t="shared" si="10"/>
        <v>6572.4870000000001</v>
      </c>
      <c r="BH10" s="2" t="s">
        <v>136</v>
      </c>
      <c r="BI10" s="39">
        <v>4</v>
      </c>
      <c r="BJ10" s="2" t="s">
        <v>22</v>
      </c>
      <c r="BK10" s="118">
        <v>6160.9449999999997</v>
      </c>
      <c r="BL10" s="118">
        <v>2787.0809999999992</v>
      </c>
      <c r="BM10" s="118">
        <v>3198.6229999999996</v>
      </c>
      <c r="BN10" s="2" t="s">
        <v>136</v>
      </c>
      <c r="BP10" s="521">
        <v>4</v>
      </c>
      <c r="BQ10" s="308" t="s">
        <v>136</v>
      </c>
      <c r="BR10" s="547">
        <v>621.63499999999999</v>
      </c>
      <c r="BS10" s="547">
        <v>1718.5650000000001</v>
      </c>
      <c r="BT10" s="547">
        <v>431.71499999999997</v>
      </c>
      <c r="BU10" s="547">
        <f t="shared" si="11"/>
        <v>2150.2800000000002</v>
      </c>
      <c r="BV10" s="512">
        <v>14.984</v>
      </c>
      <c r="BW10" s="512">
        <v>248.49100000000001</v>
      </c>
      <c r="BX10" s="512">
        <v>43.85</v>
      </c>
      <c r="BY10" s="512">
        <f t="shared" si="12"/>
        <v>307.32500000000005</v>
      </c>
      <c r="BZ10" s="549" t="s">
        <v>22</v>
      </c>
      <c r="CA10" s="521">
        <v>4</v>
      </c>
      <c r="CB10" s="308" t="s">
        <v>136</v>
      </c>
      <c r="CC10" s="512">
        <v>118.36499999999999</v>
      </c>
      <c r="CD10" s="512">
        <v>994.80899999999997</v>
      </c>
      <c r="CE10" s="512">
        <f t="shared" si="13"/>
        <v>1113.174</v>
      </c>
      <c r="CF10" s="512">
        <v>5167.1540000000005</v>
      </c>
      <c r="CG10" s="512">
        <v>7406.3779999999997</v>
      </c>
      <c r="CH10" s="512">
        <f t="shared" si="14"/>
        <v>2239.2239999999993</v>
      </c>
      <c r="CI10" s="548">
        <f t="shared" si="15"/>
        <v>143.3357318167796</v>
      </c>
      <c r="CJ10" s="549" t="s">
        <v>22</v>
      </c>
    </row>
    <row r="11" spans="1:89" s="4" customFormat="1" ht="17.100000000000001" customHeight="1">
      <c r="A11" s="39">
        <v>5</v>
      </c>
      <c r="B11" s="2" t="s">
        <v>23</v>
      </c>
      <c r="C11" s="2">
        <v>13519</v>
      </c>
      <c r="D11" s="125">
        <v>13789.835999999999</v>
      </c>
      <c r="E11" s="124">
        <v>6314.1980000000003</v>
      </c>
      <c r="F11" s="124">
        <v>738.93399999999997</v>
      </c>
      <c r="G11" s="124">
        <v>287.99</v>
      </c>
      <c r="H11" s="125">
        <f t="shared" si="0"/>
        <v>1026.924</v>
      </c>
      <c r="I11" s="2" t="s">
        <v>137</v>
      </c>
      <c r="J11" s="39">
        <v>5</v>
      </c>
      <c r="K11" s="2" t="s">
        <v>23</v>
      </c>
      <c r="L11" s="124">
        <v>887.32299999999998</v>
      </c>
      <c r="M11" s="124">
        <v>2.177</v>
      </c>
      <c r="N11" s="124">
        <v>363.55500000000001</v>
      </c>
      <c r="O11" s="125">
        <f t="shared" si="1"/>
        <v>1253.0550000000001</v>
      </c>
      <c r="P11" s="124">
        <v>263.41500000000002</v>
      </c>
      <c r="Q11" s="124">
        <v>281.26900000000001</v>
      </c>
      <c r="R11" s="125">
        <f t="shared" si="2"/>
        <v>544.68399999999997</v>
      </c>
      <c r="S11" s="2" t="s">
        <v>137</v>
      </c>
      <c r="T11" s="39">
        <v>5</v>
      </c>
      <c r="U11" s="2" t="s">
        <v>23</v>
      </c>
      <c r="V11" s="124">
        <v>4650.9750000000004</v>
      </c>
      <c r="W11" s="124">
        <v>5640.317</v>
      </c>
      <c r="X11" s="124">
        <f t="shared" si="3"/>
        <v>989.34199999999964</v>
      </c>
      <c r="Y11" s="123">
        <f t="shared" si="4"/>
        <v>121.27171184536574</v>
      </c>
      <c r="Z11" s="122">
        <f t="shared" si="5"/>
        <v>5561.3910000000005</v>
      </c>
      <c r="AA11" s="2" t="s">
        <v>137</v>
      </c>
      <c r="AB11" s="39">
        <v>5</v>
      </c>
      <c r="AC11" s="2" t="s">
        <v>23</v>
      </c>
      <c r="AD11" s="122">
        <f t="shared" si="6"/>
        <v>4932.2440000000006</v>
      </c>
      <c r="AE11" s="122">
        <f t="shared" si="7"/>
        <v>8228.4449999999997</v>
      </c>
      <c r="AF11" s="122">
        <f t="shared" si="8"/>
        <v>8857.5919999999987</v>
      </c>
      <c r="AG11" s="2" t="s">
        <v>137</v>
      </c>
      <c r="AH11" s="39">
        <v>5</v>
      </c>
      <c r="AI11" s="2" t="s">
        <v>23</v>
      </c>
      <c r="AJ11" s="120">
        <v>13519</v>
      </c>
      <c r="AK11" s="120">
        <v>13789.835999999999</v>
      </c>
      <c r="AL11" s="120">
        <v>6317.2809999999999</v>
      </c>
      <c r="AM11" s="50">
        <v>735.48800000000006</v>
      </c>
      <c r="AN11" s="50">
        <v>292.65499999999997</v>
      </c>
      <c r="AO11" s="51">
        <v>1028.143</v>
      </c>
      <c r="AP11" s="2" t="s">
        <v>137</v>
      </c>
      <c r="AQ11" s="39">
        <v>5</v>
      </c>
      <c r="AR11" s="2" t="s">
        <v>23</v>
      </c>
      <c r="AS11" s="50">
        <v>886.81899999999996</v>
      </c>
      <c r="AT11" s="50">
        <v>0.84599999999999997</v>
      </c>
      <c r="AU11" s="50">
        <v>362.31</v>
      </c>
      <c r="AV11" s="51">
        <v>1249.9749999999999</v>
      </c>
      <c r="AW11" s="50">
        <v>257.214</v>
      </c>
      <c r="AX11" s="50">
        <v>273.01499999999999</v>
      </c>
      <c r="AY11" s="51">
        <v>530.22900000000004</v>
      </c>
      <c r="AZ11" s="2" t="s">
        <v>137</v>
      </c>
      <c r="BA11" s="39">
        <v>5</v>
      </c>
      <c r="BB11" s="2" t="s">
        <v>23</v>
      </c>
      <c r="BC11" s="50">
        <v>4664.2079999999996</v>
      </c>
      <c r="BD11" s="50">
        <v>5673.4199999999992</v>
      </c>
      <c r="BE11" s="50">
        <v>1009.2119999999995</v>
      </c>
      <c r="BF11" s="119">
        <f t="shared" si="9"/>
        <v>121.63737123215775</v>
      </c>
      <c r="BG11" s="118">
        <f t="shared" si="10"/>
        <v>5557.5929999999998</v>
      </c>
      <c r="BH11" s="2" t="s">
        <v>137</v>
      </c>
      <c r="BI11" s="39">
        <v>5</v>
      </c>
      <c r="BJ11" s="2" t="s">
        <v>23</v>
      </c>
      <c r="BK11" s="118">
        <v>4937.223</v>
      </c>
      <c r="BL11" s="118">
        <v>8232.2429999999986</v>
      </c>
      <c r="BM11" s="118">
        <v>8852.6129999999994</v>
      </c>
      <c r="BN11" s="2" t="s">
        <v>137</v>
      </c>
      <c r="BP11" s="559">
        <v>5</v>
      </c>
      <c r="BQ11" s="536" t="s">
        <v>137</v>
      </c>
      <c r="BR11" s="541">
        <v>6303.5029999999997</v>
      </c>
      <c r="BS11" s="541">
        <v>739.02599999999995</v>
      </c>
      <c r="BT11" s="541">
        <v>288.084</v>
      </c>
      <c r="BU11" s="541">
        <f t="shared" si="11"/>
        <v>1027.1099999999999</v>
      </c>
      <c r="BV11" s="537">
        <v>887.75900000000001</v>
      </c>
      <c r="BW11" s="537">
        <v>2.3159999999999998</v>
      </c>
      <c r="BX11" s="537">
        <v>366.14600000000002</v>
      </c>
      <c r="BY11" s="537">
        <f t="shared" si="12"/>
        <v>1256.221</v>
      </c>
      <c r="BZ11" s="546" t="s">
        <v>23</v>
      </c>
      <c r="CA11" s="559">
        <v>5</v>
      </c>
      <c r="CB11" s="536" t="s">
        <v>137</v>
      </c>
      <c r="CC11" s="537">
        <v>256.25</v>
      </c>
      <c r="CD11" s="537">
        <v>265.995</v>
      </c>
      <c r="CE11" s="537">
        <f t="shared" si="13"/>
        <v>522.245</v>
      </c>
      <c r="CF11" s="537">
        <v>4679.223</v>
      </c>
      <c r="CG11" s="537">
        <v>5613.5789999999988</v>
      </c>
      <c r="CH11" s="537">
        <f t="shared" si="14"/>
        <v>934.35599999999886</v>
      </c>
      <c r="CI11" s="542">
        <f t="shared" si="15"/>
        <v>119.96818702592287</v>
      </c>
      <c r="CJ11" s="546" t="s">
        <v>23</v>
      </c>
    </row>
    <row r="12" spans="1:89" s="4" customFormat="1" ht="17.100000000000001" customHeight="1">
      <c r="A12" s="39">
        <v>6</v>
      </c>
      <c r="B12" s="2" t="s">
        <v>24</v>
      </c>
      <c r="C12" s="2">
        <v>148</v>
      </c>
      <c r="D12" s="125">
        <v>147.488</v>
      </c>
      <c r="E12" s="124">
        <v>1.4770000000000001</v>
      </c>
      <c r="F12" s="124">
        <v>75.484999999999999</v>
      </c>
      <c r="G12" s="124">
        <v>17.707999999999998</v>
      </c>
      <c r="H12" s="125">
        <f t="shared" si="0"/>
        <v>93.192999999999998</v>
      </c>
      <c r="I12" s="2" t="s">
        <v>138</v>
      </c>
      <c r="J12" s="39">
        <v>6</v>
      </c>
      <c r="K12" s="2" t="s">
        <v>24</v>
      </c>
      <c r="L12" s="124">
        <v>6.0999999999999999E-2</v>
      </c>
      <c r="M12" s="124">
        <v>1.177</v>
      </c>
      <c r="N12" s="124">
        <v>9.8930000000000007</v>
      </c>
      <c r="O12" s="125">
        <f t="shared" si="1"/>
        <v>11.131</v>
      </c>
      <c r="P12" s="124">
        <v>8.0640000000000001</v>
      </c>
      <c r="Q12" s="124">
        <v>11.734</v>
      </c>
      <c r="R12" s="125">
        <f t="shared" si="2"/>
        <v>19.798000000000002</v>
      </c>
      <c r="S12" s="2" t="s">
        <v>138</v>
      </c>
      <c r="T12" s="39">
        <v>6</v>
      </c>
      <c r="U12" s="2" t="s">
        <v>24</v>
      </c>
      <c r="V12" s="124">
        <v>21.888999999999999</v>
      </c>
      <c r="W12" s="124">
        <v>58.468000000000004</v>
      </c>
      <c r="X12" s="124">
        <f t="shared" si="3"/>
        <v>36.579000000000008</v>
      </c>
      <c r="Y12" s="123">
        <f t="shared" si="4"/>
        <v>267.11133446023121</v>
      </c>
      <c r="Z12" s="122">
        <f t="shared" si="5"/>
        <v>52.757000000000005</v>
      </c>
      <c r="AA12" s="2" t="s">
        <v>138</v>
      </c>
      <c r="AB12" s="39">
        <v>6</v>
      </c>
      <c r="AC12" s="2" t="s">
        <v>24</v>
      </c>
      <c r="AD12" s="122">
        <f t="shared" si="6"/>
        <v>33.622999999999998</v>
      </c>
      <c r="AE12" s="122">
        <f t="shared" si="7"/>
        <v>94.730999999999995</v>
      </c>
      <c r="AF12" s="122">
        <f t="shared" si="8"/>
        <v>113.86500000000001</v>
      </c>
      <c r="AG12" s="2" t="s">
        <v>138</v>
      </c>
      <c r="AH12" s="39">
        <v>6</v>
      </c>
      <c r="AI12" s="2" t="s">
        <v>24</v>
      </c>
      <c r="AJ12" s="120">
        <v>148</v>
      </c>
      <c r="AK12" s="120">
        <v>147.488</v>
      </c>
      <c r="AL12" s="120">
        <v>1.4770000000000001</v>
      </c>
      <c r="AM12" s="50">
        <v>75.484999999999999</v>
      </c>
      <c r="AN12" s="50">
        <v>17.707999999999998</v>
      </c>
      <c r="AO12" s="51">
        <v>93.192999999999998</v>
      </c>
      <c r="AP12" s="2" t="s">
        <v>138</v>
      </c>
      <c r="AQ12" s="39">
        <v>6</v>
      </c>
      <c r="AR12" s="2" t="s">
        <v>24</v>
      </c>
      <c r="AS12" s="50">
        <v>6.0999999999999999E-2</v>
      </c>
      <c r="AT12" s="50">
        <v>1.177</v>
      </c>
      <c r="AU12" s="50">
        <v>9.8930000000000007</v>
      </c>
      <c r="AV12" s="51">
        <v>11.131</v>
      </c>
      <c r="AW12" s="50">
        <v>8.0640000000000001</v>
      </c>
      <c r="AX12" s="50">
        <v>11.734</v>
      </c>
      <c r="AY12" s="51">
        <v>19.798000000000002</v>
      </c>
      <c r="AZ12" s="2" t="s">
        <v>138</v>
      </c>
      <c r="BA12" s="39">
        <v>6</v>
      </c>
      <c r="BB12" s="2" t="s">
        <v>24</v>
      </c>
      <c r="BC12" s="50">
        <v>21.888999999999999</v>
      </c>
      <c r="BD12" s="50">
        <v>56.8</v>
      </c>
      <c r="BE12" s="50">
        <v>34.911000000000001</v>
      </c>
      <c r="BF12" s="119">
        <f t="shared" si="9"/>
        <v>259.49106857325597</v>
      </c>
      <c r="BG12" s="118">
        <f t="shared" si="10"/>
        <v>52.757000000000005</v>
      </c>
      <c r="BH12" s="2" t="s">
        <v>138</v>
      </c>
      <c r="BI12" s="39">
        <v>6</v>
      </c>
      <c r="BJ12" s="2" t="s">
        <v>24</v>
      </c>
      <c r="BK12" s="118">
        <v>33.622999999999998</v>
      </c>
      <c r="BL12" s="118">
        <v>94.730999999999995</v>
      </c>
      <c r="BM12" s="118">
        <v>113.86500000000001</v>
      </c>
      <c r="BN12" s="2" t="s">
        <v>138</v>
      </c>
      <c r="BP12" s="521">
        <v>6</v>
      </c>
      <c r="BQ12" s="308" t="s">
        <v>139</v>
      </c>
      <c r="BR12" s="547">
        <v>125.473</v>
      </c>
      <c r="BS12" s="547">
        <v>37.137</v>
      </c>
      <c r="BT12" s="547"/>
      <c r="BU12" s="547">
        <f t="shared" si="11"/>
        <v>37.137</v>
      </c>
      <c r="BV12" s="512">
        <v>1.3049999999999999</v>
      </c>
      <c r="BW12" s="512">
        <v>0.57999999999999996</v>
      </c>
      <c r="BX12" s="512">
        <v>52.533000000000001</v>
      </c>
      <c r="BY12" s="512">
        <f t="shared" si="12"/>
        <v>54.417999999999999</v>
      </c>
      <c r="BZ12" s="549" t="s">
        <v>16</v>
      </c>
      <c r="CA12" s="521">
        <v>6</v>
      </c>
      <c r="CB12" s="308" t="s">
        <v>139</v>
      </c>
      <c r="CC12" s="512"/>
      <c r="CD12" s="512">
        <v>16.393000000000001</v>
      </c>
      <c r="CE12" s="512">
        <f t="shared" si="13"/>
        <v>16.393000000000001</v>
      </c>
      <c r="CF12" s="512">
        <v>127.69199999999999</v>
      </c>
      <c r="CG12" s="512">
        <v>149.84800000000001</v>
      </c>
      <c r="CH12" s="512">
        <f t="shared" si="14"/>
        <v>22.15600000000002</v>
      </c>
      <c r="CI12" s="548">
        <f t="shared" si="15"/>
        <v>117.35112614729192</v>
      </c>
      <c r="CJ12" s="549" t="s">
        <v>16</v>
      </c>
    </row>
    <row r="13" spans="1:89" s="4" customFormat="1" ht="17.100000000000001" customHeight="1">
      <c r="A13" s="39">
        <v>7</v>
      </c>
      <c r="B13" s="2" t="s">
        <v>16</v>
      </c>
      <c r="C13" s="2">
        <v>370</v>
      </c>
      <c r="D13" s="125">
        <v>361.11300000000006</v>
      </c>
      <c r="E13" s="124">
        <v>125.473</v>
      </c>
      <c r="F13" s="124">
        <v>37.137</v>
      </c>
      <c r="G13" s="124"/>
      <c r="H13" s="125">
        <f t="shared" si="0"/>
        <v>37.137</v>
      </c>
      <c r="I13" s="2" t="s">
        <v>139</v>
      </c>
      <c r="J13" s="39">
        <v>7</v>
      </c>
      <c r="K13" s="2" t="s">
        <v>16</v>
      </c>
      <c r="L13" s="124">
        <v>1.3049999999999999</v>
      </c>
      <c r="M13" s="124">
        <v>0.57999999999999996</v>
      </c>
      <c r="N13" s="124">
        <v>52.533000000000001</v>
      </c>
      <c r="O13" s="125">
        <f t="shared" si="1"/>
        <v>54.417999999999999</v>
      </c>
      <c r="P13" s="124"/>
      <c r="Q13" s="124">
        <v>13.976000000000001</v>
      </c>
      <c r="R13" s="125">
        <f t="shared" si="2"/>
        <v>13.976000000000001</v>
      </c>
      <c r="S13" s="2" t="s">
        <v>139</v>
      </c>
      <c r="T13" s="39">
        <v>7</v>
      </c>
      <c r="U13" s="2" t="s">
        <v>16</v>
      </c>
      <c r="V13" s="124">
        <v>130.10900000000001</v>
      </c>
      <c r="W13" s="124">
        <v>157.33200000000002</v>
      </c>
      <c r="X13" s="124">
        <f t="shared" si="3"/>
        <v>27.223000000000013</v>
      </c>
      <c r="Y13" s="123">
        <f t="shared" si="4"/>
        <v>120.92322591058266</v>
      </c>
      <c r="Z13" s="122">
        <f t="shared" si="5"/>
        <v>197.19800000000001</v>
      </c>
      <c r="AA13" s="2" t="s">
        <v>139</v>
      </c>
      <c r="AB13" s="39">
        <v>7</v>
      </c>
      <c r="AC13" s="2" t="s">
        <v>16</v>
      </c>
      <c r="AD13" s="122">
        <f t="shared" si="6"/>
        <v>144.08500000000001</v>
      </c>
      <c r="AE13" s="122">
        <f t="shared" si="7"/>
        <v>163.91500000000005</v>
      </c>
      <c r="AF13" s="122">
        <f t="shared" si="8"/>
        <v>217.02800000000005</v>
      </c>
      <c r="AG13" s="2" t="s">
        <v>139</v>
      </c>
      <c r="AH13" s="39">
        <v>7</v>
      </c>
      <c r="AI13" s="2" t="s">
        <v>16</v>
      </c>
      <c r="AJ13" s="120">
        <v>370</v>
      </c>
      <c r="AK13" s="120">
        <v>361.11300000000006</v>
      </c>
      <c r="AL13" s="120">
        <v>125.473</v>
      </c>
      <c r="AM13" s="50">
        <v>37.137</v>
      </c>
      <c r="AN13" s="50"/>
      <c r="AO13" s="51">
        <v>37.137</v>
      </c>
      <c r="AP13" s="2" t="s">
        <v>139</v>
      </c>
      <c r="AQ13" s="39">
        <v>7</v>
      </c>
      <c r="AR13" s="2" t="s">
        <v>16</v>
      </c>
      <c r="AS13" s="50">
        <v>1.3049999999999999</v>
      </c>
      <c r="AT13" s="50">
        <v>0.57999999999999996</v>
      </c>
      <c r="AU13" s="50">
        <v>52.533000000000001</v>
      </c>
      <c r="AV13" s="51">
        <v>54.417999999999999</v>
      </c>
      <c r="AW13" s="50"/>
      <c r="AX13" s="50">
        <v>13.946999999999999</v>
      </c>
      <c r="AY13" s="51">
        <v>13.946999999999999</v>
      </c>
      <c r="AZ13" s="2" t="s">
        <v>139</v>
      </c>
      <c r="BA13" s="39">
        <v>7</v>
      </c>
      <c r="BB13" s="2" t="s">
        <v>16</v>
      </c>
      <c r="BC13" s="50">
        <v>130.13800000000001</v>
      </c>
      <c r="BD13" s="50">
        <v>154.72</v>
      </c>
      <c r="BE13" s="50">
        <v>24.581999999999994</v>
      </c>
      <c r="BF13" s="119">
        <f t="shared" si="9"/>
        <v>118.88917917902533</v>
      </c>
      <c r="BG13" s="118">
        <f t="shared" si="10"/>
        <v>197.19800000000001</v>
      </c>
      <c r="BH13" s="2" t="s">
        <v>139</v>
      </c>
      <c r="BI13" s="39">
        <v>7</v>
      </c>
      <c r="BJ13" s="2" t="s">
        <v>16</v>
      </c>
      <c r="BK13" s="118">
        <v>144.08500000000001</v>
      </c>
      <c r="BL13" s="118">
        <v>163.91500000000005</v>
      </c>
      <c r="BM13" s="118">
        <v>217.02800000000005</v>
      </c>
      <c r="BN13" s="2" t="s">
        <v>139</v>
      </c>
      <c r="BP13" s="559">
        <v>7</v>
      </c>
      <c r="BQ13" s="536" t="s">
        <v>140</v>
      </c>
      <c r="BR13" s="541">
        <v>1834</v>
      </c>
      <c r="BS13" s="541">
        <v>1171.0999999999999</v>
      </c>
      <c r="BT13" s="541">
        <v>2551.5</v>
      </c>
      <c r="BU13" s="541">
        <f t="shared" si="11"/>
        <v>3722.6</v>
      </c>
      <c r="BV13" s="537">
        <v>851.4</v>
      </c>
      <c r="BW13" s="537">
        <v>3.6</v>
      </c>
      <c r="BX13" s="537">
        <v>1960</v>
      </c>
      <c r="BY13" s="537">
        <f t="shared" si="12"/>
        <v>2815</v>
      </c>
      <c r="BZ13" s="546" t="s">
        <v>17</v>
      </c>
      <c r="CA13" s="559">
        <v>7</v>
      </c>
      <c r="CB13" s="536" t="s">
        <v>140</v>
      </c>
      <c r="CC13" s="537">
        <v>16.2</v>
      </c>
      <c r="CD13" s="537">
        <v>378.9</v>
      </c>
      <c r="CE13" s="537">
        <f t="shared" si="13"/>
        <v>395.09999999999997</v>
      </c>
      <c r="CF13" s="537">
        <v>10301.799999999999</v>
      </c>
      <c r="CG13" s="537">
        <v>11429.377</v>
      </c>
      <c r="CH13" s="537">
        <f t="shared" si="14"/>
        <v>1127.5770000000011</v>
      </c>
      <c r="CI13" s="542">
        <f t="shared" si="15"/>
        <v>110.94543671979655</v>
      </c>
      <c r="CJ13" s="546" t="s">
        <v>17</v>
      </c>
    </row>
    <row r="14" spans="1:89" s="4" customFormat="1" ht="17.100000000000001" customHeight="1">
      <c r="A14" s="39">
        <v>8</v>
      </c>
      <c r="B14" s="2" t="s">
        <v>17</v>
      </c>
      <c r="C14" s="2">
        <v>19602</v>
      </c>
      <c r="D14" s="125">
        <v>19068.5</v>
      </c>
      <c r="E14" s="124">
        <v>1834</v>
      </c>
      <c r="F14" s="124">
        <v>1171.0999999999999</v>
      </c>
      <c r="G14" s="124">
        <v>2551.5</v>
      </c>
      <c r="H14" s="125">
        <f t="shared" si="0"/>
        <v>3722.6</v>
      </c>
      <c r="I14" s="2" t="s">
        <v>140</v>
      </c>
      <c r="J14" s="39">
        <v>8</v>
      </c>
      <c r="K14" s="2" t="s">
        <v>17</v>
      </c>
      <c r="L14" s="124">
        <v>851.4</v>
      </c>
      <c r="M14" s="124">
        <v>3.6</v>
      </c>
      <c r="N14" s="124">
        <v>1960</v>
      </c>
      <c r="O14" s="125">
        <f t="shared" si="1"/>
        <v>2815</v>
      </c>
      <c r="P14" s="124">
        <v>16.2</v>
      </c>
      <c r="Q14" s="124">
        <v>378.9</v>
      </c>
      <c r="R14" s="125">
        <f t="shared" si="2"/>
        <v>395.09999999999997</v>
      </c>
      <c r="S14" s="2" t="s">
        <v>140</v>
      </c>
      <c r="T14" s="39">
        <v>8</v>
      </c>
      <c r="U14" s="2" t="s">
        <v>17</v>
      </c>
      <c r="V14" s="124">
        <v>10301.799999999999</v>
      </c>
      <c r="W14" s="124">
        <v>11521.61</v>
      </c>
      <c r="X14" s="124">
        <f t="shared" si="3"/>
        <v>1219.8100000000013</v>
      </c>
      <c r="Y14" s="123">
        <f t="shared" si="4"/>
        <v>111.84074627734961</v>
      </c>
      <c r="Z14" s="122">
        <f t="shared" si="5"/>
        <v>12660.5</v>
      </c>
      <c r="AA14" s="2" t="s">
        <v>140</v>
      </c>
      <c r="AB14" s="39">
        <v>8</v>
      </c>
      <c r="AC14" s="2" t="s">
        <v>17</v>
      </c>
      <c r="AD14" s="122">
        <f t="shared" si="6"/>
        <v>10680.699999999999</v>
      </c>
      <c r="AE14" s="122">
        <f t="shared" si="7"/>
        <v>6408</v>
      </c>
      <c r="AF14" s="122">
        <f t="shared" si="8"/>
        <v>8387.8000000000011</v>
      </c>
      <c r="AG14" s="2" t="s">
        <v>140</v>
      </c>
      <c r="AH14" s="39">
        <v>8</v>
      </c>
      <c r="AI14" s="2" t="s">
        <v>17</v>
      </c>
      <c r="AJ14" s="120">
        <v>19602</v>
      </c>
      <c r="AK14" s="120">
        <v>19068.5</v>
      </c>
      <c r="AL14" s="120">
        <v>1834</v>
      </c>
      <c r="AM14" s="50">
        <v>1171.0999999999999</v>
      </c>
      <c r="AN14" s="50">
        <v>2551.5</v>
      </c>
      <c r="AO14" s="51">
        <v>3722.6</v>
      </c>
      <c r="AP14" s="2" t="s">
        <v>140</v>
      </c>
      <c r="AQ14" s="39">
        <v>8</v>
      </c>
      <c r="AR14" s="2" t="s">
        <v>17</v>
      </c>
      <c r="AS14" s="50">
        <v>851.4</v>
      </c>
      <c r="AT14" s="50">
        <v>3.6</v>
      </c>
      <c r="AU14" s="50">
        <v>1960</v>
      </c>
      <c r="AV14" s="51">
        <v>2815</v>
      </c>
      <c r="AW14" s="50">
        <v>16.2</v>
      </c>
      <c r="AX14" s="50">
        <v>378.9</v>
      </c>
      <c r="AY14" s="51">
        <v>395.09999999999997</v>
      </c>
      <c r="AZ14" s="2" t="s">
        <v>140</v>
      </c>
      <c r="BA14" s="39">
        <v>8</v>
      </c>
      <c r="BB14" s="2" t="s">
        <v>17</v>
      </c>
      <c r="BC14" s="50">
        <v>10301.799999999999</v>
      </c>
      <c r="BD14" s="50">
        <v>11994.390000000001</v>
      </c>
      <c r="BE14" s="50">
        <v>1692.590000000002</v>
      </c>
      <c r="BF14" s="119">
        <f t="shared" si="9"/>
        <v>116.43004135199675</v>
      </c>
      <c r="BG14" s="118">
        <f t="shared" si="10"/>
        <v>12660.5</v>
      </c>
      <c r="BH14" s="2" t="s">
        <v>140</v>
      </c>
      <c r="BI14" s="39">
        <v>8</v>
      </c>
      <c r="BJ14" s="2" t="s">
        <v>17</v>
      </c>
      <c r="BK14" s="118">
        <v>10680.699999999999</v>
      </c>
      <c r="BL14" s="118">
        <v>6408</v>
      </c>
      <c r="BM14" s="118">
        <v>8387.8000000000011</v>
      </c>
      <c r="BN14" s="2" t="s">
        <v>140</v>
      </c>
      <c r="BP14" s="521">
        <v>8</v>
      </c>
      <c r="BQ14" s="308" t="s">
        <v>141</v>
      </c>
      <c r="BR14" s="547">
        <v>35.427999999999997</v>
      </c>
      <c r="BS14" s="547">
        <v>156.49700000000001</v>
      </c>
      <c r="BT14" s="547">
        <v>288.84300000000002</v>
      </c>
      <c r="BU14" s="547">
        <f t="shared" si="11"/>
        <v>445.34000000000003</v>
      </c>
      <c r="BV14" s="512">
        <v>73.944000000000003</v>
      </c>
      <c r="BW14" s="512">
        <v>21.248000000000001</v>
      </c>
      <c r="BX14" s="512">
        <v>54.128</v>
      </c>
      <c r="BY14" s="512">
        <f t="shared" si="12"/>
        <v>149.32</v>
      </c>
      <c r="BZ14" s="549" t="s">
        <v>25</v>
      </c>
      <c r="CA14" s="521">
        <v>8</v>
      </c>
      <c r="CB14" s="308" t="s">
        <v>141</v>
      </c>
      <c r="CC14" s="512">
        <v>35.451000000000001</v>
      </c>
      <c r="CD14" s="512">
        <v>105.447</v>
      </c>
      <c r="CE14" s="512">
        <f t="shared" si="13"/>
        <v>140.898</v>
      </c>
      <c r="CF14" s="512">
        <v>3600.5010000000002</v>
      </c>
      <c r="CG14" s="512">
        <v>6604.8779999999988</v>
      </c>
      <c r="CH14" s="512">
        <f t="shared" si="14"/>
        <v>3004.3769999999986</v>
      </c>
      <c r="CI14" s="548">
        <f t="shared" si="15"/>
        <v>183.44330414017378</v>
      </c>
      <c r="CJ14" s="549" t="s">
        <v>25</v>
      </c>
    </row>
    <row r="15" spans="1:89" s="4" customFormat="1" ht="17.100000000000001" customHeight="1">
      <c r="A15" s="39">
        <v>9</v>
      </c>
      <c r="B15" s="2" t="s">
        <v>25</v>
      </c>
      <c r="C15" s="2">
        <v>4421</v>
      </c>
      <c r="D15" s="125">
        <v>4371.4870000000001</v>
      </c>
      <c r="E15" s="124">
        <v>41.040999999999997</v>
      </c>
      <c r="F15" s="124">
        <v>394.99</v>
      </c>
      <c r="G15" s="124">
        <v>112.568</v>
      </c>
      <c r="H15" s="125">
        <f t="shared" si="0"/>
        <v>507.55799999999999</v>
      </c>
      <c r="I15" s="2" t="s">
        <v>141</v>
      </c>
      <c r="J15" s="39">
        <v>9</v>
      </c>
      <c r="K15" s="2" t="s">
        <v>25</v>
      </c>
      <c r="L15" s="124">
        <v>25.318999999999999</v>
      </c>
      <c r="M15" s="124">
        <v>7.9779999999999998</v>
      </c>
      <c r="N15" s="124">
        <v>44.311</v>
      </c>
      <c r="O15" s="125">
        <f t="shared" si="1"/>
        <v>77.608000000000004</v>
      </c>
      <c r="P15" s="124">
        <v>130.05000000000001</v>
      </c>
      <c r="Q15" s="124">
        <v>93.082999999999998</v>
      </c>
      <c r="R15" s="125">
        <f t="shared" si="2"/>
        <v>223.13300000000001</v>
      </c>
      <c r="S15" s="2" t="s">
        <v>141</v>
      </c>
      <c r="T15" s="39">
        <v>9</v>
      </c>
      <c r="U15" s="2" t="s">
        <v>25</v>
      </c>
      <c r="V15" s="124">
        <v>3522.1469999999999</v>
      </c>
      <c r="W15" s="124">
        <v>6510.3520000000008</v>
      </c>
      <c r="X15" s="124">
        <f t="shared" si="3"/>
        <v>2988.2050000000008</v>
      </c>
      <c r="Y15" s="123">
        <f t="shared" si="4"/>
        <v>184.84043965229165</v>
      </c>
      <c r="Z15" s="122">
        <f t="shared" si="5"/>
        <v>3797.569</v>
      </c>
      <c r="AA15" s="2" t="s">
        <v>141</v>
      </c>
      <c r="AB15" s="39">
        <v>9</v>
      </c>
      <c r="AC15" s="2" t="s">
        <v>25</v>
      </c>
      <c r="AD15" s="122">
        <f t="shared" si="6"/>
        <v>3615.23</v>
      </c>
      <c r="AE15" s="122">
        <f t="shared" si="7"/>
        <v>573.91800000000012</v>
      </c>
      <c r="AF15" s="122">
        <f t="shared" si="8"/>
        <v>756.25700000000006</v>
      </c>
      <c r="AG15" s="2" t="s">
        <v>141</v>
      </c>
      <c r="AH15" s="39">
        <v>9</v>
      </c>
      <c r="AI15" s="2" t="s">
        <v>25</v>
      </c>
      <c r="AJ15" s="120">
        <v>4421</v>
      </c>
      <c r="AK15" s="120">
        <v>4371.4870000000001</v>
      </c>
      <c r="AL15" s="120">
        <v>39.604999999999997</v>
      </c>
      <c r="AM15" s="50">
        <v>435.93700000000001</v>
      </c>
      <c r="AN15" s="50">
        <v>127.923</v>
      </c>
      <c r="AO15" s="51">
        <v>563.86</v>
      </c>
      <c r="AP15" s="2" t="s">
        <v>141</v>
      </c>
      <c r="AQ15" s="39">
        <v>9</v>
      </c>
      <c r="AR15" s="2" t="s">
        <v>25</v>
      </c>
      <c r="AS15" s="50">
        <v>24.33</v>
      </c>
      <c r="AT15" s="50">
        <v>8.3339999999999996</v>
      </c>
      <c r="AU15" s="50">
        <v>35.049999999999997</v>
      </c>
      <c r="AV15" s="51">
        <v>67.713999999999999</v>
      </c>
      <c r="AW15" s="50">
        <v>91.581999999999994</v>
      </c>
      <c r="AX15" s="50">
        <v>109.595</v>
      </c>
      <c r="AY15" s="51">
        <v>201.17699999999999</v>
      </c>
      <c r="AZ15" s="2" t="s">
        <v>141</v>
      </c>
      <c r="BA15" s="39">
        <v>9</v>
      </c>
      <c r="BB15" s="2" t="s">
        <v>25</v>
      </c>
      <c r="BC15" s="50">
        <v>3499.1309999999999</v>
      </c>
      <c r="BD15" s="50">
        <v>6451.8530000000001</v>
      </c>
      <c r="BE15" s="50">
        <v>2952.7220000000002</v>
      </c>
      <c r="BF15" s="119">
        <f t="shared" si="9"/>
        <v>184.38443716454171</v>
      </c>
      <c r="BG15" s="118">
        <f t="shared" si="10"/>
        <v>3743.692</v>
      </c>
      <c r="BH15" s="2" t="s">
        <v>141</v>
      </c>
      <c r="BI15" s="39">
        <v>9</v>
      </c>
      <c r="BJ15" s="2" t="s">
        <v>25</v>
      </c>
      <c r="BK15" s="118">
        <v>3608.7259999999997</v>
      </c>
      <c r="BL15" s="118">
        <v>627.79500000000007</v>
      </c>
      <c r="BM15" s="118">
        <v>762.76100000000042</v>
      </c>
      <c r="BN15" s="2" t="s">
        <v>141</v>
      </c>
      <c r="BP15" s="559">
        <v>9</v>
      </c>
      <c r="BQ15" s="536" t="s">
        <v>142</v>
      </c>
      <c r="BR15" s="541">
        <v>1125.02</v>
      </c>
      <c r="BS15" s="541">
        <v>358.375</v>
      </c>
      <c r="BT15" s="541">
        <v>774.42499999999995</v>
      </c>
      <c r="BU15" s="541">
        <f t="shared" si="11"/>
        <v>1132.8</v>
      </c>
      <c r="BV15" s="537">
        <v>1502.3019999999999</v>
      </c>
      <c r="BW15" s="537">
        <v>70.552999999999997</v>
      </c>
      <c r="BX15" s="537">
        <v>119.62</v>
      </c>
      <c r="BY15" s="537">
        <f t="shared" si="12"/>
        <v>1692.4749999999999</v>
      </c>
      <c r="BZ15" s="546" t="s">
        <v>5</v>
      </c>
      <c r="CA15" s="559">
        <v>9</v>
      </c>
      <c r="CB15" s="536" t="s">
        <v>142</v>
      </c>
      <c r="CC15" s="537">
        <v>19.053000000000001</v>
      </c>
      <c r="CD15" s="537">
        <v>64.846999999999994</v>
      </c>
      <c r="CE15" s="537">
        <f t="shared" si="13"/>
        <v>83.899999999999991</v>
      </c>
      <c r="CF15" s="537">
        <v>542.33600000000001</v>
      </c>
      <c r="CG15" s="537">
        <v>914.01400000000001</v>
      </c>
      <c r="CH15" s="537">
        <f t="shared" si="14"/>
        <v>371.678</v>
      </c>
      <c r="CI15" s="542">
        <f t="shared" si="15"/>
        <v>168.53279147982065</v>
      </c>
      <c r="CJ15" s="546" t="s">
        <v>5</v>
      </c>
    </row>
    <row r="16" spans="1:89" s="4" customFormat="1" ht="17.100000000000001" customHeight="1">
      <c r="A16" s="39">
        <v>10</v>
      </c>
      <c r="B16" s="2" t="s">
        <v>5</v>
      </c>
      <c r="C16" s="2">
        <v>5567</v>
      </c>
      <c r="D16" s="125">
        <v>4577.1530000000002</v>
      </c>
      <c r="E16" s="124">
        <v>1126.8309999999999</v>
      </c>
      <c r="F16" s="124">
        <v>358.714</v>
      </c>
      <c r="G16" s="124">
        <v>773.78099999999995</v>
      </c>
      <c r="H16" s="125">
        <f t="shared" si="0"/>
        <v>1132.4949999999999</v>
      </c>
      <c r="I16" s="2" t="s">
        <v>142</v>
      </c>
      <c r="J16" s="39">
        <v>10</v>
      </c>
      <c r="K16" s="2" t="s">
        <v>5</v>
      </c>
      <c r="L16" s="124">
        <v>1502.0820000000001</v>
      </c>
      <c r="M16" s="124">
        <v>68.748000000000005</v>
      </c>
      <c r="N16" s="124">
        <v>119.488</v>
      </c>
      <c r="O16" s="125">
        <f t="shared" si="1"/>
        <v>1690.3180000000002</v>
      </c>
      <c r="P16" s="124">
        <v>22.306000000000001</v>
      </c>
      <c r="Q16" s="124">
        <v>53.896000000000001</v>
      </c>
      <c r="R16" s="125">
        <f t="shared" si="2"/>
        <v>76.201999999999998</v>
      </c>
      <c r="S16" s="2" t="s">
        <v>142</v>
      </c>
      <c r="T16" s="39">
        <v>10</v>
      </c>
      <c r="U16" s="2" t="s">
        <v>5</v>
      </c>
      <c r="V16" s="124">
        <v>551.30700000000002</v>
      </c>
      <c r="W16" s="124">
        <v>932.59199999999998</v>
      </c>
      <c r="X16" s="124">
        <f t="shared" si="3"/>
        <v>381.28499999999997</v>
      </c>
      <c r="Y16" s="123">
        <f t="shared" si="4"/>
        <v>169.16019568044663</v>
      </c>
      <c r="Z16" s="122">
        <f t="shared" si="5"/>
        <v>815.745</v>
      </c>
      <c r="AA16" s="2" t="s">
        <v>142</v>
      </c>
      <c r="AB16" s="39">
        <v>10</v>
      </c>
      <c r="AC16" s="2" t="s">
        <v>5</v>
      </c>
      <c r="AD16" s="122">
        <f t="shared" si="6"/>
        <v>605.20299999999997</v>
      </c>
      <c r="AE16" s="122">
        <f t="shared" si="7"/>
        <v>3761.4080000000004</v>
      </c>
      <c r="AF16" s="122">
        <f t="shared" si="8"/>
        <v>3971.9500000000003</v>
      </c>
      <c r="AG16" s="2" t="s">
        <v>142</v>
      </c>
      <c r="AH16" s="39">
        <v>10</v>
      </c>
      <c r="AI16" s="2" t="s">
        <v>5</v>
      </c>
      <c r="AJ16" s="120">
        <v>5567</v>
      </c>
      <c r="AK16" s="120">
        <v>4577.7420000000002</v>
      </c>
      <c r="AL16" s="120">
        <v>1125.386</v>
      </c>
      <c r="AM16" s="50">
        <v>352.40699999999998</v>
      </c>
      <c r="AN16" s="50">
        <v>778.99800000000005</v>
      </c>
      <c r="AO16" s="51">
        <v>1131.405</v>
      </c>
      <c r="AP16" s="2" t="s">
        <v>142</v>
      </c>
      <c r="AQ16" s="39">
        <v>10</v>
      </c>
      <c r="AR16" s="2" t="s">
        <v>5</v>
      </c>
      <c r="AS16" s="50">
        <v>1507.9649999999999</v>
      </c>
      <c r="AT16" s="50">
        <v>66.594999999999999</v>
      </c>
      <c r="AU16" s="50">
        <v>121.714</v>
      </c>
      <c r="AV16" s="51">
        <v>1696.2739999999999</v>
      </c>
      <c r="AW16" s="50">
        <v>21.367000000000001</v>
      </c>
      <c r="AX16" s="50">
        <v>55.753999999999998</v>
      </c>
      <c r="AY16" s="51">
        <v>77.120999999999995</v>
      </c>
      <c r="AZ16" s="2" t="s">
        <v>142</v>
      </c>
      <c r="BA16" s="39">
        <v>10</v>
      </c>
      <c r="BB16" s="2" t="s">
        <v>5</v>
      </c>
      <c r="BC16" s="50">
        <v>547.55600000000004</v>
      </c>
      <c r="BD16" s="50">
        <v>959.22300000000007</v>
      </c>
      <c r="BE16" s="50">
        <v>411.66700000000003</v>
      </c>
      <c r="BF16" s="119">
        <f t="shared" si="9"/>
        <v>175.18262972189146</v>
      </c>
      <c r="BG16" s="118">
        <f t="shared" si="10"/>
        <v>812.9860000000001</v>
      </c>
      <c r="BH16" s="2" t="s">
        <v>142</v>
      </c>
      <c r="BI16" s="39">
        <v>10</v>
      </c>
      <c r="BJ16" s="2" t="s">
        <v>5</v>
      </c>
      <c r="BK16" s="118">
        <v>603.31000000000006</v>
      </c>
      <c r="BL16" s="118">
        <v>3764.7560000000003</v>
      </c>
      <c r="BM16" s="118">
        <v>3974.4320000000002</v>
      </c>
      <c r="BN16" s="2" t="s">
        <v>142</v>
      </c>
      <c r="BP16" s="521">
        <v>10</v>
      </c>
      <c r="BQ16" s="308" t="s">
        <v>143</v>
      </c>
      <c r="BR16" s="547" t="s">
        <v>923</v>
      </c>
      <c r="BS16" s="547">
        <v>261.01</v>
      </c>
      <c r="BT16" s="547">
        <v>308.22800000000001</v>
      </c>
      <c r="BU16" s="547">
        <f t="shared" si="11"/>
        <v>569.23800000000006</v>
      </c>
      <c r="BV16" s="512">
        <v>107.76900000000001</v>
      </c>
      <c r="BW16" s="512">
        <v>63.247999999999998</v>
      </c>
      <c r="BX16" s="512">
        <v>157.73099999999999</v>
      </c>
      <c r="BY16" s="512">
        <f t="shared" si="12"/>
        <v>328.74799999999999</v>
      </c>
      <c r="BZ16" s="549" t="s">
        <v>26</v>
      </c>
      <c r="CA16" s="521">
        <v>10</v>
      </c>
      <c r="CB16" s="308" t="s">
        <v>143</v>
      </c>
      <c r="CC16" s="512">
        <v>35.953000000000003</v>
      </c>
      <c r="CD16" s="512">
        <v>121.39400000000001</v>
      </c>
      <c r="CE16" s="512">
        <f t="shared" si="13"/>
        <v>157.34700000000001</v>
      </c>
      <c r="CF16" s="512">
        <v>713.15</v>
      </c>
      <c r="CG16" s="512">
        <v>1123.8789999999999</v>
      </c>
      <c r="CH16" s="512">
        <f t="shared" si="14"/>
        <v>410.72899999999993</v>
      </c>
      <c r="CI16" s="548">
        <f t="shared" si="15"/>
        <v>157.59363387786581</v>
      </c>
      <c r="CJ16" s="549" t="s">
        <v>26</v>
      </c>
    </row>
    <row r="17" spans="1:88" s="4" customFormat="1" ht="17.100000000000001" customHeight="1">
      <c r="A17" s="39">
        <v>11</v>
      </c>
      <c r="B17" s="2" t="s">
        <v>26</v>
      </c>
      <c r="C17" s="2">
        <v>22224</v>
      </c>
      <c r="D17" s="125">
        <v>0</v>
      </c>
      <c r="E17" s="124">
        <v>0</v>
      </c>
      <c r="F17" s="124">
        <v>266.185</v>
      </c>
      <c r="G17" s="124">
        <v>305.125</v>
      </c>
      <c r="H17" s="125">
        <f t="shared" si="0"/>
        <v>571.30999999999995</v>
      </c>
      <c r="I17" s="2" t="s">
        <v>143</v>
      </c>
      <c r="J17" s="39">
        <v>11</v>
      </c>
      <c r="K17" s="2" t="s">
        <v>26</v>
      </c>
      <c r="L17" s="124">
        <v>110.60899999999999</v>
      </c>
      <c r="M17" s="124">
        <v>55.061</v>
      </c>
      <c r="N17" s="124">
        <v>133.78700000000001</v>
      </c>
      <c r="O17" s="125">
        <f t="shared" si="1"/>
        <v>299.45699999999999</v>
      </c>
      <c r="P17" s="124">
        <v>19.658999999999999</v>
      </c>
      <c r="Q17" s="124">
        <v>114.282</v>
      </c>
      <c r="R17" s="125">
        <f t="shared" si="2"/>
        <v>133.941</v>
      </c>
      <c r="S17" s="2" t="s">
        <v>143</v>
      </c>
      <c r="T17" s="39">
        <v>11</v>
      </c>
      <c r="U17" s="2" t="s">
        <v>26</v>
      </c>
      <c r="V17" s="124">
        <v>754.154</v>
      </c>
      <c r="W17" s="124">
        <v>1158.9170000000001</v>
      </c>
      <c r="X17" s="124">
        <f t="shared" si="3"/>
        <v>404.76300000000015</v>
      </c>
      <c r="Y17" s="123">
        <f t="shared" si="4"/>
        <v>153.67113348202093</v>
      </c>
      <c r="Z17" s="122">
        <f t="shared" si="5"/>
        <v>1076.943</v>
      </c>
      <c r="AA17" s="2" t="s">
        <v>143</v>
      </c>
      <c r="AB17" s="39">
        <v>11</v>
      </c>
      <c r="AC17" s="2" t="s">
        <v>26</v>
      </c>
      <c r="AD17" s="122">
        <f t="shared" si="6"/>
        <v>868.43600000000004</v>
      </c>
      <c r="AE17" s="122">
        <f t="shared" si="7"/>
        <v>-1076.943</v>
      </c>
      <c r="AF17" s="122">
        <f t="shared" si="8"/>
        <v>-868.43600000000004</v>
      </c>
      <c r="AG17" s="2" t="s">
        <v>143</v>
      </c>
      <c r="AH17" s="39">
        <v>11</v>
      </c>
      <c r="AI17" s="2" t="s">
        <v>26</v>
      </c>
      <c r="AJ17" s="120">
        <v>22224</v>
      </c>
      <c r="AK17" s="120" t="s">
        <v>922</v>
      </c>
      <c r="AL17" s="120" t="s">
        <v>921</v>
      </c>
      <c r="AM17" s="50">
        <v>266.00099999999998</v>
      </c>
      <c r="AN17" s="50">
        <v>303.69099999999997</v>
      </c>
      <c r="AO17" s="51">
        <v>569.69200000000001</v>
      </c>
      <c r="AP17" s="2" t="s">
        <v>143</v>
      </c>
      <c r="AQ17" s="39">
        <v>11</v>
      </c>
      <c r="AR17" s="2" t="s">
        <v>26</v>
      </c>
      <c r="AS17" s="50">
        <v>111.265</v>
      </c>
      <c r="AT17" s="50">
        <v>56.518999999999998</v>
      </c>
      <c r="AU17" s="50">
        <v>140.267</v>
      </c>
      <c r="AV17" s="51">
        <v>308.05099999999999</v>
      </c>
      <c r="AW17" s="50">
        <v>22.481999999999999</v>
      </c>
      <c r="AX17" s="50">
        <v>101.455</v>
      </c>
      <c r="AY17" s="51">
        <v>123.937</v>
      </c>
      <c r="AZ17" s="2" t="s">
        <v>143</v>
      </c>
      <c r="BA17" s="39">
        <v>11</v>
      </c>
      <c r="BB17" s="2" t="s">
        <v>26</v>
      </c>
      <c r="BC17" s="50">
        <v>757.02599999999995</v>
      </c>
      <c r="BD17" s="50">
        <v>1177.0740000000001</v>
      </c>
      <c r="BE17" s="50">
        <v>420.04800000000012</v>
      </c>
      <c r="BF17" s="119">
        <f t="shared" si="9"/>
        <v>155.48660151698888</v>
      </c>
      <c r="BG17" s="118">
        <f t="shared" si="10"/>
        <v>1077.749</v>
      </c>
      <c r="BH17" s="2" t="s">
        <v>143</v>
      </c>
      <c r="BI17" s="39">
        <v>11</v>
      </c>
      <c r="BJ17" s="2" t="s">
        <v>26</v>
      </c>
      <c r="BK17" s="118">
        <v>858.48099999999999</v>
      </c>
      <c r="BL17" s="118">
        <v>2979.7569999999996</v>
      </c>
      <c r="BM17" s="118">
        <v>3199.0249999999996</v>
      </c>
      <c r="BN17" s="2" t="s">
        <v>143</v>
      </c>
      <c r="BP17" s="559">
        <v>11</v>
      </c>
      <c r="BQ17" s="536" t="s">
        <v>144</v>
      </c>
      <c r="BR17" s="541">
        <v>2239.4810000000002</v>
      </c>
      <c r="BS17" s="541">
        <v>705.06700000000001</v>
      </c>
      <c r="BT17" s="541">
        <v>579.48599999999999</v>
      </c>
      <c r="BU17" s="541">
        <f t="shared" si="11"/>
        <v>1284.5529999999999</v>
      </c>
      <c r="BV17" s="537">
        <v>126.946</v>
      </c>
      <c r="BW17" s="537">
        <v>145.61799999999999</v>
      </c>
      <c r="BX17" s="537">
        <v>380.05200000000002</v>
      </c>
      <c r="BY17" s="537">
        <f t="shared" si="12"/>
        <v>652.61599999999999</v>
      </c>
      <c r="BZ17" s="546" t="s">
        <v>27</v>
      </c>
      <c r="CA17" s="559">
        <v>11</v>
      </c>
      <c r="CB17" s="536" t="s">
        <v>144</v>
      </c>
      <c r="CC17" s="537">
        <v>1086.242</v>
      </c>
      <c r="CD17" s="537">
        <v>1426.616</v>
      </c>
      <c r="CE17" s="537">
        <f t="shared" si="13"/>
        <v>2512.8580000000002</v>
      </c>
      <c r="CF17" s="537">
        <v>1280.567</v>
      </c>
      <c r="CG17" s="537">
        <v>1824.4679999999996</v>
      </c>
      <c r="CH17" s="537">
        <f t="shared" si="14"/>
        <v>543.90099999999961</v>
      </c>
      <c r="CI17" s="542">
        <f t="shared" si="15"/>
        <v>142.47345121340777</v>
      </c>
      <c r="CJ17" s="546" t="s">
        <v>27</v>
      </c>
    </row>
    <row r="18" spans="1:88" s="4" customFormat="1" ht="17.100000000000001" customHeight="1">
      <c r="A18" s="39">
        <v>12</v>
      </c>
      <c r="B18" s="2" t="s">
        <v>27</v>
      </c>
      <c r="C18" s="2">
        <v>7972</v>
      </c>
      <c r="D18" s="125">
        <v>7970.0749999999998</v>
      </c>
      <c r="E18" s="124">
        <v>2239.4810000000002</v>
      </c>
      <c r="F18" s="124">
        <v>716.27200000000005</v>
      </c>
      <c r="G18" s="124">
        <v>585.63199999999995</v>
      </c>
      <c r="H18" s="125">
        <f t="shared" si="0"/>
        <v>1301.904</v>
      </c>
      <c r="I18" s="2" t="s">
        <v>144</v>
      </c>
      <c r="J18" s="39">
        <v>12</v>
      </c>
      <c r="K18" s="2" t="s">
        <v>27</v>
      </c>
      <c r="L18" s="124">
        <v>116.04300000000001</v>
      </c>
      <c r="M18" s="124">
        <v>99.537999999999997</v>
      </c>
      <c r="N18" s="124">
        <v>362.95400000000001</v>
      </c>
      <c r="O18" s="125">
        <f t="shared" si="1"/>
        <v>578.53500000000008</v>
      </c>
      <c r="P18" s="124">
        <v>1054.0139999999999</v>
      </c>
      <c r="Q18" s="124">
        <v>1410.547</v>
      </c>
      <c r="R18" s="125">
        <f t="shared" si="2"/>
        <v>2464.5609999999997</v>
      </c>
      <c r="S18" s="2" t="s">
        <v>144</v>
      </c>
      <c r="T18" s="39">
        <v>12</v>
      </c>
      <c r="U18" s="2" t="s">
        <v>27</v>
      </c>
      <c r="V18" s="124">
        <v>1385.5940000000001</v>
      </c>
      <c r="W18" s="124">
        <v>1811.5519999999999</v>
      </c>
      <c r="X18" s="124">
        <f t="shared" si="3"/>
        <v>425.95799999999986</v>
      </c>
      <c r="Y18" s="123">
        <f t="shared" si="4"/>
        <v>130.74190563758214</v>
      </c>
      <c r="Z18" s="122">
        <f t="shared" si="5"/>
        <v>4312.6469999999999</v>
      </c>
      <c r="AA18" s="2" t="s">
        <v>144</v>
      </c>
      <c r="AB18" s="39">
        <v>12</v>
      </c>
      <c r="AC18" s="2" t="s">
        <v>27</v>
      </c>
      <c r="AD18" s="122">
        <f t="shared" si="6"/>
        <v>2796.1410000000001</v>
      </c>
      <c r="AE18" s="122">
        <f t="shared" si="7"/>
        <v>3657.4279999999999</v>
      </c>
      <c r="AF18" s="122">
        <f t="shared" si="8"/>
        <v>5173.9339999999993</v>
      </c>
      <c r="AG18" s="2" t="s">
        <v>144</v>
      </c>
      <c r="AH18" s="39">
        <v>12</v>
      </c>
      <c r="AI18" s="2" t="s">
        <v>27</v>
      </c>
      <c r="AJ18" s="120">
        <v>7972</v>
      </c>
      <c r="AK18" s="120">
        <v>7970.0750000000007</v>
      </c>
      <c r="AL18" s="120">
        <v>2239.4810000000002</v>
      </c>
      <c r="AM18" s="50">
        <v>669.64</v>
      </c>
      <c r="AN18" s="50">
        <v>583.322</v>
      </c>
      <c r="AO18" s="51">
        <v>1252.962</v>
      </c>
      <c r="AP18" s="2" t="s">
        <v>144</v>
      </c>
      <c r="AQ18" s="39">
        <v>12</v>
      </c>
      <c r="AR18" s="2" t="s">
        <v>27</v>
      </c>
      <c r="AS18" s="50">
        <v>110.172</v>
      </c>
      <c r="AT18" s="50">
        <v>102.07299999999999</v>
      </c>
      <c r="AU18" s="50">
        <v>352.303</v>
      </c>
      <c r="AV18" s="51">
        <v>564.548</v>
      </c>
      <c r="AW18" s="50">
        <v>1022.6180000000001</v>
      </c>
      <c r="AX18" s="50">
        <v>1439.2049999999999</v>
      </c>
      <c r="AY18" s="51">
        <v>2461.8229999999999</v>
      </c>
      <c r="AZ18" s="2" t="s">
        <v>144</v>
      </c>
      <c r="BA18" s="39">
        <v>12</v>
      </c>
      <c r="BB18" s="2" t="s">
        <v>27</v>
      </c>
      <c r="BC18" s="50">
        <v>1451.261</v>
      </c>
      <c r="BD18" s="50">
        <v>2044.9659999999999</v>
      </c>
      <c r="BE18" s="50">
        <v>593.70499999999993</v>
      </c>
      <c r="BF18" s="119">
        <f t="shared" si="9"/>
        <v>140.90959517274976</v>
      </c>
      <c r="BG18" s="118">
        <f t="shared" si="10"/>
        <v>4367.4599999999991</v>
      </c>
      <c r="BH18" s="2" t="s">
        <v>144</v>
      </c>
      <c r="BI18" s="39">
        <v>12</v>
      </c>
      <c r="BJ18" s="2" t="s">
        <v>27</v>
      </c>
      <c r="BK18" s="118">
        <v>2890.4659999999999</v>
      </c>
      <c r="BL18" s="118">
        <v>3602.6150000000016</v>
      </c>
      <c r="BM18" s="118">
        <v>5079.6090000000004</v>
      </c>
      <c r="BN18" s="2" t="s">
        <v>144</v>
      </c>
      <c r="BP18" s="521">
        <v>12</v>
      </c>
      <c r="BQ18" s="308" t="s">
        <v>145</v>
      </c>
      <c r="BR18" s="547">
        <v>3073.3760000000002</v>
      </c>
      <c r="BS18" s="547">
        <v>1504.894</v>
      </c>
      <c r="BT18" s="547">
        <v>769.43700000000001</v>
      </c>
      <c r="BU18" s="547">
        <f t="shared" si="11"/>
        <v>2274.3310000000001</v>
      </c>
      <c r="BV18" s="512">
        <v>872.48</v>
      </c>
      <c r="BW18" s="512">
        <v>251.02</v>
      </c>
      <c r="BX18" s="512">
        <v>403.27199999999999</v>
      </c>
      <c r="BY18" s="512">
        <f t="shared" si="12"/>
        <v>1526.7719999999999</v>
      </c>
      <c r="BZ18" s="549" t="s">
        <v>28</v>
      </c>
      <c r="CA18" s="521">
        <v>12</v>
      </c>
      <c r="CB18" s="308" t="s">
        <v>145</v>
      </c>
      <c r="CC18" s="512">
        <v>571.35500000000002</v>
      </c>
      <c r="CD18" s="512">
        <v>939.80499999999995</v>
      </c>
      <c r="CE18" s="512">
        <f t="shared" si="13"/>
        <v>1511.1599999999999</v>
      </c>
      <c r="CF18" s="512">
        <v>10664.429</v>
      </c>
      <c r="CG18" s="512">
        <v>13551.038999999999</v>
      </c>
      <c r="CH18" s="512">
        <f t="shared" si="14"/>
        <v>2886.6099999999988</v>
      </c>
      <c r="CI18" s="548">
        <f t="shared" si="15"/>
        <v>127.06764703482951</v>
      </c>
      <c r="CJ18" s="549" t="s">
        <v>28</v>
      </c>
    </row>
    <row r="19" spans="1:88" s="4" customFormat="1" ht="17.100000000000001" customHeight="1">
      <c r="A19" s="39">
        <v>13</v>
      </c>
      <c r="B19" s="2" t="s">
        <v>28</v>
      </c>
      <c r="C19" s="2">
        <v>19179</v>
      </c>
      <c r="D19" s="125">
        <v>19050.067999999999</v>
      </c>
      <c r="E19" s="124">
        <v>3073.3760000000002</v>
      </c>
      <c r="F19" s="124">
        <v>1475.9079999999999</v>
      </c>
      <c r="G19" s="124">
        <v>793.35299999999995</v>
      </c>
      <c r="H19" s="125">
        <f t="shared" si="0"/>
        <v>2269.261</v>
      </c>
      <c r="I19" s="2" t="s">
        <v>145</v>
      </c>
      <c r="J19" s="39">
        <v>13</v>
      </c>
      <c r="K19" s="2" t="s">
        <v>28</v>
      </c>
      <c r="L19" s="124">
        <v>907.00400000000002</v>
      </c>
      <c r="M19" s="124">
        <v>276.10199999999998</v>
      </c>
      <c r="N19" s="124">
        <v>408.84100000000001</v>
      </c>
      <c r="O19" s="125">
        <f t="shared" si="1"/>
        <v>1591.9470000000001</v>
      </c>
      <c r="P19" s="124">
        <v>655.90200000000004</v>
      </c>
      <c r="Q19" s="124">
        <v>1453.241</v>
      </c>
      <c r="R19" s="125">
        <f t="shared" si="2"/>
        <v>2109.143</v>
      </c>
      <c r="S19" s="2" t="s">
        <v>145</v>
      </c>
      <c r="T19" s="39">
        <v>13</v>
      </c>
      <c r="U19" s="2" t="s">
        <v>28</v>
      </c>
      <c r="V19" s="124">
        <v>10006.341</v>
      </c>
      <c r="W19" s="124">
        <v>12008.579000000002</v>
      </c>
      <c r="X19" s="124">
        <f t="shared" si="3"/>
        <v>2002.2380000000012</v>
      </c>
      <c r="Y19" s="123">
        <f t="shared" si="4"/>
        <v>120.00969185439514</v>
      </c>
      <c r="Z19" s="122">
        <f t="shared" si="5"/>
        <v>12800.427</v>
      </c>
      <c r="AA19" s="2" t="s">
        <v>145</v>
      </c>
      <c r="AB19" s="39">
        <v>13</v>
      </c>
      <c r="AC19" s="2" t="s">
        <v>28</v>
      </c>
      <c r="AD19" s="122">
        <f t="shared" si="6"/>
        <v>11459.582</v>
      </c>
      <c r="AE19" s="122">
        <f t="shared" si="7"/>
        <v>6249.6409999999996</v>
      </c>
      <c r="AF19" s="122">
        <f t="shared" si="8"/>
        <v>7590.485999999999</v>
      </c>
      <c r="AG19" s="2" t="s">
        <v>145</v>
      </c>
      <c r="AH19" s="39">
        <v>13</v>
      </c>
      <c r="AI19" s="2" t="s">
        <v>28</v>
      </c>
      <c r="AJ19" s="120">
        <v>19179</v>
      </c>
      <c r="AK19" s="120">
        <v>19050.067999999999</v>
      </c>
      <c r="AL19" s="120">
        <v>3073.3760000000002</v>
      </c>
      <c r="AM19" s="50">
        <v>1494.5060000000001</v>
      </c>
      <c r="AN19" s="50">
        <v>793.01300000000003</v>
      </c>
      <c r="AO19" s="51">
        <v>2287.5190000000002</v>
      </c>
      <c r="AP19" s="2" t="s">
        <v>145</v>
      </c>
      <c r="AQ19" s="39">
        <v>13</v>
      </c>
      <c r="AR19" s="2" t="s">
        <v>28</v>
      </c>
      <c r="AS19" s="50">
        <v>905.31299999999999</v>
      </c>
      <c r="AT19" s="50">
        <v>275.06099999999998</v>
      </c>
      <c r="AU19" s="50">
        <v>400.29300000000001</v>
      </c>
      <c r="AV19" s="51">
        <v>1580.6669999999999</v>
      </c>
      <c r="AW19" s="50">
        <v>692.23299999999995</v>
      </c>
      <c r="AX19" s="50">
        <v>1561.2729999999999</v>
      </c>
      <c r="AY19" s="51">
        <v>2253.5059999999999</v>
      </c>
      <c r="AZ19" s="2" t="s">
        <v>145</v>
      </c>
      <c r="BA19" s="39">
        <v>13</v>
      </c>
      <c r="BB19" s="2" t="s">
        <v>28</v>
      </c>
      <c r="BC19" s="50">
        <v>9855</v>
      </c>
      <c r="BD19" s="50">
        <v>11778.938000000002</v>
      </c>
      <c r="BE19" s="50">
        <v>1923.9380000000019</v>
      </c>
      <c r="BF19" s="119">
        <f t="shared" si="9"/>
        <v>119.52245560629125</v>
      </c>
      <c r="BG19" s="118">
        <f t="shared" si="10"/>
        <v>12783.86</v>
      </c>
      <c r="BH19" s="2" t="s">
        <v>145</v>
      </c>
      <c r="BI19" s="39">
        <v>13</v>
      </c>
      <c r="BJ19" s="2" t="s">
        <v>28</v>
      </c>
      <c r="BK19" s="118">
        <v>11416.272999999999</v>
      </c>
      <c r="BL19" s="118">
        <v>6266.2079999999987</v>
      </c>
      <c r="BM19" s="118">
        <v>7633.7950000000001</v>
      </c>
      <c r="BN19" s="2" t="s">
        <v>145</v>
      </c>
      <c r="BP19" s="559">
        <v>13</v>
      </c>
      <c r="BQ19" s="536" t="s">
        <v>146</v>
      </c>
      <c r="BR19" s="541">
        <v>1081.509</v>
      </c>
      <c r="BS19" s="541">
        <v>559.24699999999996</v>
      </c>
      <c r="BT19" s="541">
        <v>10.282999999999999</v>
      </c>
      <c r="BU19" s="541">
        <f t="shared" si="11"/>
        <v>569.53</v>
      </c>
      <c r="BV19" s="537"/>
      <c r="BW19" s="537">
        <v>2.1190000000000002</v>
      </c>
      <c r="BX19" s="537">
        <v>96.497</v>
      </c>
      <c r="BY19" s="537">
        <f t="shared" si="12"/>
        <v>98.616</v>
      </c>
      <c r="BZ19" s="546" t="s">
        <v>6</v>
      </c>
      <c r="CA19" s="559">
        <v>13</v>
      </c>
      <c r="CB19" s="536" t="s">
        <v>146</v>
      </c>
      <c r="CC19" s="537">
        <v>45.540999999999997</v>
      </c>
      <c r="CD19" s="537">
        <v>57.465000000000003</v>
      </c>
      <c r="CE19" s="537">
        <f t="shared" si="13"/>
        <v>103.006</v>
      </c>
      <c r="CF19" s="537">
        <v>2033.626</v>
      </c>
      <c r="CG19" s="537">
        <v>2571.0949999999998</v>
      </c>
      <c r="CH19" s="537">
        <f t="shared" si="14"/>
        <v>537.46899999999982</v>
      </c>
      <c r="CI19" s="542">
        <f t="shared" si="15"/>
        <v>126.42909758234796</v>
      </c>
      <c r="CJ19" s="546" t="s">
        <v>6</v>
      </c>
    </row>
    <row r="20" spans="1:88" s="4" customFormat="1" ht="17.100000000000001" customHeight="1">
      <c r="A20" s="39">
        <v>14</v>
      </c>
      <c r="B20" s="2" t="s">
        <v>6</v>
      </c>
      <c r="C20" s="2">
        <v>3886</v>
      </c>
      <c r="D20" s="125">
        <v>3886.2870000000003</v>
      </c>
      <c r="E20" s="124">
        <v>1081.509</v>
      </c>
      <c r="F20" s="124">
        <v>541.18200000000002</v>
      </c>
      <c r="G20" s="124">
        <v>13.1</v>
      </c>
      <c r="H20" s="125">
        <f t="shared" si="0"/>
        <v>554.28200000000004</v>
      </c>
      <c r="I20" s="2" t="s">
        <v>146</v>
      </c>
      <c r="J20" s="39">
        <v>14</v>
      </c>
      <c r="K20" s="2" t="s">
        <v>6</v>
      </c>
      <c r="L20" s="124"/>
      <c r="M20" s="124">
        <v>2.6629999999999998</v>
      </c>
      <c r="N20" s="124">
        <v>99.498999999999995</v>
      </c>
      <c r="O20" s="125">
        <f t="shared" si="1"/>
        <v>102.16199999999999</v>
      </c>
      <c r="P20" s="124">
        <v>55.258000000000003</v>
      </c>
      <c r="Q20" s="124">
        <v>70.003</v>
      </c>
      <c r="R20" s="125">
        <f t="shared" si="2"/>
        <v>125.261</v>
      </c>
      <c r="S20" s="2" t="s">
        <v>146</v>
      </c>
      <c r="T20" s="39">
        <v>14</v>
      </c>
      <c r="U20" s="2" t="s">
        <v>6</v>
      </c>
      <c r="V20" s="124">
        <v>2023.0730000000001</v>
      </c>
      <c r="W20" s="124">
        <v>2627.5769999999998</v>
      </c>
      <c r="X20" s="124">
        <f t="shared" si="3"/>
        <v>604.50399999999968</v>
      </c>
      <c r="Y20" s="123">
        <f t="shared" si="4"/>
        <v>129.88048379865677</v>
      </c>
      <c r="Z20" s="122">
        <f t="shared" si="5"/>
        <v>2250.4960000000001</v>
      </c>
      <c r="AA20" s="2" t="s">
        <v>146</v>
      </c>
      <c r="AB20" s="39">
        <v>14</v>
      </c>
      <c r="AC20" s="2" t="s">
        <v>6</v>
      </c>
      <c r="AD20" s="122">
        <f t="shared" si="6"/>
        <v>2093.076</v>
      </c>
      <c r="AE20" s="122">
        <f t="shared" si="7"/>
        <v>1635.7910000000002</v>
      </c>
      <c r="AF20" s="122">
        <f t="shared" si="8"/>
        <v>1793.2110000000002</v>
      </c>
      <c r="AG20" s="2" t="s">
        <v>146</v>
      </c>
      <c r="AH20" s="39">
        <v>14</v>
      </c>
      <c r="AI20" s="2" t="s">
        <v>6</v>
      </c>
      <c r="AJ20" s="120">
        <v>3886</v>
      </c>
      <c r="AK20" s="120">
        <v>3886.2870000000003</v>
      </c>
      <c r="AL20" s="120">
        <v>1081.509</v>
      </c>
      <c r="AM20" s="50">
        <v>546.149</v>
      </c>
      <c r="AN20" s="50">
        <v>11.78</v>
      </c>
      <c r="AO20" s="51">
        <v>557.92899999999997</v>
      </c>
      <c r="AP20" s="2" t="s">
        <v>146</v>
      </c>
      <c r="AQ20" s="39">
        <v>14</v>
      </c>
      <c r="AR20" s="2" t="s">
        <v>6</v>
      </c>
      <c r="AS20" s="50"/>
      <c r="AT20" s="50">
        <v>2.4500000000000002</v>
      </c>
      <c r="AU20" s="50">
        <v>101.379</v>
      </c>
      <c r="AV20" s="51">
        <v>103.82900000000001</v>
      </c>
      <c r="AW20" s="50">
        <v>55.53</v>
      </c>
      <c r="AX20" s="50">
        <v>72.007999999999996</v>
      </c>
      <c r="AY20" s="51">
        <v>127.538</v>
      </c>
      <c r="AZ20" s="2" t="s">
        <v>146</v>
      </c>
      <c r="BA20" s="39">
        <v>14</v>
      </c>
      <c r="BB20" s="2" t="s">
        <v>6</v>
      </c>
      <c r="BC20" s="50">
        <v>2015.482</v>
      </c>
      <c r="BD20" s="50">
        <v>2584.0060000000003</v>
      </c>
      <c r="BE20" s="50">
        <v>568.52400000000034</v>
      </c>
      <c r="BF20" s="119">
        <f t="shared" si="9"/>
        <v>128.20784308666612</v>
      </c>
      <c r="BG20" s="118">
        <f t="shared" si="10"/>
        <v>2246.8490000000002</v>
      </c>
      <c r="BH20" s="2" t="s">
        <v>146</v>
      </c>
      <c r="BI20" s="39">
        <v>14</v>
      </c>
      <c r="BJ20" s="2" t="s">
        <v>6</v>
      </c>
      <c r="BK20" s="118">
        <v>2087.4899999999998</v>
      </c>
      <c r="BL20" s="118">
        <v>1639.4380000000001</v>
      </c>
      <c r="BM20" s="118">
        <v>1798.7970000000005</v>
      </c>
      <c r="BN20" s="2" t="s">
        <v>146</v>
      </c>
      <c r="BP20" s="521">
        <v>14</v>
      </c>
      <c r="BQ20" s="308" t="s">
        <v>147</v>
      </c>
      <c r="BR20" s="547">
        <v>8700.3119999999999</v>
      </c>
      <c r="BS20" s="547">
        <v>2269.1480000000001</v>
      </c>
      <c r="BT20" s="547">
        <v>1349.9369999999999</v>
      </c>
      <c r="BU20" s="547">
        <f t="shared" si="11"/>
        <v>3619.085</v>
      </c>
      <c r="BV20" s="512">
        <v>1316.395</v>
      </c>
      <c r="BW20" s="512">
        <v>21.192</v>
      </c>
      <c r="BX20" s="512">
        <v>933.88</v>
      </c>
      <c r="BY20" s="512">
        <f t="shared" si="12"/>
        <v>2271.4670000000001</v>
      </c>
      <c r="BZ20" s="549" t="s">
        <v>18</v>
      </c>
      <c r="CA20" s="521">
        <v>14</v>
      </c>
      <c r="CB20" s="308" t="s">
        <v>147</v>
      </c>
      <c r="CC20" s="512">
        <v>466.92200000000003</v>
      </c>
      <c r="CD20" s="512">
        <v>493.45</v>
      </c>
      <c r="CE20" s="512">
        <f t="shared" si="13"/>
        <v>960.37200000000007</v>
      </c>
      <c r="CF20" s="512">
        <v>15205.066999999999</v>
      </c>
      <c r="CG20" s="512">
        <v>26115.071</v>
      </c>
      <c r="CH20" s="512">
        <f t="shared" si="14"/>
        <v>10910.004000000001</v>
      </c>
      <c r="CI20" s="548">
        <f t="shared" si="15"/>
        <v>171.75242305739263</v>
      </c>
      <c r="CJ20" s="549" t="s">
        <v>18</v>
      </c>
    </row>
    <row r="21" spans="1:88" s="4" customFormat="1" ht="17.100000000000001" customHeight="1">
      <c r="A21" s="39">
        <v>15</v>
      </c>
      <c r="B21" s="2" t="s">
        <v>18</v>
      </c>
      <c r="C21" s="2">
        <v>30825</v>
      </c>
      <c r="D21" s="125">
        <v>30756.303400000004</v>
      </c>
      <c r="E21" s="124">
        <v>8692.3670000000002</v>
      </c>
      <c r="F21" s="124">
        <v>2150.71</v>
      </c>
      <c r="G21" s="124">
        <v>1360.09</v>
      </c>
      <c r="H21" s="125">
        <f t="shared" si="0"/>
        <v>3510.8</v>
      </c>
      <c r="I21" s="2" t="s">
        <v>147</v>
      </c>
      <c r="J21" s="39">
        <v>15</v>
      </c>
      <c r="K21" s="2" t="s">
        <v>18</v>
      </c>
      <c r="L21" s="124">
        <v>1303.596</v>
      </c>
      <c r="M21" s="124">
        <v>15.852</v>
      </c>
      <c r="N21" s="124">
        <v>1016.575</v>
      </c>
      <c r="O21" s="125">
        <f t="shared" si="1"/>
        <v>2336.0230000000001</v>
      </c>
      <c r="P21" s="124">
        <v>506.96440000000001</v>
      </c>
      <c r="Q21" s="124">
        <v>560.75599999999997</v>
      </c>
      <c r="R21" s="125">
        <f t="shared" si="2"/>
        <v>1067.7203999999999</v>
      </c>
      <c r="S21" s="2" t="s">
        <v>147</v>
      </c>
      <c r="T21" s="39">
        <v>15</v>
      </c>
      <c r="U21" s="2" t="s">
        <v>18</v>
      </c>
      <c r="V21" s="124">
        <v>15149.393</v>
      </c>
      <c r="W21" s="124">
        <v>23714.008000000002</v>
      </c>
      <c r="X21" s="124">
        <f t="shared" si="3"/>
        <v>8564.6150000000016</v>
      </c>
      <c r="Y21" s="123">
        <f t="shared" si="4"/>
        <v>156.53437731795592</v>
      </c>
      <c r="Z21" s="122">
        <f t="shared" si="5"/>
        <v>17249.540399999998</v>
      </c>
      <c r="AA21" s="2" t="s">
        <v>147</v>
      </c>
      <c r="AB21" s="39">
        <v>15</v>
      </c>
      <c r="AC21" s="2" t="s">
        <v>18</v>
      </c>
      <c r="AD21" s="122">
        <f t="shared" si="6"/>
        <v>15710.148999999999</v>
      </c>
      <c r="AE21" s="122">
        <f t="shared" si="7"/>
        <v>13506.763000000006</v>
      </c>
      <c r="AF21" s="122">
        <f t="shared" si="8"/>
        <v>15046.154400000005</v>
      </c>
      <c r="AG21" s="2" t="s">
        <v>147</v>
      </c>
      <c r="AH21" s="39">
        <v>15</v>
      </c>
      <c r="AI21" s="2" t="s">
        <v>18</v>
      </c>
      <c r="AJ21" s="120">
        <v>30825</v>
      </c>
      <c r="AK21" s="120">
        <v>30756.303</v>
      </c>
      <c r="AL21" s="120">
        <v>8692.2340000000004</v>
      </c>
      <c r="AM21" s="50">
        <v>2183.2530000000002</v>
      </c>
      <c r="AN21" s="50">
        <v>1343.518</v>
      </c>
      <c r="AO21" s="51">
        <v>3526.7710000000002</v>
      </c>
      <c r="AP21" s="2" t="s">
        <v>147</v>
      </c>
      <c r="AQ21" s="39">
        <v>15</v>
      </c>
      <c r="AR21" s="2" t="s">
        <v>18</v>
      </c>
      <c r="AS21" s="50">
        <v>1306.1089999999999</v>
      </c>
      <c r="AT21" s="50">
        <v>20.327000000000002</v>
      </c>
      <c r="AU21" s="50">
        <v>1001.71</v>
      </c>
      <c r="AV21" s="51">
        <v>2328.1459999999997</v>
      </c>
      <c r="AW21" s="50">
        <v>481.33600000000001</v>
      </c>
      <c r="AX21" s="50">
        <v>499.81200000000001</v>
      </c>
      <c r="AY21" s="51">
        <v>981.14800000000002</v>
      </c>
      <c r="AZ21" s="2" t="s">
        <v>147</v>
      </c>
      <c r="BA21" s="39">
        <v>15</v>
      </c>
      <c r="BB21" s="2" t="s">
        <v>18</v>
      </c>
      <c r="BC21" s="50">
        <v>15228.004000000001</v>
      </c>
      <c r="BD21" s="50">
        <v>24214.048000000003</v>
      </c>
      <c r="BE21" s="50">
        <v>8986.0440000000017</v>
      </c>
      <c r="BF21" s="119">
        <f t="shared" si="9"/>
        <v>159.00999237982865</v>
      </c>
      <c r="BG21" s="118">
        <f t="shared" si="10"/>
        <v>17231.189000000002</v>
      </c>
      <c r="BH21" s="2" t="s">
        <v>147</v>
      </c>
      <c r="BI21" s="39">
        <v>15</v>
      </c>
      <c r="BJ21" s="2" t="s">
        <v>18</v>
      </c>
      <c r="BK21" s="118">
        <v>15727.816000000001</v>
      </c>
      <c r="BL21" s="118">
        <v>13525.113999999998</v>
      </c>
      <c r="BM21" s="118">
        <v>15028.486999999999</v>
      </c>
      <c r="BN21" s="2" t="s">
        <v>147</v>
      </c>
      <c r="BP21" s="559">
        <v>15</v>
      </c>
      <c r="BQ21" s="536" t="s">
        <v>148</v>
      </c>
      <c r="BR21" s="541">
        <v>5174.1000000000004</v>
      </c>
      <c r="BS21" s="541">
        <v>1692.3</v>
      </c>
      <c r="BT21" s="541">
        <v>1849.4</v>
      </c>
      <c r="BU21" s="541">
        <f t="shared" si="11"/>
        <v>3541.7</v>
      </c>
      <c r="BV21" s="537">
        <v>1323.2</v>
      </c>
      <c r="BW21" s="537">
        <v>272</v>
      </c>
      <c r="BX21" s="537">
        <v>924</v>
      </c>
      <c r="BY21" s="537">
        <f t="shared" si="12"/>
        <v>2519.1999999999998</v>
      </c>
      <c r="BZ21" s="546" t="s">
        <v>29</v>
      </c>
      <c r="CA21" s="559">
        <v>15</v>
      </c>
      <c r="CB21" s="536" t="s">
        <v>148</v>
      </c>
      <c r="CC21" s="537">
        <v>1260.2</v>
      </c>
      <c r="CD21" s="537">
        <v>1447.9</v>
      </c>
      <c r="CE21" s="537">
        <f t="shared" si="13"/>
        <v>2708.1000000000004</v>
      </c>
      <c r="CF21" s="537">
        <v>16815.099999999999</v>
      </c>
      <c r="CG21" s="537">
        <v>19139.203844947177</v>
      </c>
      <c r="CH21" s="537">
        <f t="shared" si="14"/>
        <v>2324.103844947178</v>
      </c>
      <c r="CI21" s="542">
        <f t="shared" si="15"/>
        <v>113.82152853653666</v>
      </c>
      <c r="CJ21" s="546" t="s">
        <v>29</v>
      </c>
    </row>
    <row r="22" spans="1:88" s="4" customFormat="1" ht="17.100000000000001" customHeight="1">
      <c r="A22" s="39">
        <v>16</v>
      </c>
      <c r="B22" s="2" t="s">
        <v>29</v>
      </c>
      <c r="C22" s="2">
        <v>30771</v>
      </c>
      <c r="D22" s="125">
        <v>30757.9</v>
      </c>
      <c r="E22" s="124">
        <v>5194.8</v>
      </c>
      <c r="F22" s="124">
        <v>1520.6</v>
      </c>
      <c r="G22" s="124">
        <v>1731.1</v>
      </c>
      <c r="H22" s="125">
        <f t="shared" si="0"/>
        <v>3251.7</v>
      </c>
      <c r="I22" s="2" t="s">
        <v>148</v>
      </c>
      <c r="J22" s="39">
        <v>16</v>
      </c>
      <c r="K22" s="2" t="s">
        <v>29</v>
      </c>
      <c r="L22" s="124">
        <v>1249.4000000000001</v>
      </c>
      <c r="M22" s="124">
        <v>251.3</v>
      </c>
      <c r="N22" s="124">
        <v>886.8</v>
      </c>
      <c r="O22" s="125">
        <f t="shared" si="1"/>
        <v>2387.5</v>
      </c>
      <c r="P22" s="124">
        <v>1255.3</v>
      </c>
      <c r="Q22" s="124">
        <v>1476.9</v>
      </c>
      <c r="R22" s="125">
        <f t="shared" si="2"/>
        <v>2732.2</v>
      </c>
      <c r="S22" s="2" t="s">
        <v>148</v>
      </c>
      <c r="T22" s="39">
        <v>16</v>
      </c>
      <c r="U22" s="2" t="s">
        <v>29</v>
      </c>
      <c r="V22" s="124">
        <v>17191.7</v>
      </c>
      <c r="W22" s="124">
        <v>23466.967578172938</v>
      </c>
      <c r="X22" s="124">
        <f t="shared" si="3"/>
        <v>6275.2675781729376</v>
      </c>
      <c r="Y22" s="123">
        <f t="shared" si="4"/>
        <v>136.50172803255606</v>
      </c>
      <c r="Z22" s="122">
        <f t="shared" si="5"/>
        <v>21062</v>
      </c>
      <c r="AA22" s="2" t="s">
        <v>148</v>
      </c>
      <c r="AB22" s="39">
        <v>16</v>
      </c>
      <c r="AC22" s="2" t="s">
        <v>29</v>
      </c>
      <c r="AD22" s="122">
        <f t="shared" si="6"/>
        <v>18668.600000000002</v>
      </c>
      <c r="AE22" s="122">
        <f t="shared" si="7"/>
        <v>9695.9000000000015</v>
      </c>
      <c r="AF22" s="122">
        <f t="shared" si="8"/>
        <v>12089.3</v>
      </c>
      <c r="AG22" s="2" t="s">
        <v>148</v>
      </c>
      <c r="AH22" s="39">
        <v>16</v>
      </c>
      <c r="AI22" s="2" t="s">
        <v>29</v>
      </c>
      <c r="AJ22" s="120">
        <v>30771</v>
      </c>
      <c r="AK22" s="120">
        <v>30758.800000000003</v>
      </c>
      <c r="AL22" s="120">
        <v>5194.8</v>
      </c>
      <c r="AM22" s="50">
        <v>1642.4</v>
      </c>
      <c r="AN22" s="50">
        <v>1822.1</v>
      </c>
      <c r="AO22" s="51">
        <v>3464.5</v>
      </c>
      <c r="AP22" s="2" t="s">
        <v>148</v>
      </c>
      <c r="AQ22" s="39">
        <v>16</v>
      </c>
      <c r="AR22" s="2" t="s">
        <v>29</v>
      </c>
      <c r="AS22" s="50">
        <v>1351.5</v>
      </c>
      <c r="AT22" s="50">
        <v>253.9</v>
      </c>
      <c r="AU22" s="50">
        <v>924.8</v>
      </c>
      <c r="AV22" s="51">
        <v>2530.1999999999998</v>
      </c>
      <c r="AW22" s="50">
        <v>1257.5999999999999</v>
      </c>
      <c r="AX22" s="50">
        <v>1401.3</v>
      </c>
      <c r="AY22" s="51">
        <v>2658.8999999999996</v>
      </c>
      <c r="AZ22" s="2" t="s">
        <v>148</v>
      </c>
      <c r="BA22" s="39">
        <v>16</v>
      </c>
      <c r="BB22" s="2" t="s">
        <v>29</v>
      </c>
      <c r="BC22" s="50">
        <v>16910.400000000001</v>
      </c>
      <c r="BD22" s="50">
        <v>23947.327844947176</v>
      </c>
      <c r="BE22" s="50">
        <v>7036.9278449471749</v>
      </c>
      <c r="BF22" s="119">
        <f t="shared" si="9"/>
        <v>141.61301829020704</v>
      </c>
      <c r="BG22" s="118">
        <f t="shared" si="10"/>
        <v>20748</v>
      </c>
      <c r="BH22" s="2" t="s">
        <v>148</v>
      </c>
      <c r="BI22" s="39">
        <v>16</v>
      </c>
      <c r="BJ22" s="2" t="s">
        <v>29</v>
      </c>
      <c r="BK22" s="118">
        <v>18311.7</v>
      </c>
      <c r="BL22" s="118">
        <v>10010.800000000003</v>
      </c>
      <c r="BM22" s="118">
        <v>12447.100000000002</v>
      </c>
      <c r="BN22" s="2" t="s">
        <v>148</v>
      </c>
      <c r="BP22" s="521">
        <v>16</v>
      </c>
      <c r="BQ22" s="308" t="s">
        <v>149</v>
      </c>
      <c r="BR22" s="547">
        <v>1684.7</v>
      </c>
      <c r="BS22" s="547">
        <v>25.96</v>
      </c>
      <c r="BT22" s="547">
        <v>0.94</v>
      </c>
      <c r="BU22" s="547">
        <f t="shared" si="11"/>
        <v>26.900000000000002</v>
      </c>
      <c r="BV22" s="512">
        <v>1.37</v>
      </c>
      <c r="BW22" s="512">
        <v>5.9450000000000003</v>
      </c>
      <c r="BX22" s="512">
        <v>0.74</v>
      </c>
      <c r="BY22" s="512">
        <f t="shared" si="12"/>
        <v>8.0549999999999997</v>
      </c>
      <c r="BZ22" s="549" t="s">
        <v>19</v>
      </c>
      <c r="CA22" s="521">
        <v>16</v>
      </c>
      <c r="CB22" s="308" t="s">
        <v>149</v>
      </c>
      <c r="CC22" s="512">
        <v>0.06</v>
      </c>
      <c r="CD22" s="512">
        <v>0.14000000000000001</v>
      </c>
      <c r="CE22" s="512">
        <f t="shared" si="13"/>
        <v>0.2</v>
      </c>
      <c r="CF22" s="512">
        <v>441.452</v>
      </c>
      <c r="CG22" s="512">
        <v>441.452</v>
      </c>
      <c r="CH22" s="512">
        <f t="shared" si="14"/>
        <v>0</v>
      </c>
      <c r="CI22" s="548">
        <f t="shared" si="15"/>
        <v>100</v>
      </c>
      <c r="CJ22" s="549" t="s">
        <v>19</v>
      </c>
    </row>
    <row r="23" spans="1:88" s="4" customFormat="1" ht="17.100000000000001" customHeight="1">
      <c r="A23" s="39">
        <v>17</v>
      </c>
      <c r="B23" s="2" t="s">
        <v>19</v>
      </c>
      <c r="C23" s="2">
        <v>2233</v>
      </c>
      <c r="D23" s="125">
        <v>2171.7750000000005</v>
      </c>
      <c r="E23" s="124">
        <v>1699.4</v>
      </c>
      <c r="F23" s="124">
        <v>25.96</v>
      </c>
      <c r="G23" s="124">
        <v>0.94</v>
      </c>
      <c r="H23" s="125">
        <f t="shared" si="0"/>
        <v>26.900000000000002</v>
      </c>
      <c r="I23" s="2" t="s">
        <v>149</v>
      </c>
      <c r="J23" s="39">
        <v>17</v>
      </c>
      <c r="K23" s="2" t="s">
        <v>19</v>
      </c>
      <c r="L23" s="124">
        <v>1.37</v>
      </c>
      <c r="M23" s="124">
        <v>5.9450000000000003</v>
      </c>
      <c r="N23" s="124">
        <v>0.74</v>
      </c>
      <c r="O23" s="125">
        <f t="shared" si="1"/>
        <v>8.0549999999999997</v>
      </c>
      <c r="P23" s="124">
        <v>0.06</v>
      </c>
      <c r="Q23" s="124">
        <v>0.14000000000000001</v>
      </c>
      <c r="R23" s="125">
        <f t="shared" si="2"/>
        <v>0.2</v>
      </c>
      <c r="S23" s="2" t="s">
        <v>149</v>
      </c>
      <c r="T23" s="39">
        <v>17</v>
      </c>
      <c r="U23" s="2" t="s">
        <v>19</v>
      </c>
      <c r="V23" s="124">
        <v>437.22000000000008</v>
      </c>
      <c r="W23" s="124">
        <v>437.22000000000008</v>
      </c>
      <c r="X23" s="124">
        <f t="shared" si="3"/>
        <v>0</v>
      </c>
      <c r="Y23" s="123">
        <f t="shared" si="4"/>
        <v>100</v>
      </c>
      <c r="Z23" s="122">
        <f t="shared" si="5"/>
        <v>444.10500000000008</v>
      </c>
      <c r="AA23" s="2" t="s">
        <v>149</v>
      </c>
      <c r="AB23" s="39">
        <v>17</v>
      </c>
      <c r="AC23" s="2" t="s">
        <v>19</v>
      </c>
      <c r="AD23" s="122">
        <f t="shared" si="6"/>
        <v>437.36000000000007</v>
      </c>
      <c r="AE23" s="122">
        <f t="shared" si="7"/>
        <v>1727.6700000000005</v>
      </c>
      <c r="AF23" s="122">
        <f t="shared" si="8"/>
        <v>1734.4150000000004</v>
      </c>
      <c r="AG23" s="2" t="s">
        <v>149</v>
      </c>
      <c r="AH23" s="39">
        <v>17</v>
      </c>
      <c r="AI23" s="2" t="s">
        <v>19</v>
      </c>
      <c r="AJ23" s="120">
        <v>2233</v>
      </c>
      <c r="AK23" s="120">
        <v>2203.9050000000002</v>
      </c>
      <c r="AL23" s="120">
        <v>1699.4</v>
      </c>
      <c r="AM23" s="50">
        <v>25.96</v>
      </c>
      <c r="AN23" s="50">
        <v>0.94</v>
      </c>
      <c r="AO23" s="51">
        <v>26.900000000000002</v>
      </c>
      <c r="AP23" s="2" t="s">
        <v>149</v>
      </c>
      <c r="AQ23" s="39">
        <v>17</v>
      </c>
      <c r="AR23" s="2" t="s">
        <v>19</v>
      </c>
      <c r="AS23" s="50">
        <v>1.37</v>
      </c>
      <c r="AT23" s="50">
        <v>5.9450000000000003</v>
      </c>
      <c r="AU23" s="50">
        <v>0.74</v>
      </c>
      <c r="AV23" s="51">
        <v>8.0549999999999997</v>
      </c>
      <c r="AW23" s="50">
        <v>0.06</v>
      </c>
      <c r="AX23" s="50">
        <v>0.14000000000000001</v>
      </c>
      <c r="AY23" s="51">
        <v>0.2</v>
      </c>
      <c r="AZ23" s="2" t="s">
        <v>149</v>
      </c>
      <c r="BA23" s="39">
        <v>17</v>
      </c>
      <c r="BB23" s="2" t="s">
        <v>19</v>
      </c>
      <c r="BC23" s="50">
        <v>469.35000000000008</v>
      </c>
      <c r="BD23" s="50">
        <v>469.35000000000008</v>
      </c>
      <c r="BE23" s="50"/>
      <c r="BF23" s="119">
        <f t="shared" si="9"/>
        <v>100</v>
      </c>
      <c r="BG23" s="118">
        <f t="shared" si="10"/>
        <v>476.23500000000007</v>
      </c>
      <c r="BH23" s="2" t="s">
        <v>149</v>
      </c>
      <c r="BI23" s="39">
        <v>17</v>
      </c>
      <c r="BJ23" s="2" t="s">
        <v>19</v>
      </c>
      <c r="BK23" s="118">
        <v>469.49000000000007</v>
      </c>
      <c r="BL23" s="118">
        <v>1727.67</v>
      </c>
      <c r="BM23" s="118">
        <v>1734.4150000000002</v>
      </c>
      <c r="BN23" s="2" t="s">
        <v>149</v>
      </c>
      <c r="BP23" s="559">
        <v>17</v>
      </c>
      <c r="BQ23" s="536" t="s">
        <v>150</v>
      </c>
      <c r="BR23" s="541">
        <v>910.25900000000001</v>
      </c>
      <c r="BS23" s="541">
        <v>145.773</v>
      </c>
      <c r="BT23" s="541">
        <v>128.86600000000001</v>
      </c>
      <c r="BU23" s="541">
        <f t="shared" si="11"/>
        <v>274.63900000000001</v>
      </c>
      <c r="BV23" s="537"/>
      <c r="BW23" s="537">
        <v>165.41</v>
      </c>
      <c r="BX23" s="537">
        <v>380.61</v>
      </c>
      <c r="BY23" s="537">
        <f t="shared" si="12"/>
        <v>546.02</v>
      </c>
      <c r="BZ23" s="546" t="s">
        <v>8</v>
      </c>
      <c r="CA23" s="559">
        <v>17</v>
      </c>
      <c r="CB23" s="536" t="s">
        <v>150</v>
      </c>
      <c r="CC23" s="537">
        <v>152.71</v>
      </c>
      <c r="CD23" s="537">
        <v>57.338999999999999</v>
      </c>
      <c r="CE23" s="537">
        <f t="shared" si="13"/>
        <v>210.04900000000001</v>
      </c>
      <c r="CF23" s="537">
        <v>254.756</v>
      </c>
      <c r="CG23" s="537">
        <v>312.16800000000001</v>
      </c>
      <c r="CH23" s="537">
        <f t="shared" si="14"/>
        <v>57.412000000000006</v>
      </c>
      <c r="CI23" s="542">
        <f t="shared" si="15"/>
        <v>122.53607373329775</v>
      </c>
      <c r="CJ23" s="546" t="s">
        <v>8</v>
      </c>
    </row>
    <row r="24" spans="1:88" s="4" customFormat="1" ht="17.100000000000001" customHeight="1">
      <c r="A24" s="39">
        <v>18</v>
      </c>
      <c r="B24" s="2" t="s">
        <v>8</v>
      </c>
      <c r="C24" s="2">
        <v>2243</v>
      </c>
      <c r="D24" s="125">
        <v>2192.1800000000003</v>
      </c>
      <c r="E24" s="124">
        <v>946.24800000000005</v>
      </c>
      <c r="F24" s="124">
        <v>109.821</v>
      </c>
      <c r="G24" s="124">
        <v>128.61099999999999</v>
      </c>
      <c r="H24" s="125">
        <f t="shared" si="0"/>
        <v>238.43199999999999</v>
      </c>
      <c r="I24" s="2" t="s">
        <v>150</v>
      </c>
      <c r="J24" s="39">
        <v>18</v>
      </c>
      <c r="K24" s="2" t="s">
        <v>8</v>
      </c>
      <c r="L24" s="124"/>
      <c r="M24" s="124">
        <v>163.68</v>
      </c>
      <c r="N24" s="124">
        <v>385.77300000000002</v>
      </c>
      <c r="O24" s="125">
        <f t="shared" si="1"/>
        <v>549.45299999999997</v>
      </c>
      <c r="P24" s="124">
        <v>153.10400000000001</v>
      </c>
      <c r="Q24" s="124">
        <v>59.587000000000003</v>
      </c>
      <c r="R24" s="125">
        <f t="shared" si="2"/>
        <v>212.69100000000003</v>
      </c>
      <c r="S24" s="2" t="s">
        <v>150</v>
      </c>
      <c r="T24" s="39">
        <v>18</v>
      </c>
      <c r="U24" s="2" t="s">
        <v>8</v>
      </c>
      <c r="V24" s="124">
        <v>245.35599999999999</v>
      </c>
      <c r="W24" s="124">
        <v>302.63499999999999</v>
      </c>
      <c r="X24" s="124">
        <f t="shared" si="3"/>
        <v>57.278999999999996</v>
      </c>
      <c r="Y24" s="123">
        <f t="shared" si="4"/>
        <v>123.34526157909325</v>
      </c>
      <c r="Z24" s="122">
        <f t="shared" si="5"/>
        <v>1007.5</v>
      </c>
      <c r="AA24" s="2" t="s">
        <v>150</v>
      </c>
      <c r="AB24" s="39">
        <v>18</v>
      </c>
      <c r="AC24" s="2" t="s">
        <v>8</v>
      </c>
      <c r="AD24" s="122">
        <f t="shared" si="6"/>
        <v>304.94299999999998</v>
      </c>
      <c r="AE24" s="122">
        <f t="shared" si="7"/>
        <v>1184.6800000000003</v>
      </c>
      <c r="AF24" s="122">
        <f t="shared" si="8"/>
        <v>1887.2370000000003</v>
      </c>
      <c r="AG24" s="2" t="s">
        <v>150</v>
      </c>
      <c r="AH24" s="39">
        <v>18</v>
      </c>
      <c r="AI24" s="2" t="s">
        <v>8</v>
      </c>
      <c r="AJ24" s="120">
        <v>2243</v>
      </c>
      <c r="AK24" s="120">
        <v>2195.7190000000001</v>
      </c>
      <c r="AL24" s="120">
        <v>940.16399999999999</v>
      </c>
      <c r="AM24" s="50">
        <v>111.535</v>
      </c>
      <c r="AN24" s="50">
        <v>128.86600000000001</v>
      </c>
      <c r="AO24" s="51">
        <v>240.40100000000001</v>
      </c>
      <c r="AP24" s="2" t="s">
        <v>150</v>
      </c>
      <c r="AQ24" s="39">
        <v>18</v>
      </c>
      <c r="AR24" s="2" t="s">
        <v>8</v>
      </c>
      <c r="AS24" s="50"/>
      <c r="AT24" s="50">
        <v>164.41300000000001</v>
      </c>
      <c r="AU24" s="50">
        <v>384.52499999999998</v>
      </c>
      <c r="AV24" s="51">
        <v>548.93799999999999</v>
      </c>
      <c r="AW24" s="50">
        <v>154.13</v>
      </c>
      <c r="AX24" s="50">
        <v>59.753</v>
      </c>
      <c r="AY24" s="51">
        <v>213.88299999999998</v>
      </c>
      <c r="AZ24" s="2" t="s">
        <v>150</v>
      </c>
      <c r="BA24" s="39">
        <v>18</v>
      </c>
      <c r="BB24" s="2" t="s">
        <v>8</v>
      </c>
      <c r="BC24" s="50">
        <v>252.333</v>
      </c>
      <c r="BD24" s="50">
        <v>308.58000000000004</v>
      </c>
      <c r="BE24" s="50">
        <v>56.247000000000043</v>
      </c>
      <c r="BF24" s="119">
        <f t="shared" si="9"/>
        <v>122.29078241847084</v>
      </c>
      <c r="BG24" s="118">
        <f t="shared" si="10"/>
        <v>1015.1539999999999</v>
      </c>
      <c r="BH24" s="2" t="s">
        <v>150</v>
      </c>
      <c r="BI24" s="39">
        <v>18</v>
      </c>
      <c r="BJ24" s="2" t="s">
        <v>8</v>
      </c>
      <c r="BK24" s="118">
        <v>312.08600000000001</v>
      </c>
      <c r="BL24" s="118">
        <v>1180.5650000000001</v>
      </c>
      <c r="BM24" s="118">
        <v>1883.633</v>
      </c>
      <c r="BN24" s="2" t="s">
        <v>150</v>
      </c>
      <c r="BP24" s="521">
        <v>18</v>
      </c>
      <c r="BQ24" s="308" t="s">
        <v>151</v>
      </c>
      <c r="BR24" s="547">
        <v>1585.3050000000001</v>
      </c>
      <c r="BS24" s="547">
        <v>68.947000000000003</v>
      </c>
      <c r="BT24" s="547">
        <v>6.3010000000000002</v>
      </c>
      <c r="BU24" s="547">
        <f t="shared" si="11"/>
        <v>75.248000000000005</v>
      </c>
      <c r="BV24" s="512">
        <v>11.106999999999999</v>
      </c>
      <c r="BW24" s="512">
        <v>41.307000000000002</v>
      </c>
      <c r="BX24" s="512">
        <v>7.4349999999999996</v>
      </c>
      <c r="BY24" s="512">
        <f t="shared" si="12"/>
        <v>59.849000000000004</v>
      </c>
      <c r="BZ24" s="549" t="s">
        <v>30</v>
      </c>
      <c r="CA24" s="521">
        <v>18</v>
      </c>
      <c r="CB24" s="308" t="s">
        <v>151</v>
      </c>
      <c r="CC24" s="512">
        <v>127.32299999999999</v>
      </c>
      <c r="CD24" s="512">
        <v>46.561999999999998</v>
      </c>
      <c r="CE24" s="512">
        <f t="shared" si="13"/>
        <v>173.88499999999999</v>
      </c>
      <c r="CF24" s="512">
        <v>144.70099999999999</v>
      </c>
      <c r="CG24" s="512">
        <v>186.90800000000002</v>
      </c>
      <c r="CH24" s="512">
        <f t="shared" si="14"/>
        <v>42.207000000000022</v>
      </c>
      <c r="CI24" s="548">
        <f t="shared" si="15"/>
        <v>129.16842316224492</v>
      </c>
      <c r="CJ24" s="549" t="s">
        <v>30</v>
      </c>
    </row>
    <row r="25" spans="1:88" s="4" customFormat="1" ht="17.100000000000001" customHeight="1">
      <c r="A25" s="39">
        <v>19</v>
      </c>
      <c r="B25" s="2" t="s">
        <v>30</v>
      </c>
      <c r="C25" s="2">
        <v>2108</v>
      </c>
      <c r="D25" s="125">
        <v>2038.9880000000001</v>
      </c>
      <c r="E25" s="124">
        <v>1585.3050000000001</v>
      </c>
      <c r="F25" s="124">
        <v>68.947000000000003</v>
      </c>
      <c r="G25" s="124">
        <v>6.3010000000000002</v>
      </c>
      <c r="H25" s="125">
        <f t="shared" si="0"/>
        <v>75.248000000000005</v>
      </c>
      <c r="I25" s="2" t="s">
        <v>151</v>
      </c>
      <c r="J25" s="39">
        <v>19</v>
      </c>
      <c r="K25" s="2" t="s">
        <v>30</v>
      </c>
      <c r="L25" s="124">
        <v>11.106999999999999</v>
      </c>
      <c r="M25" s="124">
        <v>41.307000000000002</v>
      </c>
      <c r="N25" s="124">
        <v>7.4349999999999996</v>
      </c>
      <c r="O25" s="125">
        <f t="shared" si="1"/>
        <v>59.849000000000004</v>
      </c>
      <c r="P25" s="124">
        <v>127.32299999999999</v>
      </c>
      <c r="Q25" s="124">
        <v>46.561999999999998</v>
      </c>
      <c r="R25" s="125">
        <f t="shared" si="2"/>
        <v>173.88499999999999</v>
      </c>
      <c r="S25" s="2" t="s">
        <v>151</v>
      </c>
      <c r="T25" s="39">
        <v>19</v>
      </c>
      <c r="U25" s="2" t="s">
        <v>30</v>
      </c>
      <c r="V25" s="124">
        <v>144.70099999999999</v>
      </c>
      <c r="W25" s="124">
        <v>188.37900000000002</v>
      </c>
      <c r="X25" s="124">
        <f t="shared" si="3"/>
        <v>43.678000000000026</v>
      </c>
      <c r="Y25" s="123">
        <f t="shared" si="4"/>
        <v>130.18500217690274</v>
      </c>
      <c r="Z25" s="122">
        <f t="shared" si="5"/>
        <v>367.32799999999997</v>
      </c>
      <c r="AA25" s="2" t="s">
        <v>151</v>
      </c>
      <c r="AB25" s="39">
        <v>19</v>
      </c>
      <c r="AC25" s="2" t="s">
        <v>30</v>
      </c>
      <c r="AD25" s="122">
        <f t="shared" si="6"/>
        <v>191.26299999999998</v>
      </c>
      <c r="AE25" s="122">
        <f t="shared" si="7"/>
        <v>1671.66</v>
      </c>
      <c r="AF25" s="122">
        <f t="shared" si="8"/>
        <v>1847.7250000000001</v>
      </c>
      <c r="AG25" s="2" t="s">
        <v>151</v>
      </c>
      <c r="AH25" s="39">
        <v>19</v>
      </c>
      <c r="AI25" s="2" t="s">
        <v>30</v>
      </c>
      <c r="AJ25" s="120">
        <v>2108</v>
      </c>
      <c r="AK25" s="120">
        <v>2038.9880000000001</v>
      </c>
      <c r="AL25" s="120">
        <v>1585.3050000000001</v>
      </c>
      <c r="AM25" s="50">
        <v>68.947000000000003</v>
      </c>
      <c r="AN25" s="50">
        <v>6.3010000000000002</v>
      </c>
      <c r="AO25" s="51">
        <v>75.248000000000005</v>
      </c>
      <c r="AP25" s="2" t="s">
        <v>151</v>
      </c>
      <c r="AQ25" s="39">
        <v>19</v>
      </c>
      <c r="AR25" s="2" t="s">
        <v>30</v>
      </c>
      <c r="AS25" s="50">
        <v>11.106999999999999</v>
      </c>
      <c r="AT25" s="50">
        <v>41.307000000000002</v>
      </c>
      <c r="AU25" s="50">
        <v>7.4349999999999996</v>
      </c>
      <c r="AV25" s="51">
        <v>59.849000000000004</v>
      </c>
      <c r="AW25" s="50">
        <v>127.32299999999999</v>
      </c>
      <c r="AX25" s="50">
        <v>46.561999999999998</v>
      </c>
      <c r="AY25" s="51">
        <v>173.88499999999999</v>
      </c>
      <c r="AZ25" s="2" t="s">
        <v>151</v>
      </c>
      <c r="BA25" s="39">
        <v>19</v>
      </c>
      <c r="BB25" s="2" t="s">
        <v>30</v>
      </c>
      <c r="BC25" s="50">
        <v>144.70099999999999</v>
      </c>
      <c r="BD25" s="50">
        <v>186.33100000000002</v>
      </c>
      <c r="BE25" s="50">
        <v>41.630000000000024</v>
      </c>
      <c r="BF25" s="119">
        <f t="shared" si="9"/>
        <v>128.76966987097532</v>
      </c>
      <c r="BG25" s="118">
        <f t="shared" si="10"/>
        <v>367.32799999999997</v>
      </c>
      <c r="BH25" s="2" t="s">
        <v>151</v>
      </c>
      <c r="BI25" s="39">
        <v>19</v>
      </c>
      <c r="BJ25" s="2" t="s">
        <v>30</v>
      </c>
      <c r="BK25" s="118">
        <v>191.26299999999998</v>
      </c>
      <c r="BL25" s="118">
        <v>1671.66</v>
      </c>
      <c r="BM25" s="118">
        <v>1847.7250000000001</v>
      </c>
      <c r="BN25" s="2" t="s">
        <v>151</v>
      </c>
      <c r="BP25" s="559">
        <v>19</v>
      </c>
      <c r="BQ25" s="536" t="s">
        <v>152</v>
      </c>
      <c r="BR25" s="541">
        <v>862.93</v>
      </c>
      <c r="BS25" s="541">
        <v>109.613</v>
      </c>
      <c r="BT25" s="541">
        <v>2.496</v>
      </c>
      <c r="BU25" s="541">
        <f t="shared" si="11"/>
        <v>112.10899999999999</v>
      </c>
      <c r="BV25" s="537"/>
      <c r="BW25" s="537">
        <v>72.817999999999998</v>
      </c>
      <c r="BX25" s="537">
        <v>62.100999999999999</v>
      </c>
      <c r="BY25" s="537">
        <f t="shared" si="12"/>
        <v>134.91899999999998</v>
      </c>
      <c r="BZ25" s="546" t="s">
        <v>31</v>
      </c>
      <c r="CA25" s="559">
        <v>19</v>
      </c>
      <c r="CB25" s="536" t="s">
        <v>152</v>
      </c>
      <c r="CC25" s="537">
        <v>110.849</v>
      </c>
      <c r="CD25" s="537">
        <v>48.709000000000003</v>
      </c>
      <c r="CE25" s="537">
        <f t="shared" si="13"/>
        <v>159.55799999999999</v>
      </c>
      <c r="CF25" s="537">
        <v>383.59399999999999</v>
      </c>
      <c r="CG25" s="537">
        <v>528.99400000000003</v>
      </c>
      <c r="CH25" s="537">
        <f t="shared" si="14"/>
        <v>145.40000000000003</v>
      </c>
      <c r="CI25" s="542">
        <f t="shared" si="15"/>
        <v>137.90465961407114</v>
      </c>
      <c r="CJ25" s="546" t="s">
        <v>31</v>
      </c>
    </row>
    <row r="26" spans="1:88" s="4" customFormat="1" ht="17.100000000000001" customHeight="1">
      <c r="A26" s="39">
        <v>20</v>
      </c>
      <c r="B26" s="2" t="s">
        <v>31</v>
      </c>
      <c r="C26" s="2">
        <v>1658</v>
      </c>
      <c r="D26" s="125">
        <v>1652.9340000000002</v>
      </c>
      <c r="E26" s="124">
        <v>862.93</v>
      </c>
      <c r="F26" s="124">
        <v>92.95</v>
      </c>
      <c r="G26" s="124">
        <v>2.496</v>
      </c>
      <c r="H26" s="125">
        <f t="shared" si="0"/>
        <v>95.445999999999998</v>
      </c>
      <c r="I26" s="2" t="s">
        <v>152</v>
      </c>
      <c r="J26" s="39">
        <v>20</v>
      </c>
      <c r="K26" s="2" t="s">
        <v>31</v>
      </c>
      <c r="L26" s="124"/>
      <c r="M26" s="124">
        <v>93.04</v>
      </c>
      <c r="N26" s="124">
        <v>67.802000000000007</v>
      </c>
      <c r="O26" s="125">
        <f t="shared" si="1"/>
        <v>160.84200000000001</v>
      </c>
      <c r="P26" s="124">
        <v>99.695999999999998</v>
      </c>
      <c r="Q26" s="124">
        <v>50.097999999999999</v>
      </c>
      <c r="R26" s="125">
        <f t="shared" si="2"/>
        <v>149.79399999999998</v>
      </c>
      <c r="S26" s="2" t="s">
        <v>152</v>
      </c>
      <c r="T26" s="39">
        <v>20</v>
      </c>
      <c r="U26" s="2" t="s">
        <v>31</v>
      </c>
      <c r="V26" s="124">
        <v>383.92200000000003</v>
      </c>
      <c r="W26" s="124">
        <v>503.74299999999999</v>
      </c>
      <c r="X26" s="124">
        <f t="shared" si="3"/>
        <v>119.82099999999997</v>
      </c>
      <c r="Y26" s="123">
        <f t="shared" si="4"/>
        <v>131.20972489203535</v>
      </c>
      <c r="Z26" s="122">
        <f t="shared" si="5"/>
        <v>694.55799999999999</v>
      </c>
      <c r="AA26" s="2" t="s">
        <v>152</v>
      </c>
      <c r="AB26" s="39">
        <v>20</v>
      </c>
      <c r="AC26" s="2" t="s">
        <v>31</v>
      </c>
      <c r="AD26" s="122">
        <f t="shared" si="6"/>
        <v>434.02000000000004</v>
      </c>
      <c r="AE26" s="122">
        <f t="shared" si="7"/>
        <v>958.3760000000002</v>
      </c>
      <c r="AF26" s="122">
        <f t="shared" si="8"/>
        <v>1218.9140000000002</v>
      </c>
      <c r="AG26" s="2" t="s">
        <v>152</v>
      </c>
      <c r="AH26" s="39">
        <v>20</v>
      </c>
      <c r="AI26" s="2" t="s">
        <v>31</v>
      </c>
      <c r="AJ26" s="120">
        <v>1658</v>
      </c>
      <c r="AK26" s="120">
        <v>1652.271</v>
      </c>
      <c r="AL26" s="120">
        <v>862.93</v>
      </c>
      <c r="AM26" s="50">
        <v>92.995000000000005</v>
      </c>
      <c r="AN26" s="50">
        <v>2.496</v>
      </c>
      <c r="AO26" s="51">
        <v>95.491</v>
      </c>
      <c r="AP26" s="2" t="s">
        <v>152</v>
      </c>
      <c r="AQ26" s="39">
        <v>20</v>
      </c>
      <c r="AR26" s="2" t="s">
        <v>31</v>
      </c>
      <c r="AS26" s="50"/>
      <c r="AT26" s="50">
        <v>89.671999999999997</v>
      </c>
      <c r="AU26" s="50">
        <v>66.459000000000003</v>
      </c>
      <c r="AV26" s="51">
        <v>156.131</v>
      </c>
      <c r="AW26" s="50">
        <v>106.29300000000001</v>
      </c>
      <c r="AX26" s="50">
        <v>46.784999999999997</v>
      </c>
      <c r="AY26" s="51">
        <v>153.078</v>
      </c>
      <c r="AZ26" s="2" t="s">
        <v>152</v>
      </c>
      <c r="BA26" s="39">
        <v>20</v>
      </c>
      <c r="BB26" s="2" t="s">
        <v>31</v>
      </c>
      <c r="BC26" s="50">
        <v>384.64100000000002</v>
      </c>
      <c r="BD26" s="50">
        <v>521.31600000000003</v>
      </c>
      <c r="BE26" s="50">
        <v>136.67500000000001</v>
      </c>
      <c r="BF26" s="119">
        <f t="shared" si="9"/>
        <v>135.53313349330935</v>
      </c>
      <c r="BG26" s="118">
        <f t="shared" si="10"/>
        <v>693.85</v>
      </c>
      <c r="BH26" s="2" t="s">
        <v>152</v>
      </c>
      <c r="BI26" s="39">
        <v>20</v>
      </c>
      <c r="BJ26" s="2" t="s">
        <v>31</v>
      </c>
      <c r="BK26" s="118">
        <v>431.42600000000004</v>
      </c>
      <c r="BL26" s="118">
        <v>958.42099999999994</v>
      </c>
      <c r="BM26" s="118">
        <v>1220.8449999999998</v>
      </c>
      <c r="BN26" s="2" t="s">
        <v>152</v>
      </c>
      <c r="BP26" s="521">
        <v>20</v>
      </c>
      <c r="BQ26" s="308" t="s">
        <v>153</v>
      </c>
      <c r="BR26" s="547" t="s">
        <v>920</v>
      </c>
      <c r="BS26" s="547">
        <v>1403</v>
      </c>
      <c r="BT26" s="547">
        <v>1016</v>
      </c>
      <c r="BU26" s="547">
        <f t="shared" si="11"/>
        <v>2419</v>
      </c>
      <c r="BV26" s="512">
        <v>523</v>
      </c>
      <c r="BW26" s="512">
        <v>251</v>
      </c>
      <c r="BX26" s="512">
        <v>591</v>
      </c>
      <c r="BY26" s="512">
        <f t="shared" si="12"/>
        <v>1365</v>
      </c>
      <c r="BZ26" s="549" t="s">
        <v>9</v>
      </c>
      <c r="CA26" s="521">
        <v>20</v>
      </c>
      <c r="CB26" s="308" t="s">
        <v>153</v>
      </c>
      <c r="CC26" s="512">
        <v>738</v>
      </c>
      <c r="CD26" s="512">
        <v>1089</v>
      </c>
      <c r="CE26" s="512">
        <f t="shared" si="13"/>
        <v>1827</v>
      </c>
      <c r="CF26" s="512">
        <v>4005.9520000000002</v>
      </c>
      <c r="CG26" s="512">
        <v>4526.9949999999999</v>
      </c>
      <c r="CH26" s="512">
        <f t="shared" si="14"/>
        <v>521.04299999999967</v>
      </c>
      <c r="CI26" s="548">
        <f t="shared" si="15"/>
        <v>113.00672099915326</v>
      </c>
      <c r="CJ26" s="549" t="s">
        <v>9</v>
      </c>
    </row>
    <row r="27" spans="1:88" s="4" customFormat="1" ht="17.100000000000001" customHeight="1">
      <c r="A27" s="39">
        <v>21</v>
      </c>
      <c r="B27" s="2" t="s">
        <v>9</v>
      </c>
      <c r="C27" s="2">
        <v>15571</v>
      </c>
      <c r="D27" s="125">
        <v>15426.46</v>
      </c>
      <c r="E27" s="124">
        <v>0</v>
      </c>
      <c r="F27" s="124">
        <v>1376</v>
      </c>
      <c r="G27" s="124">
        <v>1054</v>
      </c>
      <c r="H27" s="125">
        <f t="shared" si="0"/>
        <v>2430</v>
      </c>
      <c r="I27" s="2" t="s">
        <v>153</v>
      </c>
      <c r="J27" s="39">
        <v>21</v>
      </c>
      <c r="K27" s="2" t="s">
        <v>9</v>
      </c>
      <c r="L27" s="124">
        <v>535</v>
      </c>
      <c r="M27" s="124">
        <v>217</v>
      </c>
      <c r="N27" s="124">
        <v>550</v>
      </c>
      <c r="O27" s="125">
        <f t="shared" si="1"/>
        <v>1302</v>
      </c>
      <c r="P27" s="124">
        <v>655</v>
      </c>
      <c r="Q27" s="124">
        <v>1028</v>
      </c>
      <c r="R27" s="125">
        <f t="shared" si="2"/>
        <v>1683</v>
      </c>
      <c r="S27" s="2" t="s">
        <v>153</v>
      </c>
      <c r="T27" s="39">
        <v>21</v>
      </c>
      <c r="U27" s="2" t="s">
        <v>9</v>
      </c>
      <c r="V27" s="124">
        <v>4197.9129999999996</v>
      </c>
      <c r="W27" s="124">
        <v>4802.6470000000018</v>
      </c>
      <c r="X27" s="124">
        <f t="shared" si="3"/>
        <v>604.7340000000022</v>
      </c>
      <c r="Y27" s="123">
        <f t="shared" si="4"/>
        <v>114.40558677609569</v>
      </c>
      <c r="Z27" s="122">
        <f t="shared" si="5"/>
        <v>6647.9129999999996</v>
      </c>
      <c r="AA27" s="2" t="s">
        <v>153</v>
      </c>
      <c r="AB27" s="39">
        <v>21</v>
      </c>
      <c r="AC27" s="2" t="s">
        <v>9</v>
      </c>
      <c r="AD27" s="122">
        <f t="shared" si="6"/>
        <v>5225.9129999999996</v>
      </c>
      <c r="AE27" s="122">
        <f t="shared" si="7"/>
        <v>8778.5469999999987</v>
      </c>
      <c r="AF27" s="122">
        <f t="shared" si="8"/>
        <v>10200.546999999999</v>
      </c>
      <c r="AG27" s="2" t="s">
        <v>153</v>
      </c>
      <c r="AH27" s="39">
        <v>21</v>
      </c>
      <c r="AI27" s="2" t="s">
        <v>9</v>
      </c>
      <c r="AJ27" s="120">
        <v>15571</v>
      </c>
      <c r="AK27" s="120">
        <v>15943.607999999998</v>
      </c>
      <c r="AL27" s="120" t="s">
        <v>920</v>
      </c>
      <c r="AM27" s="50">
        <v>1897</v>
      </c>
      <c r="AN27" s="50">
        <v>1031</v>
      </c>
      <c r="AO27" s="51">
        <v>2928</v>
      </c>
      <c r="AP27" s="2" t="s">
        <v>153</v>
      </c>
      <c r="AQ27" s="39">
        <v>21</v>
      </c>
      <c r="AR27" s="2" t="s">
        <v>9</v>
      </c>
      <c r="AS27" s="50">
        <v>512</v>
      </c>
      <c r="AT27" s="50">
        <v>254</v>
      </c>
      <c r="AU27" s="50">
        <v>567</v>
      </c>
      <c r="AV27" s="51">
        <v>1333</v>
      </c>
      <c r="AW27" s="50">
        <v>685</v>
      </c>
      <c r="AX27" s="50">
        <v>1085</v>
      </c>
      <c r="AY27" s="51">
        <v>1770</v>
      </c>
      <c r="AZ27" s="2" t="s">
        <v>153</v>
      </c>
      <c r="BA27" s="39">
        <v>21</v>
      </c>
      <c r="BB27" s="2" t="s">
        <v>9</v>
      </c>
      <c r="BC27" s="50">
        <v>4099.0609999999997</v>
      </c>
      <c r="BD27" s="50">
        <v>4884.2600000000011</v>
      </c>
      <c r="BE27" s="50">
        <v>785.19900000000143</v>
      </c>
      <c r="BF27" s="119">
        <f t="shared" si="9"/>
        <v>119.15558221748839</v>
      </c>
      <c r="BG27" s="118">
        <f t="shared" si="10"/>
        <v>6690.0609999999997</v>
      </c>
      <c r="BH27" s="2" t="s">
        <v>153</v>
      </c>
      <c r="BI27" s="39">
        <v>21</v>
      </c>
      <c r="BJ27" s="2" t="s">
        <v>9</v>
      </c>
      <c r="BK27" s="118">
        <v>5184.0609999999997</v>
      </c>
      <c r="BL27" s="118">
        <v>9253.5469999999987</v>
      </c>
      <c r="BM27" s="118">
        <v>10759.546999999999</v>
      </c>
      <c r="BN27" s="2" t="s">
        <v>153</v>
      </c>
      <c r="BP27" s="559">
        <v>21</v>
      </c>
      <c r="BQ27" s="536" t="s">
        <v>154</v>
      </c>
      <c r="BR27" s="541">
        <v>250.285</v>
      </c>
      <c r="BS27" s="541">
        <v>504.096</v>
      </c>
      <c r="BT27" s="541">
        <v>40.887</v>
      </c>
      <c r="BU27" s="541">
        <f t="shared" si="11"/>
        <v>544.98299999999995</v>
      </c>
      <c r="BV27" s="537">
        <v>4.492</v>
      </c>
      <c r="BW27" s="537">
        <v>10.57</v>
      </c>
      <c r="BX27" s="537">
        <v>12.093</v>
      </c>
      <c r="BY27" s="537">
        <f t="shared" si="12"/>
        <v>27.155000000000001</v>
      </c>
      <c r="BZ27" s="546" t="s">
        <v>32</v>
      </c>
      <c r="CA27" s="559">
        <v>21</v>
      </c>
      <c r="CB27" s="536" t="s">
        <v>154</v>
      </c>
      <c r="CC27" s="537">
        <v>5.6639999999999997</v>
      </c>
      <c r="CD27" s="537">
        <v>85.787000000000006</v>
      </c>
      <c r="CE27" s="537">
        <f t="shared" si="13"/>
        <v>91.451000000000008</v>
      </c>
      <c r="CF27" s="537">
        <v>4118.8580000000002</v>
      </c>
      <c r="CG27" s="537">
        <v>7850.6910000000007</v>
      </c>
      <c r="CH27" s="537">
        <f t="shared" si="14"/>
        <v>3731.8330000000005</v>
      </c>
      <c r="CI27" s="542">
        <f t="shared" si="15"/>
        <v>190.60358478005313</v>
      </c>
      <c r="CJ27" s="546" t="s">
        <v>32</v>
      </c>
    </row>
    <row r="28" spans="1:88" s="4" customFormat="1" ht="17.100000000000001" customHeight="1">
      <c r="A28" s="39">
        <v>22</v>
      </c>
      <c r="B28" s="2" t="s">
        <v>32</v>
      </c>
      <c r="C28" s="2">
        <v>5036</v>
      </c>
      <c r="D28" s="125">
        <v>5032.7320000000009</v>
      </c>
      <c r="E28" s="124">
        <v>255.75899999999999</v>
      </c>
      <c r="F28" s="124">
        <v>475.44900000000001</v>
      </c>
      <c r="G28" s="124">
        <v>52.17</v>
      </c>
      <c r="H28" s="125">
        <f t="shared" si="0"/>
        <v>527.61900000000003</v>
      </c>
      <c r="I28" s="2" t="s">
        <v>154</v>
      </c>
      <c r="J28" s="39">
        <v>22</v>
      </c>
      <c r="K28" s="2" t="s">
        <v>32</v>
      </c>
      <c r="L28" s="124">
        <v>4.7320000000000002</v>
      </c>
      <c r="M28" s="124">
        <v>9.2059999999999995</v>
      </c>
      <c r="N28" s="124">
        <v>15.805</v>
      </c>
      <c r="O28" s="125">
        <f t="shared" si="1"/>
        <v>29.742999999999999</v>
      </c>
      <c r="P28" s="124">
        <v>5.7859999999999996</v>
      </c>
      <c r="Q28" s="124">
        <v>76.546000000000006</v>
      </c>
      <c r="R28" s="125">
        <f t="shared" si="2"/>
        <v>82.332000000000008</v>
      </c>
      <c r="S28" s="2" t="s">
        <v>154</v>
      </c>
      <c r="T28" s="39">
        <v>22</v>
      </c>
      <c r="U28" s="2" t="s">
        <v>32</v>
      </c>
      <c r="V28" s="124">
        <v>4137.2790000000005</v>
      </c>
      <c r="W28" s="124">
        <v>7871.5719999999992</v>
      </c>
      <c r="X28" s="124">
        <f t="shared" si="3"/>
        <v>3734.2929999999988</v>
      </c>
      <c r="Y28" s="123">
        <f t="shared" si="4"/>
        <v>190.25963682893993</v>
      </c>
      <c r="Z28" s="122">
        <f t="shared" si="5"/>
        <v>4244.6220000000003</v>
      </c>
      <c r="AA28" s="2" t="s">
        <v>154</v>
      </c>
      <c r="AB28" s="39">
        <v>22</v>
      </c>
      <c r="AC28" s="2" t="s">
        <v>32</v>
      </c>
      <c r="AD28" s="122">
        <f t="shared" si="6"/>
        <v>4213.8250000000007</v>
      </c>
      <c r="AE28" s="122">
        <f t="shared" si="7"/>
        <v>788.11000000000058</v>
      </c>
      <c r="AF28" s="122">
        <f t="shared" si="8"/>
        <v>818.90700000000015</v>
      </c>
      <c r="AG28" s="2" t="s">
        <v>154</v>
      </c>
      <c r="AH28" s="39">
        <v>22</v>
      </c>
      <c r="AI28" s="2" t="s">
        <v>32</v>
      </c>
      <c r="AJ28" s="120">
        <v>5036</v>
      </c>
      <c r="AK28" s="120">
        <v>5032.732</v>
      </c>
      <c r="AL28" s="120">
        <v>255.40799999999999</v>
      </c>
      <c r="AM28" s="50">
        <v>493.625</v>
      </c>
      <c r="AN28" s="50">
        <v>42.658000000000001</v>
      </c>
      <c r="AO28" s="51">
        <v>536.28300000000002</v>
      </c>
      <c r="AP28" s="2" t="s">
        <v>154</v>
      </c>
      <c r="AQ28" s="39">
        <v>22</v>
      </c>
      <c r="AR28" s="2" t="s">
        <v>32</v>
      </c>
      <c r="AS28" s="50">
        <v>4.5179999999999998</v>
      </c>
      <c r="AT28" s="50">
        <v>8.6310000000000002</v>
      </c>
      <c r="AU28" s="50">
        <v>13.539</v>
      </c>
      <c r="AV28" s="51">
        <v>26.688000000000002</v>
      </c>
      <c r="AW28" s="50">
        <v>6.0529999999999999</v>
      </c>
      <c r="AX28" s="50">
        <v>78.165999999999997</v>
      </c>
      <c r="AY28" s="51">
        <v>84.218999999999994</v>
      </c>
      <c r="AZ28" s="2" t="s">
        <v>154</v>
      </c>
      <c r="BA28" s="39">
        <v>22</v>
      </c>
      <c r="BB28" s="2" t="s">
        <v>32</v>
      </c>
      <c r="BC28" s="50">
        <v>4130.134</v>
      </c>
      <c r="BD28" s="50">
        <v>7804.3640000000005</v>
      </c>
      <c r="BE28" s="50">
        <v>3674.2300000000005</v>
      </c>
      <c r="BF28" s="119">
        <f t="shared" si="9"/>
        <v>188.96152037682072</v>
      </c>
      <c r="BG28" s="118">
        <f t="shared" si="10"/>
        <v>4236.5230000000001</v>
      </c>
      <c r="BH28" s="2" t="s">
        <v>154</v>
      </c>
      <c r="BI28" s="39">
        <v>22</v>
      </c>
      <c r="BJ28" s="2" t="s">
        <v>32</v>
      </c>
      <c r="BK28" s="118">
        <v>4208.3</v>
      </c>
      <c r="BL28" s="118">
        <v>796.20899999999983</v>
      </c>
      <c r="BM28" s="118">
        <v>824.43199999999979</v>
      </c>
      <c r="BN28" s="2" t="s">
        <v>154</v>
      </c>
      <c r="BP28" s="521">
        <v>22</v>
      </c>
      <c r="BQ28" s="308" t="s">
        <v>155</v>
      </c>
      <c r="BR28" s="547">
        <v>2760.127</v>
      </c>
      <c r="BS28" s="547">
        <v>1992.71</v>
      </c>
      <c r="BT28" s="547">
        <v>2382.5619999999999</v>
      </c>
      <c r="BU28" s="547">
        <f t="shared" si="11"/>
        <v>4375.2719999999999</v>
      </c>
      <c r="BV28" s="512">
        <v>1667.7950000000001</v>
      </c>
      <c r="BW28" s="512">
        <v>26.02</v>
      </c>
      <c r="BX28" s="512">
        <v>3784.3310000000001</v>
      </c>
      <c r="BY28" s="512">
        <f t="shared" si="12"/>
        <v>5478.1460000000006</v>
      </c>
      <c r="BZ28" s="549" t="s">
        <v>33</v>
      </c>
      <c r="CA28" s="521">
        <v>22</v>
      </c>
      <c r="CB28" s="308" t="s">
        <v>155</v>
      </c>
      <c r="CC28" s="512">
        <v>2106.3780000000002</v>
      </c>
      <c r="CD28" s="512">
        <v>1789.0429999999999</v>
      </c>
      <c r="CE28" s="512">
        <f t="shared" si="13"/>
        <v>3895.4210000000003</v>
      </c>
      <c r="CF28" s="512">
        <v>17778.087</v>
      </c>
      <c r="CG28" s="512">
        <v>25313.351000000002</v>
      </c>
      <c r="CH28" s="512">
        <f t="shared" si="14"/>
        <v>7535.2640000000029</v>
      </c>
      <c r="CI28" s="548">
        <f t="shared" si="15"/>
        <v>142.38512276377097</v>
      </c>
      <c r="CJ28" s="549" t="s">
        <v>33</v>
      </c>
    </row>
    <row r="29" spans="1:88" s="4" customFormat="1" ht="17.100000000000001" customHeight="1">
      <c r="A29" s="39">
        <v>23</v>
      </c>
      <c r="B29" s="2" t="s">
        <v>33</v>
      </c>
      <c r="C29" s="2">
        <v>34224</v>
      </c>
      <c r="D29" s="125">
        <v>34267.365000000005</v>
      </c>
      <c r="E29" s="124">
        <v>2751.8670000000002</v>
      </c>
      <c r="F29" s="124">
        <v>1945.3610000000001</v>
      </c>
      <c r="G29" s="124">
        <v>2394.752</v>
      </c>
      <c r="H29" s="125">
        <f t="shared" si="0"/>
        <v>4340.1130000000003</v>
      </c>
      <c r="I29" s="2" t="s">
        <v>155</v>
      </c>
      <c r="J29" s="39">
        <v>23</v>
      </c>
      <c r="K29" s="2" t="s">
        <v>33</v>
      </c>
      <c r="L29" s="124">
        <v>1671.73</v>
      </c>
      <c r="M29" s="124">
        <v>20.853999999999999</v>
      </c>
      <c r="N29" s="124">
        <v>3895.2510000000002</v>
      </c>
      <c r="O29" s="125">
        <f t="shared" si="1"/>
        <v>5587.835</v>
      </c>
      <c r="P29" s="124">
        <v>1965.779</v>
      </c>
      <c r="Q29" s="124">
        <v>1597.4079999999999</v>
      </c>
      <c r="R29" s="125">
        <f t="shared" si="2"/>
        <v>3563.1869999999999</v>
      </c>
      <c r="S29" s="2" t="s">
        <v>155</v>
      </c>
      <c r="T29" s="39">
        <v>23</v>
      </c>
      <c r="U29" s="2" t="s">
        <v>33</v>
      </c>
      <c r="V29" s="124">
        <v>18024.363000000001</v>
      </c>
      <c r="W29" s="124">
        <v>25013.703999999998</v>
      </c>
      <c r="X29" s="124">
        <f t="shared" si="3"/>
        <v>6989.3409999999967</v>
      </c>
      <c r="Y29" s="123">
        <f t="shared" si="4"/>
        <v>138.7771872992127</v>
      </c>
      <c r="Z29" s="122">
        <f t="shared" si="5"/>
        <v>25503.654999999999</v>
      </c>
      <c r="AA29" s="2" t="s">
        <v>155</v>
      </c>
      <c r="AB29" s="39">
        <v>23</v>
      </c>
      <c r="AC29" s="2" t="s">
        <v>33</v>
      </c>
      <c r="AD29" s="122">
        <f t="shared" si="6"/>
        <v>19621.771000000001</v>
      </c>
      <c r="AE29" s="122">
        <f t="shared" si="7"/>
        <v>8763.7100000000064</v>
      </c>
      <c r="AF29" s="122">
        <f t="shared" si="8"/>
        <v>14645.594000000005</v>
      </c>
      <c r="AG29" s="2" t="s">
        <v>155</v>
      </c>
      <c r="AH29" s="39">
        <v>23</v>
      </c>
      <c r="AI29" s="2" t="s">
        <v>33</v>
      </c>
      <c r="AJ29" s="120">
        <v>34224</v>
      </c>
      <c r="AK29" s="120">
        <v>34278.551000000007</v>
      </c>
      <c r="AL29" s="120">
        <v>2753.2449999999999</v>
      </c>
      <c r="AM29" s="50">
        <v>1968.9169999999999</v>
      </c>
      <c r="AN29" s="50">
        <v>2391.0149999999999</v>
      </c>
      <c r="AO29" s="51">
        <v>4359.9319999999998</v>
      </c>
      <c r="AP29" s="2" t="s">
        <v>155</v>
      </c>
      <c r="AQ29" s="39">
        <v>23</v>
      </c>
      <c r="AR29" s="2" t="s">
        <v>33</v>
      </c>
      <c r="AS29" s="50">
        <v>1669.57</v>
      </c>
      <c r="AT29" s="50">
        <v>21.933</v>
      </c>
      <c r="AU29" s="50">
        <v>3831.4659999999999</v>
      </c>
      <c r="AV29" s="51">
        <v>5522.9690000000001</v>
      </c>
      <c r="AW29" s="50">
        <v>1983.057</v>
      </c>
      <c r="AX29" s="50">
        <v>1490.607</v>
      </c>
      <c r="AY29" s="51">
        <v>3473.6639999999998</v>
      </c>
      <c r="AZ29" s="2" t="s">
        <v>155</v>
      </c>
      <c r="BA29" s="39">
        <v>23</v>
      </c>
      <c r="BB29" s="2" t="s">
        <v>33</v>
      </c>
      <c r="BC29" s="50">
        <v>18168.741000000002</v>
      </c>
      <c r="BD29" s="50">
        <v>26035.796999999995</v>
      </c>
      <c r="BE29" s="50">
        <v>7867.0559999999932</v>
      </c>
      <c r="BF29" s="119">
        <f t="shared" si="9"/>
        <v>143.29995127345364</v>
      </c>
      <c r="BG29" s="118">
        <f t="shared" si="10"/>
        <v>25495.804000000004</v>
      </c>
      <c r="BH29" s="2" t="s">
        <v>155</v>
      </c>
      <c r="BI29" s="39">
        <v>23</v>
      </c>
      <c r="BJ29" s="2" t="s">
        <v>33</v>
      </c>
      <c r="BK29" s="118">
        <v>19659.348000000002</v>
      </c>
      <c r="BL29" s="118">
        <v>8782.747000000003</v>
      </c>
      <c r="BM29" s="118">
        <v>14619.203000000005</v>
      </c>
      <c r="BN29" s="2" t="s">
        <v>155</v>
      </c>
      <c r="BP29" s="559">
        <v>23</v>
      </c>
      <c r="BQ29" s="536" t="s">
        <v>156</v>
      </c>
      <c r="BR29" s="541">
        <v>334.2</v>
      </c>
      <c r="BS29" s="541">
        <v>10.199999999999999</v>
      </c>
      <c r="BT29" s="541"/>
      <c r="BU29" s="541">
        <f t="shared" si="11"/>
        <v>10.199999999999999</v>
      </c>
      <c r="BV29" s="537"/>
      <c r="BW29" s="537">
        <v>3.6</v>
      </c>
      <c r="BX29" s="537">
        <v>4.2</v>
      </c>
      <c r="BY29" s="537">
        <f t="shared" si="12"/>
        <v>7.8000000000000007</v>
      </c>
      <c r="BZ29" s="546" t="s">
        <v>20</v>
      </c>
      <c r="CA29" s="559">
        <v>23</v>
      </c>
      <c r="CB29" s="536" t="s">
        <v>156</v>
      </c>
      <c r="CC29" s="537">
        <v>4.5</v>
      </c>
      <c r="CD29" s="537">
        <v>7</v>
      </c>
      <c r="CE29" s="537">
        <f t="shared" si="13"/>
        <v>11.5</v>
      </c>
      <c r="CF29" s="537">
        <v>77.2</v>
      </c>
      <c r="CG29" s="537">
        <v>162.25829999999999</v>
      </c>
      <c r="CH29" s="537">
        <f t="shared" si="14"/>
        <v>85.058299999999988</v>
      </c>
      <c r="CI29" s="542">
        <f t="shared" si="15"/>
        <v>210.17914507772016</v>
      </c>
      <c r="CJ29" s="546" t="s">
        <v>20</v>
      </c>
    </row>
    <row r="30" spans="1:88" s="4" customFormat="1" ht="17.100000000000001" customHeight="1">
      <c r="A30" s="39">
        <v>24</v>
      </c>
      <c r="B30" s="2" t="s">
        <v>20</v>
      </c>
      <c r="C30" s="2">
        <v>710</v>
      </c>
      <c r="D30" s="125">
        <v>442.4</v>
      </c>
      <c r="E30" s="124">
        <v>335.7</v>
      </c>
      <c r="F30" s="124">
        <v>10.199999999999999</v>
      </c>
      <c r="G30" s="124"/>
      <c r="H30" s="125">
        <f t="shared" si="0"/>
        <v>10.199999999999999</v>
      </c>
      <c r="I30" s="2" t="s">
        <v>156</v>
      </c>
      <c r="J30" s="39">
        <v>24</v>
      </c>
      <c r="K30" s="2" t="s">
        <v>20</v>
      </c>
      <c r="L30" s="124"/>
      <c r="M30" s="124">
        <v>3.6</v>
      </c>
      <c r="N30" s="124">
        <v>4.2</v>
      </c>
      <c r="O30" s="125">
        <f t="shared" si="1"/>
        <v>7.8000000000000007</v>
      </c>
      <c r="P30" s="124">
        <v>4.5</v>
      </c>
      <c r="Q30" s="124">
        <v>7</v>
      </c>
      <c r="R30" s="125">
        <f t="shared" si="2"/>
        <v>11.5</v>
      </c>
      <c r="S30" s="2" t="s">
        <v>156</v>
      </c>
      <c r="T30" s="39">
        <v>24</v>
      </c>
      <c r="U30" s="2" t="s">
        <v>20</v>
      </c>
      <c r="V30" s="124">
        <v>77.2</v>
      </c>
      <c r="W30" s="124">
        <v>136.65</v>
      </c>
      <c r="X30" s="124">
        <f t="shared" si="3"/>
        <v>59.45</v>
      </c>
      <c r="Y30" s="123">
        <f t="shared" si="4"/>
        <v>177.00777202072538</v>
      </c>
      <c r="Z30" s="122">
        <f t="shared" si="5"/>
        <v>96.5</v>
      </c>
      <c r="AA30" s="2" t="s">
        <v>156</v>
      </c>
      <c r="AB30" s="39">
        <v>24</v>
      </c>
      <c r="AC30" s="2" t="s">
        <v>20</v>
      </c>
      <c r="AD30" s="122">
        <f t="shared" si="6"/>
        <v>84.2</v>
      </c>
      <c r="AE30" s="122">
        <f t="shared" si="7"/>
        <v>345.9</v>
      </c>
      <c r="AF30" s="122">
        <f t="shared" si="8"/>
        <v>358.2</v>
      </c>
      <c r="AG30" s="2" t="s">
        <v>156</v>
      </c>
      <c r="AH30" s="39">
        <v>24</v>
      </c>
      <c r="AI30" s="2" t="s">
        <v>20</v>
      </c>
      <c r="AJ30" s="120">
        <v>710</v>
      </c>
      <c r="AK30" s="120">
        <v>442.4</v>
      </c>
      <c r="AL30" s="120">
        <v>335.7</v>
      </c>
      <c r="AM30" s="50">
        <v>10.199999999999999</v>
      </c>
      <c r="AN30" s="50"/>
      <c r="AO30" s="51">
        <v>10.199999999999999</v>
      </c>
      <c r="AP30" s="2" t="s">
        <v>156</v>
      </c>
      <c r="AQ30" s="39">
        <v>24</v>
      </c>
      <c r="AR30" s="2" t="s">
        <v>20</v>
      </c>
      <c r="AS30" s="50"/>
      <c r="AT30" s="50">
        <v>3.6</v>
      </c>
      <c r="AU30" s="50">
        <v>4.2</v>
      </c>
      <c r="AV30" s="51">
        <v>7.8000000000000007</v>
      </c>
      <c r="AW30" s="50">
        <v>4.5</v>
      </c>
      <c r="AX30" s="50">
        <v>7</v>
      </c>
      <c r="AY30" s="51">
        <v>11.5</v>
      </c>
      <c r="AZ30" s="2" t="s">
        <v>156</v>
      </c>
      <c r="BA30" s="39">
        <v>24</v>
      </c>
      <c r="BB30" s="2" t="s">
        <v>20</v>
      </c>
      <c r="BC30" s="50">
        <v>77.2</v>
      </c>
      <c r="BD30" s="50">
        <v>146.1</v>
      </c>
      <c r="BE30" s="50">
        <v>68.899999999999991</v>
      </c>
      <c r="BF30" s="119">
        <f t="shared" si="9"/>
        <v>189.24870466321241</v>
      </c>
      <c r="BG30" s="118">
        <f t="shared" si="10"/>
        <v>96.5</v>
      </c>
      <c r="BH30" s="2" t="s">
        <v>156</v>
      </c>
      <c r="BI30" s="39">
        <v>24</v>
      </c>
      <c r="BJ30" s="2" t="s">
        <v>20</v>
      </c>
      <c r="BK30" s="118">
        <v>84.2</v>
      </c>
      <c r="BL30" s="118">
        <v>345.9</v>
      </c>
      <c r="BM30" s="118">
        <v>358.2</v>
      </c>
      <c r="BN30" s="2" t="s">
        <v>156</v>
      </c>
      <c r="BP30" s="521">
        <v>24</v>
      </c>
      <c r="BQ30" s="308" t="s">
        <v>157</v>
      </c>
      <c r="BR30" s="547">
        <v>2156.5740000000001</v>
      </c>
      <c r="BS30" s="547">
        <v>2202.0349999999999</v>
      </c>
      <c r="BT30" s="547">
        <v>457.58</v>
      </c>
      <c r="BU30" s="547">
        <f t="shared" si="11"/>
        <v>2659.6149999999998</v>
      </c>
      <c r="BV30" s="512">
        <v>107.712</v>
      </c>
      <c r="BW30" s="512">
        <v>225.63300000000001</v>
      </c>
      <c r="BX30" s="512">
        <v>323.40499999999997</v>
      </c>
      <c r="BY30" s="512">
        <f t="shared" si="12"/>
        <v>656.75</v>
      </c>
      <c r="BZ30" s="549" t="s">
        <v>12</v>
      </c>
      <c r="CA30" s="521">
        <v>24</v>
      </c>
      <c r="CB30" s="308" t="s">
        <v>157</v>
      </c>
      <c r="CC30" s="512">
        <v>1930.519</v>
      </c>
      <c r="CD30" s="512">
        <v>1047.2360000000001</v>
      </c>
      <c r="CE30" s="512">
        <f t="shared" si="13"/>
        <v>2977.7550000000001</v>
      </c>
      <c r="CF30" s="512">
        <v>4582.4219999999996</v>
      </c>
      <c r="CG30" s="512">
        <v>5672.0860000000002</v>
      </c>
      <c r="CH30" s="512">
        <f t="shared" si="14"/>
        <v>1089.6640000000007</v>
      </c>
      <c r="CI30" s="548">
        <f t="shared" si="15"/>
        <v>123.77921544545659</v>
      </c>
      <c r="CJ30" s="549" t="s">
        <v>12</v>
      </c>
    </row>
    <row r="31" spans="1:88" s="4" customFormat="1" ht="17.100000000000001" customHeight="1">
      <c r="A31" s="39">
        <v>25</v>
      </c>
      <c r="B31" s="2" t="s">
        <v>12</v>
      </c>
      <c r="C31" s="2">
        <v>13006</v>
      </c>
      <c r="D31" s="125">
        <v>13033.116000000002</v>
      </c>
      <c r="E31" s="124">
        <v>2156.5740000000001</v>
      </c>
      <c r="F31" s="124">
        <v>2200.7640000000001</v>
      </c>
      <c r="G31" s="124">
        <v>457.63499999999999</v>
      </c>
      <c r="H31" s="125">
        <f t="shared" si="0"/>
        <v>2658.3990000000003</v>
      </c>
      <c r="I31" s="2" t="s">
        <v>157</v>
      </c>
      <c r="J31" s="39">
        <v>25</v>
      </c>
      <c r="K31" s="2" t="s">
        <v>12</v>
      </c>
      <c r="L31" s="124">
        <v>107.768</v>
      </c>
      <c r="M31" s="124">
        <v>235.29</v>
      </c>
      <c r="N31" s="124">
        <v>324.13099999999997</v>
      </c>
      <c r="O31" s="125">
        <f t="shared" si="1"/>
        <v>667.18899999999996</v>
      </c>
      <c r="P31" s="124">
        <v>1729.1379999999999</v>
      </c>
      <c r="Q31" s="124">
        <v>989.13400000000001</v>
      </c>
      <c r="R31" s="125">
        <f t="shared" si="2"/>
        <v>2718.2719999999999</v>
      </c>
      <c r="S31" s="2" t="s">
        <v>157</v>
      </c>
      <c r="T31" s="39">
        <v>25</v>
      </c>
      <c r="U31" s="2" t="s">
        <v>12</v>
      </c>
      <c r="V31" s="124">
        <v>4832.6819999999998</v>
      </c>
      <c r="W31" s="124">
        <v>6074.1600000000008</v>
      </c>
      <c r="X31" s="124">
        <f t="shared" si="3"/>
        <v>1241.478000000001</v>
      </c>
      <c r="Y31" s="123">
        <f t="shared" si="4"/>
        <v>125.68921356712485</v>
      </c>
      <c r="Z31" s="122">
        <f t="shared" si="5"/>
        <v>8110.375</v>
      </c>
      <c r="AA31" s="2" t="s">
        <v>157</v>
      </c>
      <c r="AB31" s="39">
        <v>25</v>
      </c>
      <c r="AC31" s="2" t="s">
        <v>12</v>
      </c>
      <c r="AD31" s="122">
        <f t="shared" si="6"/>
        <v>5821.8159999999998</v>
      </c>
      <c r="AE31" s="122">
        <f t="shared" si="7"/>
        <v>4922.7410000000018</v>
      </c>
      <c r="AF31" s="122">
        <f t="shared" si="8"/>
        <v>7211.300000000002</v>
      </c>
      <c r="AG31" s="2" t="s">
        <v>157</v>
      </c>
      <c r="AH31" s="39">
        <v>25</v>
      </c>
      <c r="AI31" s="2" t="s">
        <v>12</v>
      </c>
      <c r="AJ31" s="120">
        <v>13006</v>
      </c>
      <c r="AK31" s="120">
        <v>13033.115999999998</v>
      </c>
      <c r="AL31" s="120">
        <v>2156.5740000000001</v>
      </c>
      <c r="AM31" s="50">
        <v>2201.3049999999998</v>
      </c>
      <c r="AN31" s="50">
        <v>457.67099999999999</v>
      </c>
      <c r="AO31" s="51">
        <v>2658.9759999999997</v>
      </c>
      <c r="AP31" s="2" t="s">
        <v>157</v>
      </c>
      <c r="AQ31" s="39">
        <v>25</v>
      </c>
      <c r="AR31" s="2" t="s">
        <v>12</v>
      </c>
      <c r="AS31" s="50">
        <v>107.768</v>
      </c>
      <c r="AT31" s="50">
        <v>231.67599999999999</v>
      </c>
      <c r="AU31" s="50">
        <v>322.70600000000002</v>
      </c>
      <c r="AV31" s="51">
        <v>662.15</v>
      </c>
      <c r="AW31" s="50">
        <v>1847.5250000000001</v>
      </c>
      <c r="AX31" s="50">
        <v>1360.867</v>
      </c>
      <c r="AY31" s="51">
        <v>3208.3919999999998</v>
      </c>
      <c r="AZ31" s="2" t="s">
        <v>157</v>
      </c>
      <c r="BA31" s="39">
        <v>25</v>
      </c>
      <c r="BB31" s="2" t="s">
        <v>12</v>
      </c>
      <c r="BC31" s="50">
        <v>4347.0240000000003</v>
      </c>
      <c r="BD31" s="50">
        <v>5128.6419999999998</v>
      </c>
      <c r="BE31" s="50">
        <v>781.61799999999948</v>
      </c>
      <c r="BF31" s="119">
        <f t="shared" si="9"/>
        <v>117.98053104836779</v>
      </c>
      <c r="BG31" s="118">
        <f t="shared" si="10"/>
        <v>8109.7980000000007</v>
      </c>
      <c r="BH31" s="2" t="s">
        <v>157</v>
      </c>
      <c r="BI31" s="39">
        <v>25</v>
      </c>
      <c r="BJ31" s="2" t="s">
        <v>12</v>
      </c>
      <c r="BK31" s="118">
        <v>5707.8910000000005</v>
      </c>
      <c r="BL31" s="118">
        <v>4923.3179999999975</v>
      </c>
      <c r="BM31" s="118">
        <v>7325.2249999999976</v>
      </c>
      <c r="BN31" s="2" t="s">
        <v>157</v>
      </c>
      <c r="BP31" s="559">
        <v>25</v>
      </c>
      <c r="BQ31" s="536" t="s">
        <v>158</v>
      </c>
      <c r="BR31" s="541">
        <v>2698.0450000000001</v>
      </c>
      <c r="BS31" s="541">
        <v>835.99300000000005</v>
      </c>
      <c r="BT31" s="541">
        <v>607.45699999999999</v>
      </c>
      <c r="BU31" s="541">
        <f t="shared" si="11"/>
        <v>1443.45</v>
      </c>
      <c r="BV31" s="537">
        <v>299.23399999999998</v>
      </c>
      <c r="BW31" s="537">
        <v>112.069</v>
      </c>
      <c r="BX31" s="537">
        <v>179.46299999999999</v>
      </c>
      <c r="BY31" s="537">
        <f t="shared" si="12"/>
        <v>590.76599999999996</v>
      </c>
      <c r="BZ31" s="546" t="s">
        <v>39</v>
      </c>
      <c r="CA31" s="559">
        <v>25</v>
      </c>
      <c r="CB31" s="536" t="s">
        <v>158</v>
      </c>
      <c r="CC31" s="537">
        <v>751.27700000000004</v>
      </c>
      <c r="CD31" s="537">
        <v>1064.193</v>
      </c>
      <c r="CE31" s="537">
        <f t="shared" si="13"/>
        <v>1815.47</v>
      </c>
      <c r="CF31" s="537">
        <v>4659.933</v>
      </c>
      <c r="CG31" s="537">
        <v>5774.4740000000002</v>
      </c>
      <c r="CH31" s="537">
        <f t="shared" si="14"/>
        <v>1114.5410000000002</v>
      </c>
      <c r="CI31" s="542">
        <f t="shared" si="15"/>
        <v>123.91753271989103</v>
      </c>
      <c r="CJ31" s="546" t="s">
        <v>39</v>
      </c>
    </row>
    <row r="32" spans="1:88" s="4" customFormat="1" ht="17.100000000000001" customHeight="1">
      <c r="A32" s="39">
        <v>26</v>
      </c>
      <c r="B32" s="2" t="s">
        <v>39</v>
      </c>
      <c r="C32" s="2">
        <v>11231</v>
      </c>
      <c r="D32" s="125">
        <v>11207.774000000001</v>
      </c>
      <c r="E32" s="124">
        <v>2540.1010000000001</v>
      </c>
      <c r="F32" s="124">
        <v>891.99400000000003</v>
      </c>
      <c r="G32" s="124">
        <v>607.42999999999995</v>
      </c>
      <c r="H32" s="125">
        <f t="shared" si="0"/>
        <v>1499.424</v>
      </c>
      <c r="I32" s="2" t="s">
        <v>158</v>
      </c>
      <c r="J32" s="39">
        <v>26</v>
      </c>
      <c r="K32" s="2" t="s">
        <v>39</v>
      </c>
      <c r="L32" s="124">
        <v>298.59699999999998</v>
      </c>
      <c r="M32" s="124">
        <v>112.18</v>
      </c>
      <c r="N32" s="124">
        <v>182.511</v>
      </c>
      <c r="O32" s="125">
        <f t="shared" si="1"/>
        <v>593.28800000000001</v>
      </c>
      <c r="P32" s="124">
        <v>822.06700000000001</v>
      </c>
      <c r="Q32" s="124">
        <v>1578.3620000000001</v>
      </c>
      <c r="R32" s="125">
        <f t="shared" si="2"/>
        <v>2400.4290000000001</v>
      </c>
      <c r="S32" s="2" t="s">
        <v>158</v>
      </c>
      <c r="T32" s="39">
        <v>26</v>
      </c>
      <c r="U32" s="2" t="s">
        <v>39</v>
      </c>
      <c r="V32" s="124">
        <v>4174.5320000000002</v>
      </c>
      <c r="W32" s="124">
        <v>4893.1480000000001</v>
      </c>
      <c r="X32" s="124">
        <f t="shared" si="3"/>
        <v>718.61599999999999</v>
      </c>
      <c r="Y32" s="123">
        <f t="shared" si="4"/>
        <v>117.2142889310706</v>
      </c>
      <c r="Z32" s="122">
        <f t="shared" si="5"/>
        <v>6869.652</v>
      </c>
      <c r="AA32" s="2" t="s">
        <v>158</v>
      </c>
      <c r="AB32" s="39">
        <v>26</v>
      </c>
      <c r="AC32" s="2" t="s">
        <v>39</v>
      </c>
      <c r="AD32" s="122">
        <f t="shared" si="6"/>
        <v>5752.8940000000002</v>
      </c>
      <c r="AE32" s="122">
        <f t="shared" si="7"/>
        <v>4338.1220000000012</v>
      </c>
      <c r="AF32" s="122">
        <f t="shared" si="8"/>
        <v>5454.880000000001</v>
      </c>
      <c r="AG32" s="2" t="s">
        <v>158</v>
      </c>
      <c r="AH32" s="39">
        <v>26</v>
      </c>
      <c r="AI32" s="2" t="s">
        <v>39</v>
      </c>
      <c r="AJ32" s="120" t="s">
        <v>919</v>
      </c>
      <c r="AK32" s="120">
        <v>11207.7</v>
      </c>
      <c r="AL32" s="120">
        <v>2697.5880000000002</v>
      </c>
      <c r="AM32" s="50">
        <v>851.23099999999999</v>
      </c>
      <c r="AN32" s="50">
        <v>607.45699999999999</v>
      </c>
      <c r="AO32" s="51">
        <v>1458.6880000000001</v>
      </c>
      <c r="AP32" s="2" t="s">
        <v>158</v>
      </c>
      <c r="AQ32" s="39">
        <v>26</v>
      </c>
      <c r="AR32" s="2" t="s">
        <v>39</v>
      </c>
      <c r="AS32" s="50">
        <v>299.23399999999998</v>
      </c>
      <c r="AT32" s="50">
        <v>112.069</v>
      </c>
      <c r="AU32" s="50">
        <v>182.23500000000001</v>
      </c>
      <c r="AV32" s="51">
        <v>593.53800000000001</v>
      </c>
      <c r="AW32" s="50">
        <v>668.5</v>
      </c>
      <c r="AX32" s="50">
        <v>1015.09</v>
      </c>
      <c r="AY32" s="51">
        <v>1683.5900000000001</v>
      </c>
      <c r="AZ32" s="2" t="s">
        <v>158</v>
      </c>
      <c r="BA32" s="39">
        <v>26</v>
      </c>
      <c r="BB32" s="2" t="s">
        <v>39</v>
      </c>
      <c r="BC32" s="50">
        <v>4774.2960000000003</v>
      </c>
      <c r="BD32" s="50">
        <v>5969.9770000000008</v>
      </c>
      <c r="BE32" s="50">
        <v>1195.6810000000005</v>
      </c>
      <c r="BF32" s="119">
        <f t="shared" si="9"/>
        <v>125.04413216105578</v>
      </c>
      <c r="BG32" s="118">
        <f t="shared" si="10"/>
        <v>6752.1900000000005</v>
      </c>
      <c r="BH32" s="2" t="s">
        <v>158</v>
      </c>
      <c r="BI32" s="39">
        <v>26</v>
      </c>
      <c r="BJ32" s="2" t="s">
        <v>39</v>
      </c>
      <c r="BK32" s="118">
        <v>5789.3860000000004</v>
      </c>
      <c r="BL32" s="118">
        <v>4455.51</v>
      </c>
      <c r="BM32" s="118">
        <v>5418.3140000000003</v>
      </c>
      <c r="BN32" s="2" t="s">
        <v>158</v>
      </c>
      <c r="BP32" s="521">
        <v>26</v>
      </c>
      <c r="BQ32" s="308" t="s">
        <v>159</v>
      </c>
      <c r="BR32" s="547">
        <v>629.42600000000004</v>
      </c>
      <c r="BS32" s="547">
        <v>140.09100000000001</v>
      </c>
      <c r="BT32" s="547">
        <v>8.2129999999999992</v>
      </c>
      <c r="BU32" s="547">
        <f t="shared" si="11"/>
        <v>148.304</v>
      </c>
      <c r="BV32" s="512">
        <v>0.94399999999999995</v>
      </c>
      <c r="BW32" s="512">
        <v>10.125</v>
      </c>
      <c r="BX32" s="512">
        <v>2.5779999999999998</v>
      </c>
      <c r="BY32" s="512">
        <f t="shared" si="12"/>
        <v>13.646999999999998</v>
      </c>
      <c r="BZ32" s="549" t="s">
        <v>34</v>
      </c>
      <c r="CA32" s="521">
        <v>26</v>
      </c>
      <c r="CB32" s="308" t="s">
        <v>159</v>
      </c>
      <c r="CC32" s="512">
        <v>1.1890000000000001</v>
      </c>
      <c r="CD32" s="512">
        <v>1.0549999999999999</v>
      </c>
      <c r="CE32" s="512">
        <f t="shared" si="13"/>
        <v>2.2439999999999998</v>
      </c>
      <c r="CF32" s="512">
        <v>255.548</v>
      </c>
      <c r="CG32" s="512">
        <v>487</v>
      </c>
      <c r="CH32" s="512">
        <f t="shared" si="14"/>
        <v>231.452</v>
      </c>
      <c r="CI32" s="548">
        <f t="shared" si="15"/>
        <v>190.57085165996213</v>
      </c>
      <c r="CJ32" s="549" t="s">
        <v>34</v>
      </c>
    </row>
    <row r="33" spans="1:88" s="4" customFormat="1" ht="17.100000000000001" customHeight="1">
      <c r="A33" s="39">
        <v>27</v>
      </c>
      <c r="B33" s="2" t="s">
        <v>34</v>
      </c>
      <c r="C33" s="2">
        <v>1049</v>
      </c>
      <c r="D33" s="125">
        <v>1049.2090000000001</v>
      </c>
      <c r="E33" s="124">
        <v>629.42600000000004</v>
      </c>
      <c r="F33" s="124">
        <v>146.91999999999999</v>
      </c>
      <c r="G33" s="124"/>
      <c r="H33" s="125">
        <f t="shared" si="0"/>
        <v>146.91999999999999</v>
      </c>
      <c r="I33" s="2" t="s">
        <v>159</v>
      </c>
      <c r="J33" s="39">
        <v>27</v>
      </c>
      <c r="K33" s="2" t="s">
        <v>34</v>
      </c>
      <c r="L33" s="124">
        <v>1.077</v>
      </c>
      <c r="M33" s="124">
        <v>10.686999999999999</v>
      </c>
      <c r="N33" s="124">
        <v>2.8780000000000001</v>
      </c>
      <c r="O33" s="125">
        <f t="shared" si="1"/>
        <v>14.641999999999999</v>
      </c>
      <c r="P33" s="124">
        <v>1.635</v>
      </c>
      <c r="Q33" s="124">
        <v>1.0960000000000001</v>
      </c>
      <c r="R33" s="125">
        <f t="shared" si="2"/>
        <v>2.7309999999999999</v>
      </c>
      <c r="S33" s="2" t="s">
        <v>159</v>
      </c>
      <c r="T33" s="39">
        <v>27</v>
      </c>
      <c r="U33" s="2" t="s">
        <v>34</v>
      </c>
      <c r="V33" s="124">
        <v>255.49</v>
      </c>
      <c r="W33" s="124">
        <v>485.67700000000002</v>
      </c>
      <c r="X33" s="124">
        <f t="shared" si="3"/>
        <v>230.18700000000001</v>
      </c>
      <c r="Y33" s="123">
        <f t="shared" si="4"/>
        <v>190.09628556890681</v>
      </c>
      <c r="Z33" s="122">
        <f t="shared" si="5"/>
        <v>271.786</v>
      </c>
      <c r="AA33" s="2" t="s">
        <v>159</v>
      </c>
      <c r="AB33" s="39">
        <v>27</v>
      </c>
      <c r="AC33" s="2" t="s">
        <v>34</v>
      </c>
      <c r="AD33" s="122">
        <f t="shared" si="6"/>
        <v>256.58600000000001</v>
      </c>
      <c r="AE33" s="122">
        <f t="shared" si="7"/>
        <v>777.423</v>
      </c>
      <c r="AF33" s="122">
        <f t="shared" si="8"/>
        <v>792.62300000000005</v>
      </c>
      <c r="AG33" s="2" t="s">
        <v>159</v>
      </c>
      <c r="AH33" s="39">
        <v>27</v>
      </c>
      <c r="AI33" s="2" t="s">
        <v>34</v>
      </c>
      <c r="AJ33" s="120">
        <v>1049</v>
      </c>
      <c r="AK33" s="120">
        <v>1049.1690000000001</v>
      </c>
      <c r="AL33" s="120">
        <v>629.42600000000004</v>
      </c>
      <c r="AM33" s="50">
        <v>147.41300000000001</v>
      </c>
      <c r="AN33" s="50"/>
      <c r="AO33" s="51">
        <v>147.41300000000001</v>
      </c>
      <c r="AP33" s="2" t="s">
        <v>159</v>
      </c>
      <c r="AQ33" s="39">
        <v>27</v>
      </c>
      <c r="AR33" s="2" t="s">
        <v>34</v>
      </c>
      <c r="AS33" s="50">
        <v>0.94399999999999995</v>
      </c>
      <c r="AT33" s="50">
        <v>10.525</v>
      </c>
      <c r="AU33" s="50">
        <v>2.8780000000000001</v>
      </c>
      <c r="AV33" s="51">
        <v>14.347000000000001</v>
      </c>
      <c r="AW33" s="50">
        <v>1.595</v>
      </c>
      <c r="AX33" s="50">
        <v>0.89800000000000002</v>
      </c>
      <c r="AY33" s="51">
        <v>2.4929999999999999</v>
      </c>
      <c r="AZ33" s="2" t="s">
        <v>159</v>
      </c>
      <c r="BA33" s="39">
        <v>27</v>
      </c>
      <c r="BB33" s="2" t="s">
        <v>34</v>
      </c>
      <c r="BC33" s="50">
        <v>255.49</v>
      </c>
      <c r="BD33" s="50">
        <v>490.54</v>
      </c>
      <c r="BE33" s="50">
        <v>235.05</v>
      </c>
      <c r="BF33" s="119">
        <f t="shared" si="9"/>
        <v>191.99968687619869</v>
      </c>
      <c r="BG33" s="118">
        <f t="shared" si="10"/>
        <v>271.38600000000002</v>
      </c>
      <c r="BH33" s="2" t="s">
        <v>159</v>
      </c>
      <c r="BI33" s="39">
        <v>27</v>
      </c>
      <c r="BJ33" s="2" t="s">
        <v>34</v>
      </c>
      <c r="BK33" s="118">
        <v>256.38800000000003</v>
      </c>
      <c r="BL33" s="118">
        <v>777.78300000000013</v>
      </c>
      <c r="BM33" s="118">
        <v>792.78100000000006</v>
      </c>
      <c r="BN33" s="2" t="s">
        <v>159</v>
      </c>
      <c r="BP33" s="559">
        <v>27</v>
      </c>
      <c r="BQ33" s="536" t="s">
        <v>161</v>
      </c>
      <c r="BR33" s="541">
        <v>3811.6619999999998</v>
      </c>
      <c r="BS33" s="541">
        <v>185.70699999999999</v>
      </c>
      <c r="BT33" s="541">
        <v>248.96299999999999</v>
      </c>
      <c r="BU33" s="541">
        <f t="shared" si="11"/>
        <v>434.66999999999996</v>
      </c>
      <c r="BV33" s="537">
        <v>207.79300000000001</v>
      </c>
      <c r="BW33" s="537">
        <v>394.59300000000002</v>
      </c>
      <c r="BX33" s="537">
        <v>328.32299999999998</v>
      </c>
      <c r="BY33" s="537">
        <f t="shared" si="12"/>
        <v>930.70899999999995</v>
      </c>
      <c r="BZ33" s="546" t="s">
        <v>36</v>
      </c>
      <c r="CA33" s="559">
        <v>27</v>
      </c>
      <c r="CB33" s="536" t="s">
        <v>161</v>
      </c>
      <c r="CC33" s="537">
        <v>88.956999999999994</v>
      </c>
      <c r="CD33" s="537">
        <v>88.138000000000005</v>
      </c>
      <c r="CE33" s="537">
        <f t="shared" si="13"/>
        <v>177.095</v>
      </c>
      <c r="CF33" s="537">
        <v>647.78800000000001</v>
      </c>
      <c r="CG33" s="537">
        <v>1029.0139999999999</v>
      </c>
      <c r="CH33" s="537">
        <f t="shared" si="14"/>
        <v>381.22599999999989</v>
      </c>
      <c r="CI33" s="542">
        <f t="shared" si="15"/>
        <v>158.85042637406065</v>
      </c>
      <c r="CJ33" s="546" t="s">
        <v>36</v>
      </c>
    </row>
    <row r="34" spans="1:88" s="4" customFormat="1" ht="17.100000000000001" customHeight="1">
      <c r="A34" s="39">
        <v>28</v>
      </c>
      <c r="B34" s="2" t="s">
        <v>35</v>
      </c>
      <c r="C34" s="2">
        <v>24093</v>
      </c>
      <c r="D34" s="125">
        <v>24170.454000000002</v>
      </c>
      <c r="E34" s="124">
        <v>1666.173</v>
      </c>
      <c r="F34" s="124">
        <v>3123.41</v>
      </c>
      <c r="G34" s="124">
        <v>452.80599999999998</v>
      </c>
      <c r="H34" s="125">
        <f t="shared" si="0"/>
        <v>3576.2159999999999</v>
      </c>
      <c r="I34" s="2" t="s">
        <v>160</v>
      </c>
      <c r="J34" s="39">
        <v>28</v>
      </c>
      <c r="K34" s="2" t="s">
        <v>35</v>
      </c>
      <c r="L34" s="124">
        <v>64.72</v>
      </c>
      <c r="M34" s="124">
        <v>291.18099999999998</v>
      </c>
      <c r="N34" s="124">
        <v>395.089</v>
      </c>
      <c r="O34" s="125">
        <f t="shared" si="1"/>
        <v>750.99</v>
      </c>
      <c r="P34" s="124">
        <v>547.33399999999995</v>
      </c>
      <c r="Q34" s="124">
        <v>1160.558</v>
      </c>
      <c r="R34" s="125">
        <f t="shared" si="2"/>
        <v>1707.8919999999998</v>
      </c>
      <c r="S34" s="2" t="s">
        <v>160</v>
      </c>
      <c r="T34" s="39">
        <v>28</v>
      </c>
      <c r="U34" s="2" t="s">
        <v>35</v>
      </c>
      <c r="V34" s="124">
        <v>16469.183000000001</v>
      </c>
      <c r="W34" s="124">
        <v>26203.316999999995</v>
      </c>
      <c r="X34" s="124">
        <f t="shared" si="3"/>
        <v>9734.1339999999946</v>
      </c>
      <c r="Y34" s="123">
        <f t="shared" si="4"/>
        <v>159.10514200977667</v>
      </c>
      <c r="Z34" s="122">
        <f t="shared" si="5"/>
        <v>18863.345000000001</v>
      </c>
      <c r="AA34" s="2" t="s">
        <v>160</v>
      </c>
      <c r="AB34" s="39">
        <v>28</v>
      </c>
      <c r="AC34" s="2" t="s">
        <v>35</v>
      </c>
      <c r="AD34" s="122">
        <f t="shared" si="6"/>
        <v>17629.741000000002</v>
      </c>
      <c r="AE34" s="122">
        <f t="shared" si="7"/>
        <v>5307.1090000000004</v>
      </c>
      <c r="AF34" s="122">
        <f t="shared" si="8"/>
        <v>6540.7129999999997</v>
      </c>
      <c r="AG34" s="2" t="s">
        <v>160</v>
      </c>
      <c r="AH34" s="39">
        <v>28</v>
      </c>
      <c r="AI34" s="2" t="s">
        <v>35</v>
      </c>
      <c r="AJ34" s="120">
        <v>5348</v>
      </c>
      <c r="AK34" s="120">
        <v>5992.6039999999994</v>
      </c>
      <c r="AL34" s="120">
        <v>3799.953</v>
      </c>
      <c r="AM34" s="50">
        <v>226.845</v>
      </c>
      <c r="AN34" s="50">
        <v>228.09100000000001</v>
      </c>
      <c r="AO34" s="51">
        <v>454.93600000000004</v>
      </c>
      <c r="AP34" s="2" t="s">
        <v>160</v>
      </c>
      <c r="AQ34" s="39">
        <v>28</v>
      </c>
      <c r="AR34" s="2" t="s">
        <v>35</v>
      </c>
      <c r="AS34" s="50">
        <v>192.07499999999999</v>
      </c>
      <c r="AT34" s="50">
        <v>387.17599999999999</v>
      </c>
      <c r="AU34" s="50">
        <v>317.88499999999999</v>
      </c>
      <c r="AV34" s="51">
        <v>897.13599999999997</v>
      </c>
      <c r="AW34" s="50">
        <v>88.132000000000005</v>
      </c>
      <c r="AX34" s="50">
        <v>61.884999999999998</v>
      </c>
      <c r="AY34" s="51">
        <v>150.017</v>
      </c>
      <c r="AZ34" s="2" t="s">
        <v>160</v>
      </c>
      <c r="BA34" s="39">
        <v>28</v>
      </c>
      <c r="BB34" s="2" t="s">
        <v>35</v>
      </c>
      <c r="BC34" s="50">
        <v>690.56200000000001</v>
      </c>
      <c r="BD34" s="50">
        <v>1081.797</v>
      </c>
      <c r="BE34" s="50">
        <v>391.23500000000001</v>
      </c>
      <c r="BF34" s="119">
        <f t="shared" si="9"/>
        <v>156.65457989289882</v>
      </c>
      <c r="BG34" s="118">
        <f t="shared" si="10"/>
        <v>1545.6399999999999</v>
      </c>
      <c r="BH34" s="2" t="s">
        <v>160</v>
      </c>
      <c r="BI34" s="39">
        <v>28</v>
      </c>
      <c r="BJ34" s="2" t="s">
        <v>35</v>
      </c>
      <c r="BK34" s="118">
        <v>752.447</v>
      </c>
      <c r="BL34" s="118">
        <v>4446.9639999999999</v>
      </c>
      <c r="BM34" s="118">
        <v>5240.1569999999992</v>
      </c>
      <c r="BN34" s="2" t="s">
        <v>160</v>
      </c>
      <c r="BP34" s="521">
        <v>28</v>
      </c>
      <c r="BQ34" s="308" t="s">
        <v>160</v>
      </c>
      <c r="BR34" s="547">
        <v>1714.6120000000001</v>
      </c>
      <c r="BS34" s="547">
        <v>3168.866</v>
      </c>
      <c r="BT34" s="547">
        <v>441.81099999999998</v>
      </c>
      <c r="BU34" s="547">
        <f t="shared" si="11"/>
        <v>3610.6770000000001</v>
      </c>
      <c r="BV34" s="512">
        <v>70.144999999999996</v>
      </c>
      <c r="BW34" s="512">
        <v>268.81400000000002</v>
      </c>
      <c r="BX34" s="512">
        <v>387.642</v>
      </c>
      <c r="BY34" s="512">
        <f t="shared" si="12"/>
        <v>726.601</v>
      </c>
      <c r="BZ34" s="549" t="s">
        <v>35</v>
      </c>
      <c r="CA34" s="521">
        <v>28</v>
      </c>
      <c r="CB34" s="308" t="s">
        <v>160</v>
      </c>
      <c r="CC34" s="512">
        <v>594.27</v>
      </c>
      <c r="CD34" s="512">
        <v>986.61599999999999</v>
      </c>
      <c r="CE34" s="512">
        <f t="shared" si="13"/>
        <v>1580.886</v>
      </c>
      <c r="CF34" s="512">
        <v>16537.678</v>
      </c>
      <c r="CG34" s="512">
        <v>26858.657999999996</v>
      </c>
      <c r="CH34" s="512">
        <f t="shared" si="14"/>
        <v>10320.979999999996</v>
      </c>
      <c r="CI34" s="548">
        <f t="shared" si="15"/>
        <v>162.40888231104751</v>
      </c>
      <c r="CJ34" s="549" t="s">
        <v>35</v>
      </c>
    </row>
    <row r="35" spans="1:88" s="4" customFormat="1" ht="17.100000000000001" customHeight="1">
      <c r="A35" s="39">
        <v>29</v>
      </c>
      <c r="B35" s="2" t="s">
        <v>36</v>
      </c>
      <c r="C35" s="2">
        <v>5348</v>
      </c>
      <c r="D35" s="125">
        <v>5992.6039999999994</v>
      </c>
      <c r="E35" s="124">
        <v>3799.953</v>
      </c>
      <c r="F35" s="124">
        <v>225.255</v>
      </c>
      <c r="G35" s="124">
        <v>228.10599999999999</v>
      </c>
      <c r="H35" s="125">
        <f t="shared" si="0"/>
        <v>453.36099999999999</v>
      </c>
      <c r="I35" s="2" t="s">
        <v>161</v>
      </c>
      <c r="J35" s="39">
        <v>29</v>
      </c>
      <c r="K35" s="2" t="s">
        <v>36</v>
      </c>
      <c r="L35" s="124">
        <v>192.071</v>
      </c>
      <c r="M35" s="124">
        <v>387.673</v>
      </c>
      <c r="N35" s="124">
        <v>317.77699999999999</v>
      </c>
      <c r="O35" s="125">
        <f t="shared" si="1"/>
        <v>897.52099999999996</v>
      </c>
      <c r="P35" s="124">
        <v>86.265000000000001</v>
      </c>
      <c r="Q35" s="124">
        <v>57.091000000000001</v>
      </c>
      <c r="R35" s="125">
        <f t="shared" si="2"/>
        <v>143.35599999999999</v>
      </c>
      <c r="S35" s="2" t="s">
        <v>161</v>
      </c>
      <c r="T35" s="39">
        <v>29</v>
      </c>
      <c r="U35" s="2" t="s">
        <v>36</v>
      </c>
      <c r="V35" s="124">
        <v>698.41300000000001</v>
      </c>
      <c r="W35" s="124">
        <v>1082.7039999999997</v>
      </c>
      <c r="X35" s="124">
        <f t="shared" si="3"/>
        <v>384.29099999999971</v>
      </c>
      <c r="Y35" s="123">
        <f t="shared" si="4"/>
        <v>155.02346033077845</v>
      </c>
      <c r="Z35" s="122">
        <f t="shared" si="5"/>
        <v>1547.2190000000001</v>
      </c>
      <c r="AA35" s="2" t="s">
        <v>161</v>
      </c>
      <c r="AB35" s="39">
        <v>29</v>
      </c>
      <c r="AC35" s="2" t="s">
        <v>36</v>
      </c>
      <c r="AD35" s="122">
        <f t="shared" si="6"/>
        <v>755.50400000000002</v>
      </c>
      <c r="AE35" s="122">
        <f t="shared" si="7"/>
        <v>4445.3849999999993</v>
      </c>
      <c r="AF35" s="122">
        <f t="shared" si="8"/>
        <v>5237.0999999999995</v>
      </c>
      <c r="AG35" s="2" t="s">
        <v>161</v>
      </c>
      <c r="AH35" s="39">
        <v>29</v>
      </c>
      <c r="AI35" s="2" t="s">
        <v>36</v>
      </c>
      <c r="AJ35" s="120">
        <v>24093</v>
      </c>
      <c r="AK35" s="120">
        <v>24170.454000000002</v>
      </c>
      <c r="AL35" s="120">
        <v>1666.317</v>
      </c>
      <c r="AM35" s="50">
        <v>3146.7489999999998</v>
      </c>
      <c r="AN35" s="50">
        <v>444.86399999999998</v>
      </c>
      <c r="AO35" s="51">
        <v>3591.6129999999998</v>
      </c>
      <c r="AP35" s="2" t="s">
        <v>161</v>
      </c>
      <c r="AQ35" s="39">
        <v>29</v>
      </c>
      <c r="AR35" s="2" t="s">
        <v>36</v>
      </c>
      <c r="AS35" s="50">
        <v>64.882999999999996</v>
      </c>
      <c r="AT35" s="50">
        <v>284.791</v>
      </c>
      <c r="AU35" s="50">
        <v>389.32799999999997</v>
      </c>
      <c r="AV35" s="51">
        <v>739.00199999999995</v>
      </c>
      <c r="AW35" s="50">
        <v>519.52</v>
      </c>
      <c r="AX35" s="50">
        <v>1090.3050000000001</v>
      </c>
      <c r="AY35" s="51">
        <v>1609.825</v>
      </c>
      <c r="AZ35" s="2" t="s">
        <v>161</v>
      </c>
      <c r="BA35" s="39">
        <v>29</v>
      </c>
      <c r="BB35" s="2" t="s">
        <v>36</v>
      </c>
      <c r="BC35" s="50">
        <v>16563.697</v>
      </c>
      <c r="BD35" s="50">
        <v>26948.520000000004</v>
      </c>
      <c r="BE35" s="50">
        <v>10384.823000000004</v>
      </c>
      <c r="BF35" s="119">
        <f t="shared" si="9"/>
        <v>162.69628694608457</v>
      </c>
      <c r="BG35" s="118">
        <f t="shared" si="10"/>
        <v>18847.641</v>
      </c>
      <c r="BH35" s="2" t="s">
        <v>161</v>
      </c>
      <c r="BI35" s="39">
        <v>29</v>
      </c>
      <c r="BJ35" s="2" t="s">
        <v>36</v>
      </c>
      <c r="BK35" s="118">
        <v>17654.002</v>
      </c>
      <c r="BL35" s="118">
        <v>5322.8130000000019</v>
      </c>
      <c r="BM35" s="118">
        <v>6516.4520000000011</v>
      </c>
      <c r="BN35" s="2" t="s">
        <v>161</v>
      </c>
      <c r="BP35" s="559">
        <v>29</v>
      </c>
      <c r="BQ35" s="536" t="s">
        <v>162</v>
      </c>
      <c r="BR35" s="541">
        <v>1175.1610000000001</v>
      </c>
      <c r="BS35" s="541">
        <v>1883.8820000000001</v>
      </c>
      <c r="BT35" s="541">
        <v>8.3000000000000007</v>
      </c>
      <c r="BU35" s="541">
        <f t="shared" si="11"/>
        <v>1892.182</v>
      </c>
      <c r="BV35" s="537">
        <v>2.1139999999999999</v>
      </c>
      <c r="BW35" s="537">
        <v>46.786999999999999</v>
      </c>
      <c r="BX35" s="537">
        <v>12.997</v>
      </c>
      <c r="BY35" s="537">
        <f t="shared" si="12"/>
        <v>61.897999999999996</v>
      </c>
      <c r="BZ35" s="546" t="s">
        <v>37</v>
      </c>
      <c r="CA35" s="559">
        <v>29</v>
      </c>
      <c r="CB35" s="536" t="s">
        <v>162</v>
      </c>
      <c r="CC35" s="537">
        <v>5.5</v>
      </c>
      <c r="CD35" s="537">
        <v>301.11500000000001</v>
      </c>
      <c r="CE35" s="537">
        <f t="shared" si="13"/>
        <v>306.61500000000001</v>
      </c>
      <c r="CF35" s="537">
        <v>5248.2569999999996</v>
      </c>
      <c r="CG35" s="537">
        <v>9959.5460000000003</v>
      </c>
      <c r="CH35" s="537">
        <f t="shared" si="14"/>
        <v>4711.2890000000007</v>
      </c>
      <c r="CI35" s="542">
        <f t="shared" si="15"/>
        <v>189.76864128414445</v>
      </c>
      <c r="CJ35" s="546" t="s">
        <v>37</v>
      </c>
    </row>
    <row r="36" spans="1:88" s="4" customFormat="1" ht="36" customHeight="1">
      <c r="A36" s="39">
        <v>30</v>
      </c>
      <c r="B36" s="2" t="s">
        <v>37</v>
      </c>
      <c r="C36" s="2">
        <v>8875</v>
      </c>
      <c r="D36" s="125">
        <v>8684.1129999999994</v>
      </c>
      <c r="E36" s="124">
        <v>1173.6690000000001</v>
      </c>
      <c r="F36" s="124">
        <v>1849.7190000000001</v>
      </c>
      <c r="G36" s="124">
        <v>10.442</v>
      </c>
      <c r="H36" s="125">
        <f t="shared" si="0"/>
        <v>1860.1610000000001</v>
      </c>
      <c r="I36" s="2" t="s">
        <v>162</v>
      </c>
      <c r="J36" s="39">
        <v>30</v>
      </c>
      <c r="K36" s="2" t="s">
        <v>37</v>
      </c>
      <c r="L36" s="124">
        <v>2.4510000000000001</v>
      </c>
      <c r="M36" s="124">
        <v>49.765000000000001</v>
      </c>
      <c r="N36" s="124">
        <v>15.923</v>
      </c>
      <c r="O36" s="125">
        <f t="shared" si="1"/>
        <v>68.138999999999996</v>
      </c>
      <c r="P36" s="124">
        <v>10.654</v>
      </c>
      <c r="Q36" s="124">
        <v>328.10199999999998</v>
      </c>
      <c r="R36" s="125">
        <f t="shared" si="2"/>
        <v>338.75599999999997</v>
      </c>
      <c r="S36" s="2" t="s">
        <v>162</v>
      </c>
      <c r="T36" s="39">
        <v>30</v>
      </c>
      <c r="U36" s="2" t="s">
        <v>37</v>
      </c>
      <c r="V36" s="124">
        <v>5243.3879999999999</v>
      </c>
      <c r="W36" s="124">
        <v>9881.3539999999994</v>
      </c>
      <c r="X36" s="124">
        <f t="shared" si="3"/>
        <v>4637.9659999999994</v>
      </c>
      <c r="Y36" s="123">
        <f t="shared" si="4"/>
        <v>188.45361052815468</v>
      </c>
      <c r="Z36" s="122">
        <f t="shared" si="5"/>
        <v>5647.8320000000003</v>
      </c>
      <c r="AA36" s="2" t="s">
        <v>162</v>
      </c>
      <c r="AB36" s="39">
        <v>30</v>
      </c>
      <c r="AC36" s="2" t="s">
        <v>37</v>
      </c>
      <c r="AD36" s="122">
        <f t="shared" si="6"/>
        <v>5571.49</v>
      </c>
      <c r="AE36" s="122">
        <f t="shared" si="7"/>
        <v>3036.280999999999</v>
      </c>
      <c r="AF36" s="122">
        <f t="shared" si="8"/>
        <v>3112.6229999999996</v>
      </c>
      <c r="AG36" s="2" t="s">
        <v>162</v>
      </c>
      <c r="AH36" s="39">
        <v>30</v>
      </c>
      <c r="AI36" s="2" t="s">
        <v>37</v>
      </c>
      <c r="AJ36" s="120">
        <v>8875</v>
      </c>
      <c r="AK36" s="120">
        <v>8684.1129999999994</v>
      </c>
      <c r="AL36" s="120">
        <v>1175.1610000000001</v>
      </c>
      <c r="AM36" s="50">
        <v>1864.385</v>
      </c>
      <c r="AN36" s="50">
        <v>9.6059999999999999</v>
      </c>
      <c r="AO36" s="51">
        <v>1873.991</v>
      </c>
      <c r="AP36" s="2" t="s">
        <v>162</v>
      </c>
      <c r="AQ36" s="39">
        <v>30</v>
      </c>
      <c r="AR36" s="2" t="s">
        <v>37</v>
      </c>
      <c r="AS36" s="50">
        <v>2.3660000000000001</v>
      </c>
      <c r="AT36" s="50">
        <v>49.497999999999998</v>
      </c>
      <c r="AU36" s="50">
        <v>14.891999999999999</v>
      </c>
      <c r="AV36" s="51">
        <v>66.756</v>
      </c>
      <c r="AW36" s="50">
        <v>9.6460000000000008</v>
      </c>
      <c r="AX36" s="50">
        <v>312.80200000000002</v>
      </c>
      <c r="AY36" s="51">
        <v>322.44800000000004</v>
      </c>
      <c r="AZ36" s="2" t="s">
        <v>162</v>
      </c>
      <c r="BA36" s="39">
        <v>30</v>
      </c>
      <c r="BB36" s="2" t="s">
        <v>37</v>
      </c>
      <c r="BC36" s="50">
        <v>5245.7569999999996</v>
      </c>
      <c r="BD36" s="50">
        <v>9618.25</v>
      </c>
      <c r="BE36" s="50">
        <v>4372.4930000000004</v>
      </c>
      <c r="BF36" s="119">
        <f t="shared" si="9"/>
        <v>183.35294600950826</v>
      </c>
      <c r="BG36" s="118">
        <f t="shared" si="10"/>
        <v>5632.5949999999993</v>
      </c>
      <c r="BH36" s="2" t="s">
        <v>162</v>
      </c>
      <c r="BI36" s="39">
        <v>30</v>
      </c>
      <c r="BJ36" s="2" t="s">
        <v>37</v>
      </c>
      <c r="BK36" s="118">
        <v>5558.5589999999993</v>
      </c>
      <c r="BL36" s="118">
        <v>3051.518</v>
      </c>
      <c r="BM36" s="118">
        <v>3125.5540000000001</v>
      </c>
      <c r="BN36" s="2" t="s">
        <v>162</v>
      </c>
      <c r="BP36" s="521">
        <v>30</v>
      </c>
      <c r="BQ36" s="550" t="s">
        <v>163</v>
      </c>
      <c r="BR36" s="547">
        <v>717.06899999999996</v>
      </c>
      <c r="BS36" s="547">
        <v>7.18</v>
      </c>
      <c r="BT36" s="547">
        <v>1.639</v>
      </c>
      <c r="BU36" s="547">
        <f t="shared" si="11"/>
        <v>8.8189999999999991</v>
      </c>
      <c r="BV36" s="512">
        <v>3.6869999999999998</v>
      </c>
      <c r="BW36" s="512">
        <v>4.0860000000000003</v>
      </c>
      <c r="BX36" s="512">
        <v>3.093</v>
      </c>
      <c r="BY36" s="512">
        <f t="shared" si="12"/>
        <v>10.866</v>
      </c>
      <c r="BZ36" s="552" t="s">
        <v>434</v>
      </c>
      <c r="CA36" s="521">
        <v>30</v>
      </c>
      <c r="CB36" s="551" t="s">
        <v>163</v>
      </c>
      <c r="CC36" s="512">
        <v>3.282</v>
      </c>
      <c r="CD36" s="512">
        <v>2.6339999999999999</v>
      </c>
      <c r="CE36" s="512">
        <f t="shared" si="13"/>
        <v>5.9160000000000004</v>
      </c>
      <c r="CF36" s="512">
        <v>14.71</v>
      </c>
      <c r="CG36" s="512">
        <v>40.775999999999996</v>
      </c>
      <c r="CH36" s="512">
        <f t="shared" si="14"/>
        <v>26.065999999999995</v>
      </c>
      <c r="CI36" s="548">
        <f t="shared" si="15"/>
        <v>277.19918422841602</v>
      </c>
      <c r="CJ36" s="552" t="s">
        <v>434</v>
      </c>
    </row>
    <row r="37" spans="1:88" s="4" customFormat="1" ht="26.25" customHeight="1">
      <c r="A37" s="39">
        <v>31</v>
      </c>
      <c r="B37" s="6" t="s">
        <v>434</v>
      </c>
      <c r="C37" s="2">
        <v>825</v>
      </c>
      <c r="D37" s="125">
        <v>757.38</v>
      </c>
      <c r="E37" s="124">
        <v>717.06899999999996</v>
      </c>
      <c r="F37" s="124">
        <v>7.18</v>
      </c>
      <c r="G37" s="124">
        <v>1.639</v>
      </c>
      <c r="H37" s="125">
        <f t="shared" si="0"/>
        <v>8.8189999999999991</v>
      </c>
      <c r="I37" s="6" t="s">
        <v>163</v>
      </c>
      <c r="J37" s="39">
        <v>31</v>
      </c>
      <c r="K37" s="6" t="s">
        <v>434</v>
      </c>
      <c r="L37" s="124">
        <v>3.6869999999999998</v>
      </c>
      <c r="M37" s="124">
        <v>4.0860000000000003</v>
      </c>
      <c r="N37" s="124">
        <v>3.093</v>
      </c>
      <c r="O37" s="125">
        <f t="shared" si="1"/>
        <v>10.866</v>
      </c>
      <c r="P37" s="124">
        <v>3.282</v>
      </c>
      <c r="Q37" s="124">
        <v>2.6339999999999999</v>
      </c>
      <c r="R37" s="125">
        <f t="shared" si="2"/>
        <v>5.9160000000000004</v>
      </c>
      <c r="S37" s="6" t="s">
        <v>918</v>
      </c>
      <c r="T37" s="39">
        <v>31</v>
      </c>
      <c r="U37" s="6" t="s">
        <v>434</v>
      </c>
      <c r="V37" s="124">
        <v>14.71</v>
      </c>
      <c r="W37" s="124">
        <v>48.123999999999995</v>
      </c>
      <c r="X37" s="124">
        <f t="shared" si="3"/>
        <v>33.413999999999994</v>
      </c>
      <c r="Y37" s="123">
        <f t="shared" si="4"/>
        <v>327.15159755268519</v>
      </c>
      <c r="Z37" s="122">
        <f t="shared" si="5"/>
        <v>27.805</v>
      </c>
      <c r="AA37" s="6" t="s">
        <v>917</v>
      </c>
      <c r="AB37" s="39">
        <v>31</v>
      </c>
      <c r="AC37" s="6" t="s">
        <v>434</v>
      </c>
      <c r="AD37" s="122">
        <f t="shared" si="6"/>
        <v>17.344000000000001</v>
      </c>
      <c r="AE37" s="122">
        <f t="shared" si="7"/>
        <v>729.57500000000005</v>
      </c>
      <c r="AF37" s="122">
        <f t="shared" si="8"/>
        <v>740.03599999999994</v>
      </c>
      <c r="AG37" s="6" t="s">
        <v>163</v>
      </c>
      <c r="AH37" s="39">
        <v>31</v>
      </c>
      <c r="AI37" s="6" t="s">
        <v>434</v>
      </c>
      <c r="AJ37" s="120">
        <v>825</v>
      </c>
      <c r="AK37" s="120">
        <v>757.38</v>
      </c>
      <c r="AL37" s="120">
        <v>717.06899999999996</v>
      </c>
      <c r="AM37" s="50">
        <v>7.18</v>
      </c>
      <c r="AN37" s="50">
        <v>1.639</v>
      </c>
      <c r="AO37" s="51">
        <v>8.8189999999999991</v>
      </c>
      <c r="AP37" s="6" t="s">
        <v>163</v>
      </c>
      <c r="AQ37" s="39">
        <v>31</v>
      </c>
      <c r="AR37" s="6" t="s">
        <v>434</v>
      </c>
      <c r="AS37" s="50">
        <v>3.6869999999999998</v>
      </c>
      <c r="AT37" s="50">
        <v>4.0860000000000003</v>
      </c>
      <c r="AU37" s="50">
        <v>3.093</v>
      </c>
      <c r="AV37" s="51">
        <v>10.866</v>
      </c>
      <c r="AW37" s="50">
        <v>3.282</v>
      </c>
      <c r="AX37" s="50">
        <v>2.6339999999999999</v>
      </c>
      <c r="AY37" s="51">
        <v>5.9160000000000004</v>
      </c>
      <c r="AZ37" s="6" t="s">
        <v>918</v>
      </c>
      <c r="BA37" s="39">
        <v>31</v>
      </c>
      <c r="BB37" s="6" t="s">
        <v>434</v>
      </c>
      <c r="BC37" s="50">
        <v>14.71</v>
      </c>
      <c r="BD37" s="50">
        <v>44.216999999999999</v>
      </c>
      <c r="BE37" s="50">
        <v>29.506999999999998</v>
      </c>
      <c r="BF37" s="119">
        <f t="shared" si="9"/>
        <v>300.59143439836845</v>
      </c>
      <c r="BG37" s="118">
        <f t="shared" si="10"/>
        <v>27.805</v>
      </c>
      <c r="BH37" s="6" t="s">
        <v>917</v>
      </c>
      <c r="BI37" s="39">
        <v>31</v>
      </c>
      <c r="BJ37" s="6" t="s">
        <v>434</v>
      </c>
      <c r="BK37" s="118">
        <v>17.344000000000001</v>
      </c>
      <c r="BL37" s="118">
        <v>729.57500000000005</v>
      </c>
      <c r="BM37" s="118">
        <v>740.03599999999994</v>
      </c>
      <c r="BN37" s="6" t="s">
        <v>163</v>
      </c>
      <c r="BP37" s="559">
        <v>31</v>
      </c>
      <c r="BQ37" s="536" t="s">
        <v>164</v>
      </c>
      <c r="BR37" s="541">
        <v>0.21199999999999999</v>
      </c>
      <c r="BS37" s="541">
        <v>5.3559999999999999</v>
      </c>
      <c r="BT37" s="541"/>
      <c r="BU37" s="541">
        <f t="shared" si="11"/>
        <v>5.3559999999999999</v>
      </c>
      <c r="BV37" s="537"/>
      <c r="BW37" s="537">
        <v>0.17199999999999999</v>
      </c>
      <c r="BX37" s="537"/>
      <c r="BY37" s="537">
        <f t="shared" si="12"/>
        <v>0.17199999999999999</v>
      </c>
      <c r="BZ37" s="546" t="s">
        <v>38</v>
      </c>
      <c r="CA37" s="559">
        <v>31</v>
      </c>
      <c r="CB37" s="536" t="s">
        <v>164</v>
      </c>
      <c r="CC37" s="537">
        <v>0.05</v>
      </c>
      <c r="CD37" s="537">
        <v>5.2999999999999999E-2</v>
      </c>
      <c r="CE37" s="537">
        <f t="shared" si="13"/>
        <v>0.10300000000000001</v>
      </c>
      <c r="CF37" s="537">
        <v>1.1819999999999999</v>
      </c>
      <c r="CG37" s="537">
        <v>1.3480000000000001</v>
      </c>
      <c r="CH37" s="537">
        <f t="shared" si="14"/>
        <v>0.16600000000000015</v>
      </c>
      <c r="CI37" s="542">
        <f t="shared" si="15"/>
        <v>114.04399323181052</v>
      </c>
      <c r="CJ37" s="546" t="s">
        <v>38</v>
      </c>
    </row>
    <row r="38" spans="1:88" s="4" customFormat="1" ht="35.25" customHeight="1">
      <c r="A38" s="39">
        <v>32</v>
      </c>
      <c r="B38" s="2" t="s">
        <v>38</v>
      </c>
      <c r="C38" s="2">
        <v>11</v>
      </c>
      <c r="D38" s="125">
        <v>7.0249999999999986</v>
      </c>
      <c r="E38" s="124">
        <v>0.21199999999999999</v>
      </c>
      <c r="F38" s="124">
        <v>5.3559999999999999</v>
      </c>
      <c r="G38" s="124"/>
      <c r="H38" s="125">
        <f t="shared" si="0"/>
        <v>5.3559999999999999</v>
      </c>
      <c r="I38" s="2" t="s">
        <v>164</v>
      </c>
      <c r="J38" s="39">
        <v>32</v>
      </c>
      <c r="K38" s="2" t="s">
        <v>38</v>
      </c>
      <c r="L38" s="124"/>
      <c r="M38" s="124">
        <v>0.17199999999999999</v>
      </c>
      <c r="N38" s="124"/>
      <c r="O38" s="125">
        <f t="shared" si="1"/>
        <v>0.17199999999999999</v>
      </c>
      <c r="P38" s="124">
        <v>0.05</v>
      </c>
      <c r="Q38" s="124">
        <v>5.2999999999999999E-2</v>
      </c>
      <c r="R38" s="125">
        <f t="shared" si="2"/>
        <v>0.10300000000000001</v>
      </c>
      <c r="S38" s="2" t="s">
        <v>164</v>
      </c>
      <c r="T38" s="39">
        <v>32</v>
      </c>
      <c r="U38" s="2" t="s">
        <v>38</v>
      </c>
      <c r="V38" s="124">
        <v>1.1819999999999999</v>
      </c>
      <c r="W38" s="124">
        <v>1.3070000000000002</v>
      </c>
      <c r="X38" s="124">
        <f t="shared" si="3"/>
        <v>0.12500000000000022</v>
      </c>
      <c r="Y38" s="123">
        <f t="shared" si="4"/>
        <v>110.57529610829104</v>
      </c>
      <c r="Z38" s="122">
        <f t="shared" si="5"/>
        <v>1.4569999999999999</v>
      </c>
      <c r="AA38" s="2" t="s">
        <v>164</v>
      </c>
      <c r="AB38" s="39">
        <v>32</v>
      </c>
      <c r="AC38" s="2" t="s">
        <v>38</v>
      </c>
      <c r="AD38" s="122">
        <f t="shared" si="6"/>
        <v>1.2349999999999999</v>
      </c>
      <c r="AE38" s="122">
        <f t="shared" si="7"/>
        <v>5.5679999999999987</v>
      </c>
      <c r="AF38" s="122">
        <f t="shared" si="8"/>
        <v>5.7899999999999991</v>
      </c>
      <c r="AG38" s="2" t="s">
        <v>164</v>
      </c>
      <c r="AH38" s="39">
        <v>32</v>
      </c>
      <c r="AI38" s="2" t="s">
        <v>38</v>
      </c>
      <c r="AJ38" s="120">
        <v>11</v>
      </c>
      <c r="AK38" s="120">
        <v>7.0249999999999986</v>
      </c>
      <c r="AL38" s="120">
        <v>0.21199999999999999</v>
      </c>
      <c r="AM38" s="50">
        <v>5.3559999999999999</v>
      </c>
      <c r="AN38" s="50"/>
      <c r="AO38" s="51">
        <v>5.3559999999999999</v>
      </c>
      <c r="AP38" s="2" t="s">
        <v>164</v>
      </c>
      <c r="AQ38" s="39">
        <v>32</v>
      </c>
      <c r="AR38" s="2" t="s">
        <v>38</v>
      </c>
      <c r="AS38" s="50"/>
      <c r="AT38" s="50">
        <v>0.17199999999999999</v>
      </c>
      <c r="AU38" s="50"/>
      <c r="AV38" s="51">
        <v>0.17199999999999999</v>
      </c>
      <c r="AW38" s="50">
        <v>0.05</v>
      </c>
      <c r="AX38" s="50">
        <v>5.2999999999999999E-2</v>
      </c>
      <c r="AY38" s="51">
        <v>0.10300000000000001</v>
      </c>
      <c r="AZ38" s="2" t="s">
        <v>164</v>
      </c>
      <c r="BA38" s="39">
        <v>32</v>
      </c>
      <c r="BB38" s="2" t="s">
        <v>38</v>
      </c>
      <c r="BC38" s="50">
        <v>1.1819999999999999</v>
      </c>
      <c r="BD38" s="50">
        <v>1.3480000000000001</v>
      </c>
      <c r="BE38" s="50">
        <v>0.16600000000000015</v>
      </c>
      <c r="BF38" s="119">
        <f t="shared" si="9"/>
        <v>114.04399323181052</v>
      </c>
      <c r="BG38" s="118">
        <f t="shared" si="10"/>
        <v>1.4569999999999999</v>
      </c>
      <c r="BH38" s="2" t="s">
        <v>164</v>
      </c>
      <c r="BI38" s="39">
        <v>32</v>
      </c>
      <c r="BJ38" s="2" t="s">
        <v>38</v>
      </c>
      <c r="BK38" s="118">
        <v>1.2349999999999999</v>
      </c>
      <c r="BL38" s="118">
        <v>5.5679999999999987</v>
      </c>
      <c r="BM38" s="118">
        <v>5.7899999999999991</v>
      </c>
      <c r="BN38" s="2" t="s">
        <v>164</v>
      </c>
      <c r="BP38" s="521">
        <v>32</v>
      </c>
      <c r="BQ38" s="551" t="s">
        <v>165</v>
      </c>
      <c r="BR38" s="547">
        <v>20.352</v>
      </c>
      <c r="BS38" s="547">
        <v>3.7509999999999999</v>
      </c>
      <c r="BT38" s="547">
        <v>8.6999999999999994E-2</v>
      </c>
      <c r="BU38" s="547">
        <f t="shared" si="11"/>
        <v>3.8380000000000001</v>
      </c>
      <c r="BV38" s="512">
        <v>2.2530000000000001E-2</v>
      </c>
      <c r="BW38" s="512"/>
      <c r="BX38" s="512">
        <v>3.6830000000000002E-2</v>
      </c>
      <c r="BY38" s="512">
        <f t="shared" si="12"/>
        <v>5.9360000000000003E-2</v>
      </c>
      <c r="BZ38" s="552" t="s">
        <v>916</v>
      </c>
      <c r="CA38" s="521">
        <v>32</v>
      </c>
      <c r="CB38" s="551" t="s">
        <v>165</v>
      </c>
      <c r="CC38" s="512">
        <v>4.5969999999999997E-2</v>
      </c>
      <c r="CD38" s="512">
        <v>9.2969999999999997E-2</v>
      </c>
      <c r="CE38" s="512">
        <f t="shared" si="13"/>
        <v>0.13894000000000001</v>
      </c>
      <c r="CF38" s="512">
        <v>19.882449999999999</v>
      </c>
      <c r="CG38" s="512">
        <v>19.916969999999996</v>
      </c>
      <c r="CH38" s="512">
        <f t="shared" si="14"/>
        <v>3.4519999999996998E-2</v>
      </c>
      <c r="CI38" s="548">
        <f t="shared" si="15"/>
        <v>100.17362045421967</v>
      </c>
      <c r="CJ38" s="552" t="s">
        <v>916</v>
      </c>
    </row>
    <row r="39" spans="1:88" s="4" customFormat="1" ht="21" customHeight="1">
      <c r="A39" s="39">
        <v>33</v>
      </c>
      <c r="B39" s="6" t="s">
        <v>916</v>
      </c>
      <c r="C39" s="2">
        <v>49</v>
      </c>
      <c r="D39" s="125">
        <v>48.882000000000005</v>
      </c>
      <c r="E39" s="124">
        <v>20.352</v>
      </c>
      <c r="F39" s="124">
        <v>3.673</v>
      </c>
      <c r="G39" s="124">
        <v>8.4000000000000005E-2</v>
      </c>
      <c r="H39" s="125">
        <f t="shared" si="0"/>
        <v>3.7570000000000001</v>
      </c>
      <c r="I39" s="6" t="s">
        <v>165</v>
      </c>
      <c r="J39" s="39">
        <v>33</v>
      </c>
      <c r="K39" s="6" t="s">
        <v>916</v>
      </c>
      <c r="L39" s="124">
        <v>0.92400000000000004</v>
      </c>
      <c r="M39" s="124"/>
      <c r="N39" s="124">
        <v>0.46200000000000002</v>
      </c>
      <c r="O39" s="125">
        <f t="shared" si="1"/>
        <v>1.3860000000000001</v>
      </c>
      <c r="P39" s="124">
        <v>2.14</v>
      </c>
      <c r="Q39" s="124">
        <v>2.3090000000000002</v>
      </c>
      <c r="R39" s="125">
        <f t="shared" si="2"/>
        <v>4.4489999999999998</v>
      </c>
      <c r="S39" s="6" t="s">
        <v>165</v>
      </c>
      <c r="T39" s="39">
        <v>33</v>
      </c>
      <c r="U39" s="6" t="s">
        <v>916</v>
      </c>
      <c r="V39" s="124">
        <v>18.937999999999999</v>
      </c>
      <c r="W39" s="124">
        <v>23.443000000000005</v>
      </c>
      <c r="X39" s="124">
        <f t="shared" si="3"/>
        <v>4.5050000000000061</v>
      </c>
      <c r="Y39" s="123">
        <f t="shared" si="4"/>
        <v>123.78815080789948</v>
      </c>
      <c r="Z39" s="122">
        <f t="shared" si="5"/>
        <v>23.848999999999997</v>
      </c>
      <c r="AA39" s="6" t="s">
        <v>165</v>
      </c>
      <c r="AB39" s="39">
        <v>33</v>
      </c>
      <c r="AC39" s="6" t="s">
        <v>916</v>
      </c>
      <c r="AD39" s="122">
        <f t="shared" si="6"/>
        <v>21.247</v>
      </c>
      <c r="AE39" s="122">
        <f t="shared" si="7"/>
        <v>25.033000000000008</v>
      </c>
      <c r="AF39" s="122">
        <f t="shared" si="8"/>
        <v>27.635000000000005</v>
      </c>
      <c r="AG39" s="6" t="s">
        <v>165</v>
      </c>
      <c r="AH39" s="39">
        <v>33</v>
      </c>
      <c r="AI39" s="6" t="s">
        <v>916</v>
      </c>
      <c r="AJ39" s="120">
        <v>49</v>
      </c>
      <c r="AK39" s="120">
        <v>48.882000000000005</v>
      </c>
      <c r="AL39" s="120">
        <v>20.350999999999999</v>
      </c>
      <c r="AM39" s="50">
        <v>3.673</v>
      </c>
      <c r="AN39" s="50">
        <v>8.4000000000000005E-2</v>
      </c>
      <c r="AO39" s="51">
        <v>3.7570000000000001</v>
      </c>
      <c r="AP39" s="6" t="s">
        <v>165</v>
      </c>
      <c r="AQ39" s="39">
        <v>33</v>
      </c>
      <c r="AR39" s="6" t="s">
        <v>916</v>
      </c>
      <c r="AS39" s="50">
        <v>0.92400000000000004</v>
      </c>
      <c r="AT39" s="50"/>
      <c r="AU39" s="50">
        <v>0.46899999999999997</v>
      </c>
      <c r="AV39" s="51">
        <v>1.393</v>
      </c>
      <c r="AW39" s="50">
        <v>2.1720000000000002</v>
      </c>
      <c r="AX39" s="50">
        <v>2.3279999999999998</v>
      </c>
      <c r="AY39" s="51">
        <v>4.5</v>
      </c>
      <c r="AZ39" s="6" t="s">
        <v>165</v>
      </c>
      <c r="BA39" s="39">
        <v>33</v>
      </c>
      <c r="BB39" s="6" t="s">
        <v>916</v>
      </c>
      <c r="BC39" s="50">
        <v>18.881</v>
      </c>
      <c r="BD39" s="50">
        <v>23.376999999999999</v>
      </c>
      <c r="BE39" s="50">
        <v>4.4959999999999987</v>
      </c>
      <c r="BF39" s="119">
        <f t="shared" si="9"/>
        <v>123.81229807743233</v>
      </c>
      <c r="BG39" s="118">
        <f t="shared" si="10"/>
        <v>23.85</v>
      </c>
      <c r="BH39" s="6" t="s">
        <v>165</v>
      </c>
      <c r="BI39" s="39">
        <v>33</v>
      </c>
      <c r="BJ39" s="6" t="s">
        <v>916</v>
      </c>
      <c r="BK39" s="118">
        <v>21.209</v>
      </c>
      <c r="BL39" s="118">
        <v>25.032000000000004</v>
      </c>
      <c r="BM39" s="118">
        <v>27.673000000000005</v>
      </c>
      <c r="BN39" s="6" t="s">
        <v>165</v>
      </c>
      <c r="BP39" s="559">
        <v>33</v>
      </c>
      <c r="BQ39" s="536" t="s">
        <v>166</v>
      </c>
      <c r="BR39" s="541"/>
      <c r="BS39" s="541">
        <v>0.183</v>
      </c>
      <c r="BT39" s="541"/>
      <c r="BU39" s="541">
        <f t="shared" si="11"/>
        <v>0.183</v>
      </c>
      <c r="BV39" s="537"/>
      <c r="BW39" s="537">
        <v>5.5E-2</v>
      </c>
      <c r="BX39" s="537">
        <v>5.7000000000000002E-2</v>
      </c>
      <c r="BY39" s="537">
        <f t="shared" si="12"/>
        <v>0.112</v>
      </c>
      <c r="BZ39" s="546" t="s">
        <v>4</v>
      </c>
      <c r="CA39" s="559">
        <v>33</v>
      </c>
      <c r="CB39" s="536" t="s">
        <v>166</v>
      </c>
      <c r="CC39" s="537">
        <v>8.0000000000000002E-3</v>
      </c>
      <c r="CD39" s="537">
        <v>0.115</v>
      </c>
      <c r="CE39" s="537">
        <f t="shared" si="13"/>
        <v>0.123</v>
      </c>
      <c r="CF39" s="537">
        <v>2.6120000000000001</v>
      </c>
      <c r="CG39" s="537">
        <v>2.6216099999999991</v>
      </c>
      <c r="CH39" s="537">
        <f t="shared" si="14"/>
        <v>9.6099999999990082E-3</v>
      </c>
      <c r="CI39" s="542">
        <f t="shared" si="15"/>
        <v>100.36791730474728</v>
      </c>
      <c r="CJ39" s="546" t="s">
        <v>4</v>
      </c>
    </row>
    <row r="40" spans="1:88" s="4" customFormat="1" ht="17.100000000000001" customHeight="1">
      <c r="A40" s="39">
        <v>35</v>
      </c>
      <c r="B40" s="2" t="s">
        <v>4</v>
      </c>
      <c r="C40" s="2">
        <v>11</v>
      </c>
      <c r="D40" s="125">
        <v>3.145</v>
      </c>
      <c r="E40" s="124"/>
      <c r="F40" s="124">
        <v>0.184</v>
      </c>
      <c r="G40" s="124"/>
      <c r="H40" s="125">
        <f t="shared" si="0"/>
        <v>0.184</v>
      </c>
      <c r="I40" s="2" t="s">
        <v>166</v>
      </c>
      <c r="J40" s="39">
        <v>35</v>
      </c>
      <c r="K40" s="2" t="s">
        <v>4</v>
      </c>
      <c r="L40" s="124"/>
      <c r="M40" s="124">
        <v>5.6000000000000001E-2</v>
      </c>
      <c r="N40" s="124">
        <v>5.6000000000000001E-2</v>
      </c>
      <c r="O40" s="125">
        <f t="shared" si="1"/>
        <v>0.112</v>
      </c>
      <c r="P40" s="124">
        <v>8.0000000000000002E-3</v>
      </c>
      <c r="Q40" s="124">
        <v>0.115</v>
      </c>
      <c r="R40" s="125">
        <f t="shared" si="2"/>
        <v>0.123</v>
      </c>
      <c r="S40" s="2" t="s">
        <v>166</v>
      </c>
      <c r="T40" s="39">
        <v>35</v>
      </c>
      <c r="U40" s="2" t="s">
        <v>4</v>
      </c>
      <c r="V40" s="124">
        <v>2.726</v>
      </c>
      <c r="W40" s="124">
        <v>2.8019999999999996</v>
      </c>
      <c r="X40" s="124">
        <f t="shared" si="3"/>
        <v>7.5999999999999623E-2</v>
      </c>
      <c r="Y40" s="123">
        <f t="shared" si="4"/>
        <v>102.7879677182685</v>
      </c>
      <c r="Z40" s="122">
        <f t="shared" si="5"/>
        <v>2.9609999999999999</v>
      </c>
      <c r="AA40" s="2" t="s">
        <v>166</v>
      </c>
      <c r="AB40" s="39">
        <v>35</v>
      </c>
      <c r="AC40" s="2" t="s">
        <v>4</v>
      </c>
      <c r="AD40" s="122">
        <f t="shared" si="6"/>
        <v>2.8410000000000002</v>
      </c>
      <c r="AE40" s="122">
        <f t="shared" si="7"/>
        <v>0.18400000000000016</v>
      </c>
      <c r="AF40" s="122">
        <f t="shared" si="8"/>
        <v>0.30399999999999983</v>
      </c>
      <c r="AG40" s="2" t="s">
        <v>166</v>
      </c>
      <c r="AH40" s="39">
        <v>35</v>
      </c>
      <c r="AI40" s="2" t="s">
        <v>4</v>
      </c>
      <c r="AJ40" s="120">
        <v>11</v>
      </c>
      <c r="AK40" s="120">
        <v>3.145</v>
      </c>
      <c r="AL40" s="120"/>
      <c r="AM40" s="50">
        <v>0.184</v>
      </c>
      <c r="AN40" s="50"/>
      <c r="AO40" s="51">
        <v>0.184</v>
      </c>
      <c r="AP40" s="2" t="s">
        <v>166</v>
      </c>
      <c r="AQ40" s="39">
        <v>35</v>
      </c>
      <c r="AR40" s="2" t="s">
        <v>4</v>
      </c>
      <c r="AS40" s="50"/>
      <c r="AT40" s="50">
        <v>5.6000000000000001E-2</v>
      </c>
      <c r="AU40" s="50">
        <v>5.6000000000000001E-2</v>
      </c>
      <c r="AV40" s="51">
        <v>0.112</v>
      </c>
      <c r="AW40" s="50">
        <v>8.0000000000000002E-3</v>
      </c>
      <c r="AX40" s="50">
        <v>0.115</v>
      </c>
      <c r="AY40" s="51">
        <v>0.123</v>
      </c>
      <c r="AZ40" s="2" t="s">
        <v>166</v>
      </c>
      <c r="BA40" s="39">
        <v>35</v>
      </c>
      <c r="BB40" s="2" t="s">
        <v>4</v>
      </c>
      <c r="BC40" s="50">
        <v>2.726</v>
      </c>
      <c r="BD40" s="50">
        <v>2.8019999999999996</v>
      </c>
      <c r="BE40" s="50">
        <v>7.5999999999999623E-2</v>
      </c>
      <c r="BF40" s="119">
        <f t="shared" si="9"/>
        <v>102.7879677182685</v>
      </c>
      <c r="BG40" s="118">
        <f t="shared" si="10"/>
        <v>2.9609999999999999</v>
      </c>
      <c r="BH40" s="2" t="s">
        <v>166</v>
      </c>
      <c r="BI40" s="39">
        <v>35</v>
      </c>
      <c r="BJ40" s="2" t="s">
        <v>4</v>
      </c>
      <c r="BK40" s="118">
        <v>2.8410000000000002</v>
      </c>
      <c r="BL40" s="118">
        <v>0.18400000000000016</v>
      </c>
      <c r="BM40" s="118">
        <v>0.30399999999999983</v>
      </c>
      <c r="BN40" s="2" t="s">
        <v>166</v>
      </c>
      <c r="BP40" s="521">
        <v>34</v>
      </c>
      <c r="BQ40" s="308" t="s">
        <v>138</v>
      </c>
      <c r="BR40" s="547">
        <v>1.4770000000000001</v>
      </c>
      <c r="BS40" s="547">
        <v>75.484999999999999</v>
      </c>
      <c r="BT40" s="547">
        <v>17.707999999999998</v>
      </c>
      <c r="BU40" s="547">
        <f t="shared" si="11"/>
        <v>93.192999999999998</v>
      </c>
      <c r="BV40" s="512">
        <v>6.0999999999999999E-2</v>
      </c>
      <c r="BW40" s="512">
        <v>1.177</v>
      </c>
      <c r="BX40" s="512">
        <v>9.8930000000000007</v>
      </c>
      <c r="BY40" s="512">
        <f t="shared" si="12"/>
        <v>11.131</v>
      </c>
      <c r="BZ40" s="549" t="s">
        <v>24</v>
      </c>
      <c r="CA40" s="521">
        <v>34</v>
      </c>
      <c r="CB40" s="308" t="s">
        <v>138</v>
      </c>
      <c r="CC40" s="512">
        <v>8.0640000000000001</v>
      </c>
      <c r="CD40" s="512">
        <v>11.734</v>
      </c>
      <c r="CE40" s="512">
        <f t="shared" si="13"/>
        <v>19.798000000000002</v>
      </c>
      <c r="CF40" s="512">
        <v>21.888999999999999</v>
      </c>
      <c r="CG40" s="512">
        <v>58.89</v>
      </c>
      <c r="CH40" s="512">
        <f t="shared" si="14"/>
        <v>37.001000000000005</v>
      </c>
      <c r="CI40" s="548">
        <f t="shared" si="15"/>
        <v>269.039243455617</v>
      </c>
      <c r="CJ40" s="549" t="s">
        <v>24</v>
      </c>
    </row>
    <row r="41" spans="1:88" s="11" customFormat="1" ht="17.100000000000001" customHeight="1">
      <c r="A41" s="39">
        <v>35</v>
      </c>
      <c r="B41" s="2" t="s">
        <v>7</v>
      </c>
      <c r="C41" s="2">
        <v>3</v>
      </c>
      <c r="D41" s="125">
        <v>2.6589999999999998</v>
      </c>
      <c r="E41" s="124"/>
      <c r="F41" s="124">
        <v>0.52</v>
      </c>
      <c r="G41" s="124"/>
      <c r="H41" s="125">
        <f t="shared" si="0"/>
        <v>0.52</v>
      </c>
      <c r="I41" s="2" t="s">
        <v>167</v>
      </c>
      <c r="J41" s="39">
        <v>35</v>
      </c>
      <c r="K41" s="2" t="s">
        <v>7</v>
      </c>
      <c r="L41" s="124"/>
      <c r="M41" s="124"/>
      <c r="N41" s="124"/>
      <c r="O41" s="125">
        <f t="shared" si="1"/>
        <v>0</v>
      </c>
      <c r="P41" s="124"/>
      <c r="Q41" s="124"/>
      <c r="R41" s="125">
        <f t="shared" si="2"/>
        <v>0</v>
      </c>
      <c r="S41" s="2" t="s">
        <v>167</v>
      </c>
      <c r="T41" s="39">
        <v>35</v>
      </c>
      <c r="U41" s="2" t="s">
        <v>7</v>
      </c>
      <c r="V41" s="124">
        <v>2.1389999999999998</v>
      </c>
      <c r="W41" s="124">
        <v>2.2909999999999995</v>
      </c>
      <c r="X41" s="124">
        <f t="shared" si="3"/>
        <v>0.15199999999999969</v>
      </c>
      <c r="Y41" s="123">
        <f t="shared" si="4"/>
        <v>107.10612435717624</v>
      </c>
      <c r="Z41" s="122">
        <f t="shared" si="5"/>
        <v>2.1389999999999998</v>
      </c>
      <c r="AA41" s="2" t="s">
        <v>167</v>
      </c>
      <c r="AB41" s="39">
        <v>35</v>
      </c>
      <c r="AC41" s="2" t="s">
        <v>7</v>
      </c>
      <c r="AD41" s="122">
        <f t="shared" si="6"/>
        <v>2.1389999999999998</v>
      </c>
      <c r="AE41" s="122">
        <f t="shared" si="7"/>
        <v>0.52</v>
      </c>
      <c r="AF41" s="122">
        <f t="shared" si="8"/>
        <v>0.52</v>
      </c>
      <c r="AG41" s="2" t="s">
        <v>167</v>
      </c>
      <c r="AH41" s="39">
        <v>35</v>
      </c>
      <c r="AI41" s="2" t="s">
        <v>7</v>
      </c>
      <c r="AJ41" s="120">
        <v>3</v>
      </c>
      <c r="AK41" s="120">
        <v>2.6589999999999998</v>
      </c>
      <c r="AL41" s="120"/>
      <c r="AM41" s="50">
        <v>0.52400000000000002</v>
      </c>
      <c r="AN41" s="50"/>
      <c r="AO41" s="51">
        <v>0.52400000000000002</v>
      </c>
      <c r="AP41" s="2" t="s">
        <v>167</v>
      </c>
      <c r="AQ41" s="39">
        <v>35</v>
      </c>
      <c r="AR41" s="2" t="s">
        <v>7</v>
      </c>
      <c r="AS41" s="50"/>
      <c r="AT41" s="50"/>
      <c r="AU41" s="50"/>
      <c r="AV41" s="51"/>
      <c r="AW41" s="50"/>
      <c r="AX41" s="50"/>
      <c r="AY41" s="51"/>
      <c r="AZ41" s="2" t="s">
        <v>167</v>
      </c>
      <c r="BA41" s="39">
        <v>35</v>
      </c>
      <c r="BB41" s="2" t="s">
        <v>7</v>
      </c>
      <c r="BC41" s="50">
        <v>2.1349999999999998</v>
      </c>
      <c r="BD41" s="50">
        <v>2.2879999999999998</v>
      </c>
      <c r="BE41" s="50">
        <v>0.15300000000000002</v>
      </c>
      <c r="BF41" s="119">
        <f t="shared" si="9"/>
        <v>107.16627634660423</v>
      </c>
      <c r="BG41" s="118">
        <f t="shared" si="10"/>
        <v>2.1349999999999998</v>
      </c>
      <c r="BH41" s="2" t="s">
        <v>167</v>
      </c>
      <c r="BI41" s="39">
        <v>35</v>
      </c>
      <c r="BJ41" s="2" t="s">
        <v>7</v>
      </c>
      <c r="BK41" s="118">
        <v>2.1349999999999998</v>
      </c>
      <c r="BL41" s="118">
        <v>0.52400000000000002</v>
      </c>
      <c r="BM41" s="118">
        <v>0.52400000000000002</v>
      </c>
      <c r="BN41" s="2" t="s">
        <v>167</v>
      </c>
      <c r="BP41" s="559">
        <v>35</v>
      </c>
      <c r="BQ41" s="536" t="s">
        <v>167</v>
      </c>
      <c r="BR41" s="541"/>
      <c r="BS41" s="541">
        <v>0.45</v>
      </c>
      <c r="BT41" s="541"/>
      <c r="BU41" s="541">
        <f t="shared" si="11"/>
        <v>0.45</v>
      </c>
      <c r="BV41" s="537"/>
      <c r="BW41" s="537"/>
      <c r="BX41" s="537"/>
      <c r="BY41" s="537">
        <f t="shared" si="12"/>
        <v>0</v>
      </c>
      <c r="BZ41" s="546" t="s">
        <v>7</v>
      </c>
      <c r="CA41" s="559">
        <v>35</v>
      </c>
      <c r="CB41" s="536" t="s">
        <v>167</v>
      </c>
      <c r="CC41" s="537"/>
      <c r="CD41" s="537"/>
      <c r="CE41" s="537">
        <f t="shared" si="13"/>
        <v>0</v>
      </c>
      <c r="CF41" s="537">
        <v>2.6749999999999998</v>
      </c>
      <c r="CG41" s="537">
        <v>2.6984300000000001</v>
      </c>
      <c r="CH41" s="537">
        <f t="shared" si="14"/>
        <v>2.3430000000000284E-2</v>
      </c>
      <c r="CI41" s="542">
        <f t="shared" si="15"/>
        <v>100.87588785046731</v>
      </c>
      <c r="CJ41" s="546" t="s">
        <v>7</v>
      </c>
    </row>
    <row r="42" spans="1:88" s="4" customFormat="1" ht="17.100000000000001" customHeight="1">
      <c r="A42" s="39">
        <v>36</v>
      </c>
      <c r="B42" s="2" t="s">
        <v>10</v>
      </c>
      <c r="C42" s="2">
        <v>48</v>
      </c>
      <c r="D42" s="125">
        <v>48.651000000000003</v>
      </c>
      <c r="E42" s="124">
        <v>0.39900000000000002</v>
      </c>
      <c r="F42" s="124">
        <v>19.285</v>
      </c>
      <c r="G42" s="124">
        <v>7.0999999999999994E-2</v>
      </c>
      <c r="H42" s="125">
        <f t="shared" si="0"/>
        <v>19.356000000000002</v>
      </c>
      <c r="I42" s="2" t="s">
        <v>168</v>
      </c>
      <c r="J42" s="39">
        <v>36</v>
      </c>
      <c r="K42" s="2" t="s">
        <v>10</v>
      </c>
      <c r="L42" s="124"/>
      <c r="M42" s="124">
        <v>1.1579999999999999</v>
      </c>
      <c r="N42" s="124">
        <v>4.3330000000000002</v>
      </c>
      <c r="O42" s="125">
        <f t="shared" si="1"/>
        <v>5.4909999999999997</v>
      </c>
      <c r="P42" s="124">
        <v>3.0939999999999999</v>
      </c>
      <c r="Q42" s="124">
        <v>5.274</v>
      </c>
      <c r="R42" s="125">
        <f t="shared" si="2"/>
        <v>8.3680000000000003</v>
      </c>
      <c r="S42" s="2" t="s">
        <v>168</v>
      </c>
      <c r="T42" s="39">
        <v>36</v>
      </c>
      <c r="U42" s="2" t="s">
        <v>10</v>
      </c>
      <c r="V42" s="124">
        <v>15.037000000000001</v>
      </c>
      <c r="W42" s="124">
        <v>25.689999999999998</v>
      </c>
      <c r="X42" s="124">
        <f t="shared" si="3"/>
        <v>10.652999999999997</v>
      </c>
      <c r="Y42" s="123">
        <f t="shared" si="4"/>
        <v>170.84524838731127</v>
      </c>
      <c r="Z42" s="122">
        <f t="shared" si="5"/>
        <v>28.896000000000001</v>
      </c>
      <c r="AA42" s="2" t="s">
        <v>168</v>
      </c>
      <c r="AB42" s="39">
        <v>36</v>
      </c>
      <c r="AC42" s="2" t="s">
        <v>10</v>
      </c>
      <c r="AD42" s="122">
        <f t="shared" si="6"/>
        <v>20.311</v>
      </c>
      <c r="AE42" s="122">
        <f t="shared" si="7"/>
        <v>19.755000000000003</v>
      </c>
      <c r="AF42" s="121">
        <f t="shared" si="8"/>
        <v>28.340000000000003</v>
      </c>
      <c r="AG42" s="2" t="s">
        <v>915</v>
      </c>
      <c r="AH42" s="39">
        <v>36</v>
      </c>
      <c r="AI42" s="2" t="s">
        <v>10</v>
      </c>
      <c r="AJ42" s="120">
        <v>48</v>
      </c>
      <c r="AK42" s="120">
        <v>48.650999999999996</v>
      </c>
      <c r="AL42" s="120">
        <v>0.39300000000000002</v>
      </c>
      <c r="AM42" s="50">
        <v>19.385999999999999</v>
      </c>
      <c r="AN42" s="50">
        <v>0.125</v>
      </c>
      <c r="AO42" s="51">
        <v>19.510999999999999</v>
      </c>
      <c r="AP42" s="2" t="s">
        <v>168</v>
      </c>
      <c r="AQ42" s="39">
        <v>36</v>
      </c>
      <c r="AR42" s="2" t="s">
        <v>10</v>
      </c>
      <c r="AS42" s="50"/>
      <c r="AT42" s="50">
        <v>1.163</v>
      </c>
      <c r="AU42" s="50">
        <v>4.4450000000000003</v>
      </c>
      <c r="AV42" s="51">
        <v>5.6080000000000005</v>
      </c>
      <c r="AW42" s="50">
        <v>3.0910000000000002</v>
      </c>
      <c r="AX42" s="50">
        <v>5.0389999999999997</v>
      </c>
      <c r="AY42" s="51">
        <v>8.129999999999999</v>
      </c>
      <c r="AZ42" s="2" t="s">
        <v>168</v>
      </c>
      <c r="BA42" s="39">
        <v>36</v>
      </c>
      <c r="BB42" s="2" t="s">
        <v>10</v>
      </c>
      <c r="BC42" s="50">
        <v>15.009</v>
      </c>
      <c r="BD42" s="50">
        <v>25.623000000000001</v>
      </c>
      <c r="BE42" s="50">
        <v>10.614000000000001</v>
      </c>
      <c r="BF42" s="119">
        <f t="shared" si="9"/>
        <v>170.71756945832502</v>
      </c>
      <c r="BG42" s="118">
        <f t="shared" si="10"/>
        <v>28.747</v>
      </c>
      <c r="BH42" s="2" t="s">
        <v>168</v>
      </c>
      <c r="BI42" s="39">
        <v>36</v>
      </c>
      <c r="BJ42" s="2" t="s">
        <v>10</v>
      </c>
      <c r="BK42" s="118">
        <v>20.048000000000002</v>
      </c>
      <c r="BL42" s="118">
        <v>19.903999999999996</v>
      </c>
      <c r="BM42" s="117">
        <v>28.602999999999994</v>
      </c>
      <c r="BN42" s="2" t="s">
        <v>168</v>
      </c>
      <c r="BP42" s="521">
        <v>36</v>
      </c>
      <c r="BQ42" s="308" t="s">
        <v>168</v>
      </c>
      <c r="BR42" s="547">
        <v>0.39300000000000002</v>
      </c>
      <c r="BS42" s="547">
        <v>19.768999999999998</v>
      </c>
      <c r="BT42" s="547">
        <v>0.125</v>
      </c>
      <c r="BU42" s="547">
        <f t="shared" si="11"/>
        <v>19.893999999999998</v>
      </c>
      <c r="BV42" s="512"/>
      <c r="BW42" s="512">
        <v>1.2050000000000001</v>
      </c>
      <c r="BX42" s="512">
        <v>4.601</v>
      </c>
      <c r="BY42" s="512">
        <f t="shared" si="12"/>
        <v>5.806</v>
      </c>
      <c r="BZ42" s="549" t="s">
        <v>10</v>
      </c>
      <c r="CA42" s="521">
        <v>36</v>
      </c>
      <c r="CB42" s="308" t="s">
        <v>168</v>
      </c>
      <c r="CC42" s="512">
        <v>3.2360000000000002</v>
      </c>
      <c r="CD42" s="512">
        <v>4.0149999999999997</v>
      </c>
      <c r="CE42" s="512">
        <f t="shared" si="13"/>
        <v>7.2509999999999994</v>
      </c>
      <c r="CF42" s="512">
        <v>15.307</v>
      </c>
      <c r="CG42" s="512">
        <v>26.716000000000001</v>
      </c>
      <c r="CH42" s="512">
        <f t="shared" si="14"/>
        <v>11.409000000000001</v>
      </c>
      <c r="CI42" s="548">
        <f t="shared" si="15"/>
        <v>174.53452668713661</v>
      </c>
      <c r="CJ42" s="549" t="s">
        <v>10</v>
      </c>
    </row>
    <row r="43" spans="1:88" s="4" customFormat="1" ht="17.25" customHeight="1">
      <c r="A43" s="4" t="s">
        <v>909</v>
      </c>
      <c r="C43" s="113"/>
      <c r="D43" s="113"/>
      <c r="E43" s="113"/>
      <c r="F43" s="113"/>
      <c r="G43" s="113"/>
      <c r="H43" s="113"/>
      <c r="I43" s="113"/>
      <c r="J43" s="4" t="s">
        <v>909</v>
      </c>
      <c r="L43" s="113"/>
      <c r="M43" s="113"/>
      <c r="N43" s="113"/>
      <c r="O43" s="113"/>
      <c r="P43" s="113"/>
      <c r="Q43" s="113"/>
      <c r="R43" s="113"/>
      <c r="S43" s="113"/>
      <c r="T43" s="111" t="s">
        <v>914</v>
      </c>
      <c r="U43" s="113"/>
      <c r="V43" s="116"/>
      <c r="X43" s="113"/>
      <c r="Y43" s="113"/>
      <c r="AB43" s="4" t="s">
        <v>909</v>
      </c>
      <c r="AD43" s="115"/>
      <c r="AE43" s="115"/>
      <c r="AF43" s="115"/>
      <c r="AH43" s="4" t="s">
        <v>909</v>
      </c>
      <c r="AJ43" s="113"/>
      <c r="AK43" s="113"/>
      <c r="AL43" s="113"/>
      <c r="AM43" s="113"/>
      <c r="AN43" s="113"/>
      <c r="AO43" s="113"/>
      <c r="AP43" s="113"/>
      <c r="AQ43" s="4" t="s">
        <v>909</v>
      </c>
      <c r="AS43" s="113"/>
      <c r="AT43" s="113"/>
      <c r="AU43" s="113"/>
      <c r="AV43" s="113"/>
      <c r="AW43" s="113"/>
      <c r="AX43" s="113"/>
      <c r="AY43" s="113"/>
      <c r="AZ43" s="113"/>
      <c r="BA43" s="111" t="s">
        <v>907</v>
      </c>
      <c r="BB43" s="113"/>
      <c r="BC43" s="116"/>
      <c r="BE43" s="113"/>
      <c r="BF43" s="113"/>
      <c r="BI43" s="4" t="s">
        <v>909</v>
      </c>
      <c r="BK43" s="115"/>
      <c r="BL43" s="115"/>
      <c r="BM43" s="115"/>
      <c r="BP43" s="560" t="s">
        <v>913</v>
      </c>
      <c r="BQ43" s="516"/>
      <c r="BR43" s="553"/>
      <c r="BS43" s="553"/>
      <c r="BT43" s="553"/>
      <c r="BU43" s="553"/>
      <c r="BV43" s="553"/>
      <c r="BW43" s="553"/>
      <c r="BX43" s="553"/>
      <c r="BY43" s="553"/>
      <c r="BZ43" s="1146"/>
      <c r="CA43" s="1162" t="s">
        <v>913</v>
      </c>
      <c r="CB43" s="1153"/>
      <c r="CC43" s="1163"/>
      <c r="CD43" s="1163"/>
      <c r="CE43" s="1163"/>
      <c r="CF43" s="1163"/>
      <c r="CG43" s="1163"/>
      <c r="CH43" s="1163"/>
      <c r="CI43" s="1163"/>
      <c r="CJ43" s="1164"/>
    </row>
    <row r="44" spans="1:88" s="4" customFormat="1" ht="19.5" customHeight="1">
      <c r="A44" s="4" t="s">
        <v>912</v>
      </c>
      <c r="B44" s="7"/>
      <c r="C44" s="7"/>
      <c r="D44" s="7"/>
      <c r="E44" s="113" t="s">
        <v>911</v>
      </c>
      <c r="F44" s="1579" t="s">
        <v>910</v>
      </c>
      <c r="G44" s="1579"/>
      <c r="H44" s="1579"/>
      <c r="I44" s="1579"/>
      <c r="J44" s="4" t="s">
        <v>912</v>
      </c>
      <c r="K44" s="7"/>
      <c r="L44" s="7"/>
      <c r="M44" s="7"/>
      <c r="O44" s="113" t="s">
        <v>911</v>
      </c>
      <c r="P44" s="1579" t="s">
        <v>910</v>
      </c>
      <c r="Q44" s="1579"/>
      <c r="R44" s="1579"/>
      <c r="S44" s="1579"/>
      <c r="T44" s="4" t="s">
        <v>909</v>
      </c>
      <c r="U44" s="114"/>
      <c r="V44" s="7"/>
      <c r="W44" s="7"/>
      <c r="X44" s="7"/>
      <c r="Y44" s="7"/>
      <c r="AB44" s="4" t="s">
        <v>912</v>
      </c>
      <c r="AH44" s="15" t="s">
        <v>912</v>
      </c>
      <c r="AI44" s="7"/>
      <c r="AJ44" s="7"/>
      <c r="AK44" s="7"/>
      <c r="AL44" s="113" t="s">
        <v>911</v>
      </c>
      <c r="AM44" s="1579" t="s">
        <v>910</v>
      </c>
      <c r="AN44" s="1579"/>
      <c r="AO44" s="1579"/>
      <c r="AP44" s="1579"/>
      <c r="AQ44" s="15" t="s">
        <v>912</v>
      </c>
      <c r="AR44" s="7"/>
      <c r="AS44" s="7"/>
      <c r="AT44" s="7"/>
      <c r="AV44" s="113" t="s">
        <v>911</v>
      </c>
      <c r="AW44" s="1579" t="s">
        <v>910</v>
      </c>
      <c r="AX44" s="1579"/>
      <c r="AY44" s="1579"/>
      <c r="AZ44" s="1579"/>
      <c r="BA44" s="4" t="s">
        <v>909</v>
      </c>
      <c r="BB44" s="114"/>
      <c r="BC44" s="7"/>
      <c r="BD44" s="7"/>
      <c r="BE44" s="7"/>
      <c r="BF44" s="7"/>
      <c r="BI44" s="4" t="s">
        <v>912</v>
      </c>
      <c r="BP44" s="1600" t="s">
        <v>909</v>
      </c>
      <c r="BQ44" s="1601"/>
      <c r="BR44" s="1601"/>
      <c r="BS44" s="1601"/>
      <c r="BT44" s="1601"/>
      <c r="BU44" s="1601"/>
      <c r="BV44" s="1601"/>
      <c r="BW44" s="1601"/>
      <c r="BX44" s="1601"/>
      <c r="BY44" s="1601"/>
      <c r="BZ44" s="1602"/>
      <c r="CA44" s="1600" t="s">
        <v>909</v>
      </c>
      <c r="CB44" s="1601"/>
      <c r="CC44" s="1601"/>
      <c r="CD44" s="1601"/>
      <c r="CE44" s="1601"/>
      <c r="CF44" s="1601"/>
      <c r="CG44" s="1601"/>
      <c r="CH44" s="1601"/>
      <c r="CI44" s="1601"/>
      <c r="CJ44" s="1602"/>
    </row>
    <row r="45" spans="1:88" ht="15.75">
      <c r="D45" s="110"/>
      <c r="AH45" s="112" t="s">
        <v>908</v>
      </c>
      <c r="AM45" s="111" t="s">
        <v>907</v>
      </c>
      <c r="AQ45" s="4" t="s">
        <v>908</v>
      </c>
      <c r="BA45" s="4" t="s">
        <v>908</v>
      </c>
      <c r="BI45" s="4" t="s">
        <v>908</v>
      </c>
      <c r="BM45" s="111" t="s">
        <v>907</v>
      </c>
      <c r="BP45" s="562" t="s">
        <v>2087</v>
      </c>
      <c r="BQ45" s="554"/>
      <c r="BR45" s="554"/>
      <c r="BS45" s="554"/>
      <c r="BT45" s="554"/>
      <c r="BU45" s="554"/>
      <c r="BV45" s="554"/>
      <c r="BW45" s="556"/>
      <c r="BX45" s="554"/>
      <c r="BY45" s="554"/>
      <c r="BZ45" s="563"/>
      <c r="CA45" s="562" t="s">
        <v>2087</v>
      </c>
      <c r="CB45" s="554"/>
      <c r="CC45" s="554"/>
      <c r="CD45" s="554"/>
      <c r="CE45" s="554"/>
      <c r="CF45" s="554"/>
      <c r="CG45" s="554"/>
      <c r="CH45" s="556"/>
      <c r="CI45" s="554"/>
      <c r="CJ45" s="563"/>
    </row>
    <row r="46" spans="1:88" ht="46.5" customHeight="1">
      <c r="D46" s="110"/>
      <c r="BP46" s="1576" t="s">
        <v>2088</v>
      </c>
      <c r="BQ46" s="1577"/>
      <c r="BR46" s="1577"/>
      <c r="BS46" s="1577"/>
      <c r="BT46" s="1577"/>
      <c r="BU46" s="1577"/>
      <c r="BV46" s="1577"/>
      <c r="BW46" s="1577"/>
      <c r="BX46" s="1577"/>
      <c r="BY46" s="1577"/>
      <c r="BZ46" s="1578"/>
      <c r="CA46" s="1576" t="s">
        <v>2088</v>
      </c>
      <c r="CB46" s="1577"/>
      <c r="CC46" s="1577"/>
      <c r="CD46" s="1577"/>
      <c r="CE46" s="1577"/>
      <c r="CF46" s="1577"/>
      <c r="CG46" s="1577"/>
      <c r="CH46" s="1577"/>
      <c r="CI46" s="1577"/>
      <c r="CJ46" s="1578"/>
    </row>
    <row r="47" spans="1:88">
      <c r="D47" s="110"/>
      <c r="BP47" s="192"/>
      <c r="BQ47" s="193"/>
      <c r="BR47" s="193"/>
      <c r="BS47" s="193"/>
      <c r="BT47" s="193"/>
      <c r="BU47" s="193"/>
      <c r="BV47" s="193"/>
      <c r="BW47" s="193"/>
      <c r="BX47" s="193"/>
      <c r="BY47" s="193"/>
      <c r="BZ47" s="193"/>
    </row>
    <row r="48" spans="1:88">
      <c r="D48" s="110"/>
      <c r="BP48" s="193"/>
      <c r="BQ48" s="193"/>
      <c r="BR48" s="193"/>
      <c r="BS48" s="193"/>
      <c r="BT48" s="193"/>
      <c r="BU48" s="193"/>
      <c r="BV48" s="193"/>
      <c r="BW48" s="193"/>
      <c r="BX48" s="193"/>
      <c r="BY48" s="193"/>
      <c r="BZ48" s="193"/>
    </row>
    <row r="49" spans="2:78">
      <c r="BP49" s="1594"/>
      <c r="BQ49" s="1594"/>
      <c r="BR49" s="1594"/>
      <c r="BS49" s="1594"/>
      <c r="BT49" s="193"/>
      <c r="BU49" s="193"/>
      <c r="BV49" s="193"/>
      <c r="BW49" s="193"/>
      <c r="BX49" s="193"/>
      <c r="BY49" s="193"/>
      <c r="BZ49" s="193"/>
    </row>
    <row r="50" spans="2:78">
      <c r="BP50" s="193"/>
      <c r="BQ50" s="193"/>
      <c r="BR50" s="193"/>
      <c r="BS50" s="193"/>
      <c r="BT50" s="193"/>
      <c r="BU50" s="193"/>
      <c r="BV50" s="193"/>
      <c r="BW50" s="193"/>
      <c r="BX50" s="193"/>
      <c r="BY50" s="193"/>
      <c r="BZ50" s="193"/>
    </row>
    <row r="51" spans="2:78">
      <c r="BP51" s="193"/>
      <c r="BQ51" s="193"/>
      <c r="BR51" s="193"/>
      <c r="BS51" s="193"/>
      <c r="BT51" s="193"/>
      <c r="BU51" s="193"/>
      <c r="BV51" s="193"/>
      <c r="BW51" s="193"/>
      <c r="BX51" s="193"/>
      <c r="BY51" s="193"/>
      <c r="BZ51" s="193"/>
    </row>
    <row r="52" spans="2:78">
      <c r="BP52" s="194"/>
      <c r="BQ52" s="195"/>
      <c r="BR52" s="195"/>
      <c r="BS52" s="195"/>
      <c r="BT52" s="192"/>
      <c r="BU52" s="195"/>
      <c r="BV52" s="193"/>
      <c r="BW52" s="193"/>
      <c r="BX52" s="193"/>
      <c r="BY52" s="193"/>
      <c r="BZ52" s="193"/>
    </row>
    <row r="53" spans="2:78" ht="15.75">
      <c r="BP53" s="1592"/>
      <c r="BQ53" s="1592"/>
      <c r="BR53" s="1592"/>
      <c r="BS53" s="1592"/>
      <c r="BT53" s="1592"/>
      <c r="BU53" s="1592"/>
      <c r="BV53" s="196"/>
      <c r="BW53" s="193"/>
      <c r="BX53" s="193"/>
      <c r="BY53" s="193"/>
      <c r="BZ53" s="193"/>
    </row>
    <row r="54" spans="2:78" ht="15.75">
      <c r="BP54" s="1593"/>
      <c r="BQ54" s="1593"/>
      <c r="BR54" s="1593"/>
      <c r="BS54" s="1593"/>
      <c r="BT54" s="1593"/>
      <c r="BU54" s="1593"/>
      <c r="BV54" s="197"/>
      <c r="BW54" s="193"/>
      <c r="BX54" s="193"/>
      <c r="BY54" s="193"/>
      <c r="BZ54" s="193"/>
    </row>
    <row r="55" spans="2:78">
      <c r="B55" s="1213"/>
      <c r="C55" s="1213"/>
      <c r="D55" s="1213"/>
      <c r="E55" s="1213"/>
      <c r="F55" s="1213"/>
      <c r="G55" s="1213"/>
      <c r="H55" s="1213"/>
      <c r="I55" s="1213"/>
      <c r="J55" s="1213"/>
      <c r="K55" s="1213"/>
      <c r="L55" s="1213"/>
      <c r="M55" s="1213"/>
      <c r="N55" s="1213"/>
      <c r="O55" s="1213"/>
      <c r="P55" s="1213"/>
      <c r="BP55" s="194"/>
      <c r="BQ55" s="198"/>
      <c r="BR55" s="194"/>
      <c r="BS55" s="194"/>
      <c r="BT55" s="191"/>
      <c r="BU55" s="199"/>
      <c r="BV55" s="200"/>
      <c r="BW55" s="193"/>
      <c r="BX55" s="193"/>
      <c r="BY55" s="193"/>
      <c r="BZ55" s="193"/>
    </row>
    <row r="56" spans="2:78">
      <c r="B56" s="1213"/>
      <c r="C56" s="1213"/>
      <c r="D56" s="1213"/>
      <c r="E56" s="1213"/>
      <c r="F56" s="1213"/>
      <c r="G56" s="1213"/>
      <c r="H56" s="1213"/>
      <c r="I56" s="1213"/>
      <c r="J56" s="1213"/>
      <c r="K56" s="1213"/>
      <c r="L56" s="1213"/>
      <c r="M56" s="1213"/>
      <c r="N56" s="1213"/>
      <c r="O56" s="1213"/>
      <c r="P56" s="1213"/>
      <c r="BP56" s="193"/>
      <c r="BQ56" s="193"/>
      <c r="BR56" s="193"/>
      <c r="BS56" s="193"/>
      <c r="BT56" s="193"/>
      <c r="BU56" s="193"/>
      <c r="BV56" s="193"/>
      <c r="BW56" s="193"/>
      <c r="BX56" s="193"/>
      <c r="BY56" s="193"/>
      <c r="BZ56" s="193"/>
    </row>
    <row r="57" spans="2:78">
      <c r="BP57" s="193"/>
      <c r="BQ57" s="193"/>
      <c r="BR57" s="193"/>
      <c r="BS57" s="193"/>
      <c r="BT57" s="193"/>
      <c r="BU57" s="193"/>
      <c r="BV57" s="193"/>
      <c r="BW57" s="193"/>
      <c r="BX57" s="193"/>
      <c r="BY57" s="193"/>
      <c r="BZ57" s="193"/>
    </row>
  </sheetData>
  <mergeCells count="105">
    <mergeCell ref="AH1:AP1"/>
    <mergeCell ref="AQ1:AZ1"/>
    <mergeCell ref="BA1:BH1"/>
    <mergeCell ref="BI1:BN1"/>
    <mergeCell ref="AH2:AP2"/>
    <mergeCell ref="AM4:AO4"/>
    <mergeCell ref="AP4:AP5"/>
    <mergeCell ref="AQ4:AQ5"/>
    <mergeCell ref="AR4:AR5"/>
    <mergeCell ref="BF4:BF5"/>
    <mergeCell ref="BG4:BG5"/>
    <mergeCell ref="BE4:BE5"/>
    <mergeCell ref="BJ4:BJ5"/>
    <mergeCell ref="BA4:BA5"/>
    <mergeCell ref="BH4:BH5"/>
    <mergeCell ref="BI4:BI5"/>
    <mergeCell ref="AQ2:AZ2"/>
    <mergeCell ref="BM3:BN3"/>
    <mergeCell ref="AW4:AY4"/>
    <mergeCell ref="AZ4:AZ5"/>
    <mergeCell ref="BN4:BN5"/>
    <mergeCell ref="AS4:AV4"/>
    <mergeCell ref="BC4:BC5"/>
    <mergeCell ref="BA2:BH2"/>
    <mergeCell ref="CG4:CG5"/>
    <mergeCell ref="CH4:CH5"/>
    <mergeCell ref="CI4:CI5"/>
    <mergeCell ref="AM44:AP44"/>
    <mergeCell ref="AW44:AZ44"/>
    <mergeCell ref="BK4:BK5"/>
    <mergeCell ref="BL4:BL5"/>
    <mergeCell ref="BM4:BM5"/>
    <mergeCell ref="CJ4:CJ5"/>
    <mergeCell ref="BD4:BD5"/>
    <mergeCell ref="BP44:BZ44"/>
    <mergeCell ref="CA44:CJ44"/>
    <mergeCell ref="BI2:BN2"/>
    <mergeCell ref="BV4:BY4"/>
    <mergeCell ref="CC4:CE4"/>
    <mergeCell ref="BZ4:BZ5"/>
    <mergeCell ref="BP2:BZ2"/>
    <mergeCell ref="CF4:CF5"/>
    <mergeCell ref="BP4:BP5"/>
    <mergeCell ref="BR4:BR5"/>
    <mergeCell ref="BS4:BU4"/>
    <mergeCell ref="BQ4:BQ5"/>
    <mergeCell ref="CA4:CA5"/>
    <mergeCell ref="CB4:CB5"/>
    <mergeCell ref="BP53:BU53"/>
    <mergeCell ref="BP54:BU54"/>
    <mergeCell ref="AH4:AH5"/>
    <mergeCell ref="AI4:AI5"/>
    <mergeCell ref="AJ4:AJ5"/>
    <mergeCell ref="AK4:AK5"/>
    <mergeCell ref="AL4:AL5"/>
    <mergeCell ref="BB4:BB5"/>
    <mergeCell ref="BF3:BH3"/>
    <mergeCell ref="BP49:BS49"/>
    <mergeCell ref="G3:I3"/>
    <mergeCell ref="Q3:S3"/>
    <mergeCell ref="AB1:AG1"/>
    <mergeCell ref="AB2:AG2"/>
    <mergeCell ref="T1:AA1"/>
    <mergeCell ref="T2:AA2"/>
    <mergeCell ref="AF3:AG3"/>
    <mergeCell ref="A1:I1"/>
    <mergeCell ref="A2:I2"/>
    <mergeCell ref="J1:S1"/>
    <mergeCell ref="J2:S2"/>
    <mergeCell ref="AC4:AC5"/>
    <mergeCell ref="L4:O4"/>
    <mergeCell ref="AE4:AE5"/>
    <mergeCell ref="AF4:AF5"/>
    <mergeCell ref="AG4:AG5"/>
    <mergeCell ref="A4:A5"/>
    <mergeCell ref="B4:B5"/>
    <mergeCell ref="C4:C5"/>
    <mergeCell ref="D4:D5"/>
    <mergeCell ref="E4:E5"/>
    <mergeCell ref="F4:H4"/>
    <mergeCell ref="S4:S5"/>
    <mergeCell ref="BP1:BZ1"/>
    <mergeCell ref="BS3:BV3"/>
    <mergeCell ref="CA1:CJ1"/>
    <mergeCell ref="CA2:CJ2"/>
    <mergeCell ref="CE3:CG3"/>
    <mergeCell ref="BP46:BZ46"/>
    <mergeCell ref="CA46:CJ46"/>
    <mergeCell ref="F44:I44"/>
    <mergeCell ref="P44:S44"/>
    <mergeCell ref="I4:I5"/>
    <mergeCell ref="Y3:AA3"/>
    <mergeCell ref="Z4:Z5"/>
    <mergeCell ref="AA4:AA5"/>
    <mergeCell ref="P4:R4"/>
    <mergeCell ref="V4:V5"/>
    <mergeCell ref="W4:W5"/>
    <mergeCell ref="T4:T5"/>
    <mergeCell ref="U4:U5"/>
    <mergeCell ref="J4:J5"/>
    <mergeCell ref="K4:K5"/>
    <mergeCell ref="AD4:AD5"/>
    <mergeCell ref="X4:X5"/>
    <mergeCell ref="Y4:Y5"/>
    <mergeCell ref="AB4:AB5"/>
  </mergeCells>
  <conditionalFormatting sqref="CK4:XFD42 A4:BN42">
    <cfRule type="expression" dxfId="19" priority="8">
      <formula>MOD(ROW(),3)=1</formula>
    </cfRule>
  </conditionalFormatting>
  <printOptions horizontalCentered="1"/>
  <pageMargins left="0.66929133858267698" right="0.15748031496063" top="0.55118110236220497" bottom="0.74803149606299202" header="0.31496062992126" footer="0.31496062992126"/>
  <pageSetup paperSize="9" scale="68" orientation="portrait" r:id="rId1"/>
  <colBreaks count="6" manualBreakCount="6">
    <brk id="9" max="1048575" man="1"/>
    <brk id="33" max="46" man="1"/>
    <brk id="42" max="46" man="1"/>
    <brk id="52" max="46" man="1"/>
    <brk id="60" max="46" man="1"/>
    <brk id="78" max="4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F670-E737-4A78-848A-09766BD2737E}">
  <dimension ref="A1:K92"/>
  <sheetViews>
    <sheetView view="pageBreakPreview" topLeftCell="A53" zoomScaleSheetLayoutView="100" workbookViewId="0">
      <selection activeCell="L15" sqref="L15"/>
    </sheetView>
  </sheetViews>
  <sheetFormatPr defaultColWidth="9.140625" defaultRowHeight="15"/>
  <cols>
    <col min="1" max="1" width="12" style="1" customWidth="1"/>
    <col min="2" max="8" width="10" style="1" customWidth="1"/>
    <col min="9" max="9" width="12" style="1" customWidth="1"/>
    <col min="10" max="10" width="11.85546875" style="1" customWidth="1"/>
    <col min="11" max="11" width="13.28515625" style="1" customWidth="1"/>
    <col min="12" max="16384" width="9.140625" style="1"/>
  </cols>
  <sheetData>
    <row r="1" spans="1:11" hidden="1">
      <c r="A1" s="1606" t="s">
        <v>971</v>
      </c>
      <c r="B1" s="1607"/>
      <c r="C1" s="1607"/>
      <c r="D1" s="1607"/>
      <c r="E1" s="1607"/>
      <c r="F1" s="1607"/>
      <c r="G1" s="1607"/>
      <c r="H1" s="1607"/>
      <c r="I1" s="1607"/>
      <c r="J1" s="1607"/>
      <c r="K1" s="1608"/>
    </row>
    <row r="2" spans="1:11" hidden="1">
      <c r="A2" s="1609" t="s">
        <v>1046</v>
      </c>
      <c r="B2" s="1609" t="s">
        <v>1045</v>
      </c>
      <c r="C2" s="1609"/>
      <c r="D2" s="1609"/>
      <c r="E2" s="1609"/>
      <c r="F2" s="1609"/>
      <c r="G2" s="1609"/>
      <c r="H2" s="1609"/>
      <c r="I2" s="1610" t="s">
        <v>1044</v>
      </c>
      <c r="J2" s="1610" t="s">
        <v>977</v>
      </c>
      <c r="K2" s="1610" t="s">
        <v>1043</v>
      </c>
    </row>
    <row r="3" spans="1:11" ht="15" hidden="1" customHeight="1">
      <c r="A3" s="1609"/>
      <c r="B3" s="1609" t="s">
        <v>1042</v>
      </c>
      <c r="C3" s="1609"/>
      <c r="D3" s="1609"/>
      <c r="E3" s="1609" t="s">
        <v>1041</v>
      </c>
      <c r="F3" s="1610" t="s">
        <v>1040</v>
      </c>
      <c r="G3" s="1610" t="s">
        <v>1039</v>
      </c>
      <c r="H3" s="1610" t="s">
        <v>1038</v>
      </c>
      <c r="I3" s="1610"/>
      <c r="J3" s="1610"/>
      <c r="K3" s="1610"/>
    </row>
    <row r="4" spans="1:11" ht="15" hidden="1" customHeight="1">
      <c r="A4" s="1609"/>
      <c r="B4" s="570" t="s">
        <v>1037</v>
      </c>
      <c r="C4" s="571" t="s">
        <v>1036</v>
      </c>
      <c r="D4" s="571" t="s">
        <v>0</v>
      </c>
      <c r="E4" s="1609"/>
      <c r="F4" s="1610"/>
      <c r="G4" s="1610"/>
      <c r="H4" s="1610"/>
      <c r="I4" s="1610"/>
      <c r="J4" s="1610"/>
      <c r="K4" s="1610"/>
    </row>
    <row r="5" spans="1:11" hidden="1">
      <c r="A5" s="565">
        <v>1</v>
      </c>
      <c r="B5" s="566">
        <v>2</v>
      </c>
      <c r="C5" s="566">
        <v>3</v>
      </c>
      <c r="D5" s="566">
        <v>4</v>
      </c>
      <c r="E5" s="565">
        <v>5</v>
      </c>
      <c r="F5" s="566">
        <v>6</v>
      </c>
      <c r="G5" s="566">
        <v>7</v>
      </c>
      <c r="H5" s="566">
        <v>8</v>
      </c>
      <c r="I5" s="565">
        <v>9</v>
      </c>
      <c r="J5" s="566">
        <v>10</v>
      </c>
      <c r="K5" s="566">
        <v>11</v>
      </c>
    </row>
    <row r="6" spans="1:11" ht="16.5" hidden="1">
      <c r="A6" s="244" t="s">
        <v>1035</v>
      </c>
      <c r="B6" s="244">
        <v>7158</v>
      </c>
      <c r="C6" s="244">
        <v>1137</v>
      </c>
      <c r="D6" s="244">
        <v>8295</v>
      </c>
      <c r="E6" s="244">
        <v>3613</v>
      </c>
      <c r="F6" s="567" t="s">
        <v>1025</v>
      </c>
      <c r="G6" s="244">
        <v>5978</v>
      </c>
      <c r="H6" s="244">
        <v>2967</v>
      </c>
      <c r="I6" s="244">
        <v>20853</v>
      </c>
      <c r="J6" s="244">
        <v>22563</v>
      </c>
      <c r="K6" s="244">
        <v>1710</v>
      </c>
    </row>
    <row r="7" spans="1:11" ht="16.5" hidden="1">
      <c r="A7" s="244" t="s">
        <v>1034</v>
      </c>
      <c r="B7" s="244">
        <v>7490</v>
      </c>
      <c r="C7" s="244">
        <v>1193</v>
      </c>
      <c r="D7" s="244">
        <v>8683</v>
      </c>
      <c r="E7" s="244">
        <v>3489</v>
      </c>
      <c r="F7" s="567" t="s">
        <v>1025</v>
      </c>
      <c r="G7" s="244">
        <v>6517</v>
      </c>
      <c r="H7" s="244">
        <v>2360</v>
      </c>
      <c r="I7" s="244">
        <v>21049</v>
      </c>
      <c r="J7" s="244">
        <v>23180</v>
      </c>
      <c r="K7" s="244">
        <v>2131</v>
      </c>
    </row>
    <row r="8" spans="1:11" ht="16.5" hidden="1">
      <c r="A8" s="244" t="s">
        <v>1033</v>
      </c>
      <c r="B8" s="244">
        <v>7511</v>
      </c>
      <c r="C8" s="244">
        <v>1350</v>
      </c>
      <c r="D8" s="244">
        <v>8861</v>
      </c>
      <c r="E8" s="244">
        <v>3303</v>
      </c>
      <c r="F8" s="567" t="s">
        <v>1025</v>
      </c>
      <c r="G8" s="244">
        <v>6521</v>
      </c>
      <c r="H8" s="244">
        <v>2437</v>
      </c>
      <c r="I8" s="244">
        <v>21122</v>
      </c>
      <c r="J8" s="244">
        <v>23305</v>
      </c>
      <c r="K8" s="244">
        <v>2183</v>
      </c>
    </row>
    <row r="9" spans="1:11" ht="16.5" hidden="1">
      <c r="A9" s="244" t="s">
        <v>1032</v>
      </c>
      <c r="B9" s="244">
        <v>7545</v>
      </c>
      <c r="C9" s="244">
        <v>1314</v>
      </c>
      <c r="D9" s="244">
        <v>8859</v>
      </c>
      <c r="E9" s="244">
        <v>4228</v>
      </c>
      <c r="F9" s="567" t="s">
        <v>1025</v>
      </c>
      <c r="G9" s="244">
        <v>6685</v>
      </c>
      <c r="H9" s="244">
        <v>2097</v>
      </c>
      <c r="I9" s="244">
        <v>21869</v>
      </c>
      <c r="J9" s="244">
        <v>24363</v>
      </c>
      <c r="K9" s="244">
        <v>2494</v>
      </c>
    </row>
    <row r="10" spans="1:11" ht="16.5" hidden="1">
      <c r="A10" s="244" t="s">
        <v>1031</v>
      </c>
      <c r="B10" s="244">
        <v>7832</v>
      </c>
      <c r="C10" s="244">
        <v>1235</v>
      </c>
      <c r="D10" s="244">
        <v>9067</v>
      </c>
      <c r="E10" s="244">
        <v>4025</v>
      </c>
      <c r="F10" s="567" t="s">
        <v>1025</v>
      </c>
      <c r="G10" s="244">
        <v>6726</v>
      </c>
      <c r="H10" s="244">
        <v>2270</v>
      </c>
      <c r="I10" s="244">
        <v>22088</v>
      </c>
      <c r="J10" s="244">
        <v>24948</v>
      </c>
      <c r="K10" s="244">
        <v>2860</v>
      </c>
    </row>
    <row r="11" spans="1:11" ht="16.5" hidden="1">
      <c r="A11" s="244" t="s">
        <v>1030</v>
      </c>
      <c r="B11" s="244">
        <v>8025</v>
      </c>
      <c r="C11" s="244">
        <v>1360</v>
      </c>
      <c r="D11" s="244">
        <v>9385</v>
      </c>
      <c r="E11" s="244">
        <v>4423</v>
      </c>
      <c r="F11" s="567" t="s">
        <v>1025</v>
      </c>
      <c r="G11" s="244">
        <v>6739</v>
      </c>
      <c r="H11" s="244">
        <v>2211</v>
      </c>
      <c r="I11" s="244">
        <v>22758</v>
      </c>
      <c r="J11" s="244">
        <v>25642</v>
      </c>
      <c r="K11" s="244">
        <v>2884</v>
      </c>
    </row>
    <row r="12" spans="1:11" ht="16.5" hidden="1">
      <c r="A12" s="244" t="s">
        <v>1029</v>
      </c>
      <c r="B12" s="244">
        <v>7916</v>
      </c>
      <c r="C12" s="244">
        <v>1357</v>
      </c>
      <c r="D12" s="244">
        <v>9273</v>
      </c>
      <c r="E12" s="244">
        <v>4492</v>
      </c>
      <c r="F12" s="567" t="s">
        <v>1025</v>
      </c>
      <c r="G12" s="244">
        <v>6566</v>
      </c>
      <c r="H12" s="244">
        <v>2202</v>
      </c>
      <c r="I12" s="244">
        <v>22533</v>
      </c>
      <c r="J12" s="244">
        <v>25707</v>
      </c>
      <c r="K12" s="244">
        <v>3174</v>
      </c>
    </row>
    <row r="13" spans="1:11" ht="16.5" hidden="1">
      <c r="A13" s="244" t="s">
        <v>1028</v>
      </c>
      <c r="B13" s="244">
        <v>8303</v>
      </c>
      <c r="C13" s="244">
        <v>1349</v>
      </c>
      <c r="D13" s="244">
        <v>9652</v>
      </c>
      <c r="E13" s="244">
        <v>4536</v>
      </c>
      <c r="F13" s="567" t="s">
        <v>1025</v>
      </c>
      <c r="G13" s="244">
        <v>6818</v>
      </c>
      <c r="H13" s="244">
        <v>2150</v>
      </c>
      <c r="I13" s="244">
        <v>23156</v>
      </c>
      <c r="J13" s="244">
        <v>26628</v>
      </c>
      <c r="K13" s="244">
        <v>2472</v>
      </c>
    </row>
    <row r="14" spans="1:11" ht="16.5" hidden="1">
      <c r="A14" s="244" t="s">
        <v>1027</v>
      </c>
      <c r="B14" s="244">
        <v>8391</v>
      </c>
      <c r="C14" s="244">
        <v>1279</v>
      </c>
      <c r="D14" s="244">
        <v>9670</v>
      </c>
      <c r="E14" s="244">
        <v>4759</v>
      </c>
      <c r="F14" s="567" t="s">
        <v>1025</v>
      </c>
      <c r="G14" s="244">
        <v>6686</v>
      </c>
      <c r="H14" s="244">
        <v>2286</v>
      </c>
      <c r="I14" s="244">
        <v>23401</v>
      </c>
      <c r="J14" s="244">
        <v>26948</v>
      </c>
      <c r="K14" s="244">
        <v>3547</v>
      </c>
    </row>
    <row r="15" spans="1:11" ht="16.5" hidden="1">
      <c r="A15" s="244" t="s">
        <v>1026</v>
      </c>
      <c r="B15" s="244">
        <v>8809</v>
      </c>
      <c r="C15" s="244">
        <v>1305</v>
      </c>
      <c r="D15" s="244">
        <v>10114</v>
      </c>
      <c r="E15" s="244">
        <v>4631</v>
      </c>
      <c r="F15" s="567" t="s">
        <v>1025</v>
      </c>
      <c r="G15" s="244">
        <v>7083</v>
      </c>
      <c r="H15" s="244">
        <v>2209</v>
      </c>
      <c r="I15" s="244">
        <v>24037</v>
      </c>
      <c r="J15" s="244">
        <v>27454</v>
      </c>
      <c r="K15" s="244">
        <v>3417</v>
      </c>
    </row>
    <row r="16" spans="1:11" ht="16.5" hidden="1">
      <c r="A16" s="244" t="s">
        <v>432</v>
      </c>
      <c r="B16" s="244">
        <v>9170</v>
      </c>
      <c r="C16" s="244">
        <v>1200</v>
      </c>
      <c r="D16" s="244">
        <v>10370</v>
      </c>
      <c r="E16" s="244">
        <v>4561</v>
      </c>
      <c r="F16" s="244">
        <v>135</v>
      </c>
      <c r="G16" s="244">
        <v>7155</v>
      </c>
      <c r="H16" s="244">
        <v>2240</v>
      </c>
      <c r="I16" s="244">
        <v>24461</v>
      </c>
      <c r="J16" s="244">
        <v>27980</v>
      </c>
      <c r="K16" s="244">
        <v>3519</v>
      </c>
    </row>
    <row r="17" spans="1:11" ht="16.5" hidden="1">
      <c r="A17" s="244" t="s">
        <v>1024</v>
      </c>
      <c r="B17" s="244">
        <v>9339</v>
      </c>
      <c r="C17" s="244">
        <v>1163</v>
      </c>
      <c r="D17" s="244">
        <v>10502</v>
      </c>
      <c r="E17" s="244">
        <v>4612</v>
      </c>
      <c r="F17" s="244">
        <v>258</v>
      </c>
      <c r="G17" s="244">
        <v>7094</v>
      </c>
      <c r="H17" s="244">
        <v>2418</v>
      </c>
      <c r="I17" s="244">
        <v>24884</v>
      </c>
      <c r="J17" s="244">
        <v>28460</v>
      </c>
      <c r="K17" s="244">
        <v>3576</v>
      </c>
    </row>
    <row r="18" spans="1:11" ht="16.5" hidden="1">
      <c r="A18" s="244" t="s">
        <v>1023</v>
      </c>
      <c r="B18" s="244">
        <v>9686</v>
      </c>
      <c r="C18" s="244">
        <v>1146</v>
      </c>
      <c r="D18" s="244">
        <v>10832</v>
      </c>
      <c r="E18" s="244">
        <v>4781</v>
      </c>
      <c r="F18" s="244">
        <v>901</v>
      </c>
      <c r="G18" s="244">
        <v>6748</v>
      </c>
      <c r="H18" s="244">
        <v>2403</v>
      </c>
      <c r="I18" s="244">
        <v>25665</v>
      </c>
      <c r="J18" s="244">
        <v>29453</v>
      </c>
      <c r="K18" s="244">
        <v>3788</v>
      </c>
    </row>
    <row r="19" spans="1:11" ht="16.5" hidden="1">
      <c r="A19" s="244" t="s">
        <v>1022</v>
      </c>
      <c r="B19" s="244">
        <v>9862</v>
      </c>
      <c r="C19" s="244">
        <v>1160</v>
      </c>
      <c r="D19" s="244">
        <v>11022</v>
      </c>
      <c r="E19" s="244">
        <v>4599</v>
      </c>
      <c r="F19" s="244">
        <v>1028</v>
      </c>
      <c r="G19" s="244">
        <v>6756</v>
      </c>
      <c r="H19" s="244">
        <v>2483</v>
      </c>
      <c r="I19" s="244">
        <v>25888</v>
      </c>
      <c r="J19" s="244">
        <v>29707</v>
      </c>
      <c r="K19" s="244">
        <v>3819</v>
      </c>
    </row>
    <row r="20" spans="1:11" ht="16.5" hidden="1">
      <c r="A20" s="244" t="s">
        <v>1021</v>
      </c>
      <c r="B20" s="244">
        <v>10080</v>
      </c>
      <c r="C20" s="244">
        <v>1143</v>
      </c>
      <c r="D20" s="244">
        <v>11223</v>
      </c>
      <c r="E20" s="244">
        <v>4780</v>
      </c>
      <c r="F20" s="244">
        <v>1087</v>
      </c>
      <c r="G20" s="244">
        <v>6988</v>
      </c>
      <c r="H20" s="244">
        <v>2522</v>
      </c>
      <c r="I20" s="244">
        <v>26600</v>
      </c>
      <c r="J20" s="244">
        <v>30705</v>
      </c>
      <c r="K20" s="244">
        <v>4105</v>
      </c>
    </row>
    <row r="21" spans="1:11" ht="16.5" hidden="1">
      <c r="A21" s="244" t="s">
        <v>1020</v>
      </c>
      <c r="B21" s="244">
        <v>9859</v>
      </c>
      <c r="C21" s="244">
        <v>1099</v>
      </c>
      <c r="D21" s="244">
        <v>10958</v>
      </c>
      <c r="E21" s="244">
        <v>4258</v>
      </c>
      <c r="F21" s="244">
        <v>1293</v>
      </c>
      <c r="G21" s="244">
        <v>7360</v>
      </c>
      <c r="H21" s="244">
        <v>2475</v>
      </c>
      <c r="I21" s="244">
        <v>26344</v>
      </c>
      <c r="J21" s="244">
        <v>30901</v>
      </c>
      <c r="K21" s="244">
        <v>4557</v>
      </c>
    </row>
    <row r="22" spans="1:11" ht="16.5" hidden="1">
      <c r="A22" s="244" t="s">
        <v>1019</v>
      </c>
      <c r="B22" s="244">
        <v>10221</v>
      </c>
      <c r="C22" s="244">
        <v>1026</v>
      </c>
      <c r="D22" s="244">
        <v>11247</v>
      </c>
      <c r="E22" s="244">
        <v>4424</v>
      </c>
      <c r="F22" s="244">
        <v>1706</v>
      </c>
      <c r="G22" s="244">
        <v>7489</v>
      </c>
      <c r="H22" s="244">
        <v>2041</v>
      </c>
      <c r="I22" s="244">
        <v>26907</v>
      </c>
      <c r="J22" s="244">
        <v>32683</v>
      </c>
      <c r="K22" s="244">
        <v>5776</v>
      </c>
    </row>
    <row r="23" spans="1:11" ht="16.5" hidden="1">
      <c r="A23" s="244" t="s">
        <v>1018</v>
      </c>
      <c r="B23" s="244">
        <v>20295</v>
      </c>
      <c r="C23" s="244">
        <v>948</v>
      </c>
      <c r="D23" s="244">
        <v>21243</v>
      </c>
      <c r="E23" s="244">
        <v>4493</v>
      </c>
      <c r="F23" s="244">
        <v>2112</v>
      </c>
      <c r="G23" s="244">
        <v>6999</v>
      </c>
      <c r="H23" s="244">
        <v>2346</v>
      </c>
      <c r="I23" s="244">
        <v>37193</v>
      </c>
      <c r="J23" s="244">
        <v>33207</v>
      </c>
      <c r="K23" s="244">
        <v>-3986</v>
      </c>
    </row>
    <row r="24" spans="1:11" ht="16.5" hidden="1">
      <c r="A24" s="244" t="s">
        <v>1017</v>
      </c>
      <c r="B24" s="244">
        <v>10985</v>
      </c>
      <c r="C24" s="244">
        <v>907</v>
      </c>
      <c r="D24" s="244">
        <v>11892</v>
      </c>
      <c r="E24" s="244">
        <v>3926</v>
      </c>
      <c r="F24" s="244">
        <v>3087</v>
      </c>
      <c r="G24" s="244">
        <v>7714</v>
      </c>
      <c r="H24" s="244">
        <v>2390</v>
      </c>
      <c r="I24" s="244">
        <v>29009</v>
      </c>
      <c r="J24" s="244">
        <v>35483</v>
      </c>
      <c r="K24" s="244">
        <v>6474</v>
      </c>
    </row>
    <row r="25" spans="1:11" ht="16.5" hidden="1">
      <c r="A25" s="244" t="s">
        <v>1016</v>
      </c>
      <c r="B25" s="244">
        <v>11724</v>
      </c>
      <c r="C25" s="244">
        <v>881</v>
      </c>
      <c r="D25" s="244">
        <v>12605</v>
      </c>
      <c r="E25" s="244">
        <v>4059</v>
      </c>
      <c r="F25" s="244">
        <v>3739</v>
      </c>
      <c r="G25" s="244">
        <v>7438</v>
      </c>
      <c r="H25" s="244">
        <v>2356</v>
      </c>
      <c r="I25" s="244">
        <v>30197</v>
      </c>
      <c r="J25" s="244">
        <v>36974</v>
      </c>
      <c r="K25" s="244">
        <v>6777</v>
      </c>
    </row>
    <row r="26" spans="1:11" ht="16.5" hidden="1">
      <c r="A26" s="244" t="s">
        <v>1015</v>
      </c>
      <c r="B26" s="244">
        <v>11972</v>
      </c>
      <c r="C26" s="244">
        <v>866</v>
      </c>
      <c r="D26" s="244">
        <v>12838</v>
      </c>
      <c r="E26" s="244">
        <v>4112</v>
      </c>
      <c r="F26" s="244">
        <v>4461</v>
      </c>
      <c r="G26" s="244">
        <v>7426</v>
      </c>
      <c r="H26" s="244">
        <v>2266</v>
      </c>
      <c r="I26" s="244">
        <v>31103</v>
      </c>
      <c r="J26" s="244">
        <v>38195</v>
      </c>
      <c r="K26" s="244">
        <v>7092</v>
      </c>
    </row>
    <row r="27" spans="1:11" ht="16.5" hidden="1">
      <c r="A27" s="244" t="s">
        <v>893</v>
      </c>
      <c r="B27" s="244">
        <v>12246</v>
      </c>
      <c r="C27" s="244">
        <v>869</v>
      </c>
      <c r="D27" s="244">
        <v>13115</v>
      </c>
      <c r="E27" s="244">
        <v>3734</v>
      </c>
      <c r="F27" s="244">
        <v>4745</v>
      </c>
      <c r="G27" s="244">
        <v>7535</v>
      </c>
      <c r="H27" s="244">
        <v>2417</v>
      </c>
      <c r="I27" s="244">
        <v>31546</v>
      </c>
      <c r="J27" s="244">
        <v>38430</v>
      </c>
      <c r="K27" s="244">
        <v>6884</v>
      </c>
    </row>
    <row r="28" spans="1:11" ht="16.5" hidden="1">
      <c r="A28" s="244" t="s">
        <v>892</v>
      </c>
      <c r="B28" s="244">
        <v>12134</v>
      </c>
      <c r="C28" s="244">
        <v>862</v>
      </c>
      <c r="D28" s="244">
        <v>12996</v>
      </c>
      <c r="E28" s="244">
        <v>3619</v>
      </c>
      <c r="F28" s="244">
        <v>5393</v>
      </c>
      <c r="G28" s="244">
        <v>7571</v>
      </c>
      <c r="H28" s="244">
        <v>2255</v>
      </c>
      <c r="I28" s="244">
        <v>31834</v>
      </c>
      <c r="J28" s="244">
        <v>39055</v>
      </c>
      <c r="K28" s="244">
        <v>7221</v>
      </c>
    </row>
    <row r="29" spans="1:11" ht="16.5" hidden="1">
      <c r="A29" s="244" t="s">
        <v>1014</v>
      </c>
      <c r="B29" s="244">
        <v>12196</v>
      </c>
      <c r="C29" s="244">
        <v>869</v>
      </c>
      <c r="D29" s="244">
        <v>13065</v>
      </c>
      <c r="E29" s="244">
        <v>3900</v>
      </c>
      <c r="F29" s="244">
        <v>5604</v>
      </c>
      <c r="G29" s="244">
        <v>7679</v>
      </c>
      <c r="H29" s="244">
        <v>2298</v>
      </c>
      <c r="I29" s="244">
        <v>32546</v>
      </c>
      <c r="J29" s="244">
        <v>40283</v>
      </c>
      <c r="K29" s="244">
        <v>7737</v>
      </c>
    </row>
    <row r="30" spans="1:11" ht="16.5" hidden="1">
      <c r="A30" s="244" t="s">
        <v>891</v>
      </c>
      <c r="B30" s="244">
        <v>12657</v>
      </c>
      <c r="C30" s="244">
        <v>857</v>
      </c>
      <c r="D30" s="244">
        <v>13514</v>
      </c>
      <c r="E30" s="244">
        <v>3544</v>
      </c>
      <c r="F30" s="244">
        <v>6583</v>
      </c>
      <c r="G30" s="244">
        <v>7646</v>
      </c>
      <c r="H30" s="244">
        <v>2422</v>
      </c>
      <c r="I30" s="244">
        <v>33709</v>
      </c>
      <c r="J30" s="244">
        <v>41741</v>
      </c>
      <c r="K30" s="244">
        <v>8032</v>
      </c>
    </row>
    <row r="31" spans="1:11" ht="16.5" hidden="1">
      <c r="A31" s="244" t="s">
        <v>890</v>
      </c>
      <c r="B31" s="244">
        <v>12933</v>
      </c>
      <c r="C31" s="244">
        <v>858</v>
      </c>
      <c r="D31" s="244">
        <v>13791</v>
      </c>
      <c r="E31" s="244">
        <v>3972</v>
      </c>
      <c r="F31" s="244">
        <v>6843</v>
      </c>
      <c r="G31" s="244">
        <v>7601</v>
      </c>
      <c r="H31" s="244">
        <v>2386</v>
      </c>
      <c r="I31" s="244">
        <v>34593</v>
      </c>
      <c r="J31" s="244">
        <v>43363</v>
      </c>
      <c r="K31" s="244">
        <v>8770</v>
      </c>
    </row>
    <row r="32" spans="1:11" ht="16.5" hidden="1">
      <c r="A32" s="244" t="s">
        <v>889</v>
      </c>
      <c r="B32" s="244">
        <v>13016</v>
      </c>
      <c r="C32" s="244">
        <v>845</v>
      </c>
      <c r="D32" s="244">
        <v>13861</v>
      </c>
      <c r="E32" s="244">
        <v>3901</v>
      </c>
      <c r="F32" s="244">
        <v>7432</v>
      </c>
      <c r="G32" s="244">
        <v>7655</v>
      </c>
      <c r="H32" s="244">
        <v>2300</v>
      </c>
      <c r="I32" s="244">
        <v>35149</v>
      </c>
      <c r="J32" s="244">
        <v>43552</v>
      </c>
      <c r="K32" s="244">
        <v>8403</v>
      </c>
    </row>
    <row r="33" spans="1:11" ht="16.5" hidden="1">
      <c r="A33" s="244" t="s">
        <v>888</v>
      </c>
      <c r="B33" s="244">
        <v>13734</v>
      </c>
      <c r="C33" s="244">
        <v>842</v>
      </c>
      <c r="D33" s="244">
        <v>14576</v>
      </c>
      <c r="E33" s="244">
        <v>3904</v>
      </c>
      <c r="F33" s="244">
        <v>7641</v>
      </c>
      <c r="G33" s="244">
        <v>7943</v>
      </c>
      <c r="H33" s="244">
        <v>2482</v>
      </c>
      <c r="I33" s="244">
        <v>36546</v>
      </c>
      <c r="J33" s="244">
        <v>46080</v>
      </c>
      <c r="K33" s="244">
        <v>9534</v>
      </c>
    </row>
    <row r="34" spans="1:11" ht="16.5" hidden="1">
      <c r="A34" s="244" t="s">
        <v>1013</v>
      </c>
      <c r="B34" s="244">
        <v>14304</v>
      </c>
      <c r="C34" s="244">
        <v>845</v>
      </c>
      <c r="D34" s="244">
        <v>15149</v>
      </c>
      <c r="E34" s="244">
        <v>3937</v>
      </c>
      <c r="F34" s="244">
        <v>8159</v>
      </c>
      <c r="G34" s="244">
        <v>8270</v>
      </c>
      <c r="H34" s="244">
        <v>2544</v>
      </c>
      <c r="I34" s="244">
        <v>38059</v>
      </c>
      <c r="J34" s="244">
        <v>48307</v>
      </c>
      <c r="K34" s="244">
        <v>10248</v>
      </c>
    </row>
    <row r="35" spans="1:11" ht="16.5" hidden="1">
      <c r="A35" s="244" t="s">
        <v>861</v>
      </c>
      <c r="B35" s="244">
        <v>13931</v>
      </c>
      <c r="C35" s="244">
        <v>843</v>
      </c>
      <c r="D35" s="244">
        <v>14774</v>
      </c>
      <c r="E35" s="244">
        <v>3481</v>
      </c>
      <c r="F35" s="244">
        <v>9307</v>
      </c>
      <c r="G35" s="244">
        <v>8557</v>
      </c>
      <c r="H35" s="244">
        <v>2405</v>
      </c>
      <c r="I35" s="244">
        <v>38524</v>
      </c>
      <c r="J35" s="244">
        <v>49214</v>
      </c>
      <c r="K35" s="244">
        <v>10690</v>
      </c>
    </row>
    <row r="36" spans="1:11" ht="16.5" hidden="1">
      <c r="A36" s="244" t="s">
        <v>1012</v>
      </c>
      <c r="B36" s="244">
        <v>14450</v>
      </c>
      <c r="C36" s="244">
        <v>842</v>
      </c>
      <c r="D36" s="244">
        <v>15292</v>
      </c>
      <c r="E36" s="244">
        <v>3182</v>
      </c>
      <c r="F36" s="244">
        <v>9531</v>
      </c>
      <c r="G36" s="244">
        <v>8164</v>
      </c>
      <c r="H36" s="244">
        <v>2551</v>
      </c>
      <c r="I36" s="244">
        <v>38720</v>
      </c>
      <c r="J36" s="244">
        <v>49775</v>
      </c>
      <c r="K36" s="244">
        <v>11055</v>
      </c>
    </row>
    <row r="37" spans="1:11" ht="16.5" hidden="1">
      <c r="A37" s="244" t="s">
        <v>1011</v>
      </c>
      <c r="B37" s="244">
        <v>15456</v>
      </c>
      <c r="C37" s="244">
        <v>490</v>
      </c>
      <c r="D37" s="244">
        <v>15946</v>
      </c>
      <c r="E37" s="244">
        <v>3376</v>
      </c>
      <c r="F37" s="244">
        <v>10334</v>
      </c>
      <c r="G37" s="244">
        <v>8403</v>
      </c>
      <c r="H37" s="244">
        <v>2444</v>
      </c>
      <c r="I37" s="244">
        <v>40503</v>
      </c>
      <c r="J37" s="244">
        <v>51412</v>
      </c>
      <c r="K37" s="244">
        <v>10909</v>
      </c>
    </row>
    <row r="38" spans="1:11" ht="16.5" hidden="1">
      <c r="A38" s="244" t="s">
        <v>886</v>
      </c>
      <c r="B38" s="244">
        <v>15716</v>
      </c>
      <c r="C38" s="244">
        <v>469</v>
      </c>
      <c r="D38" s="244">
        <v>16185</v>
      </c>
      <c r="E38" s="244">
        <v>2936</v>
      </c>
      <c r="F38" s="244">
        <v>10770</v>
      </c>
      <c r="G38" s="244">
        <v>8577</v>
      </c>
      <c r="H38" s="244">
        <v>2223</v>
      </c>
      <c r="I38" s="244">
        <v>40691</v>
      </c>
      <c r="J38" s="244">
        <v>51830</v>
      </c>
      <c r="K38" s="244">
        <v>11139</v>
      </c>
    </row>
    <row r="39" spans="1:11" ht="16.5" hidden="1">
      <c r="A39" s="244" t="s">
        <v>885</v>
      </c>
      <c r="B39" s="244">
        <v>16294</v>
      </c>
      <c r="C39" s="244">
        <v>470</v>
      </c>
      <c r="D39" s="244">
        <v>16764</v>
      </c>
      <c r="E39" s="244">
        <v>3533</v>
      </c>
      <c r="F39" s="244">
        <v>10922</v>
      </c>
      <c r="G39" s="244">
        <v>8470</v>
      </c>
      <c r="H39" s="244">
        <v>2260</v>
      </c>
      <c r="I39" s="244">
        <v>41949</v>
      </c>
      <c r="J39" s="244">
        <v>53824</v>
      </c>
      <c r="K39" s="244">
        <v>11875</v>
      </c>
    </row>
    <row r="40" spans="1:11" ht="16.5" hidden="1">
      <c r="A40" s="244" t="s">
        <v>860</v>
      </c>
      <c r="B40" s="244">
        <v>15805</v>
      </c>
      <c r="C40" s="244">
        <v>470</v>
      </c>
      <c r="D40" s="244">
        <v>16275</v>
      </c>
      <c r="E40" s="244">
        <v>3021</v>
      </c>
      <c r="F40" s="244">
        <v>11566</v>
      </c>
      <c r="G40" s="244">
        <v>8828</v>
      </c>
      <c r="H40" s="244">
        <v>2455</v>
      </c>
      <c r="I40" s="244">
        <v>42145</v>
      </c>
      <c r="J40" s="244">
        <v>54529</v>
      </c>
      <c r="K40" s="244">
        <v>12384</v>
      </c>
    </row>
    <row r="41" spans="1:11" ht="16.5" hidden="1">
      <c r="A41" s="244" t="s">
        <v>1010</v>
      </c>
      <c r="B41" s="244">
        <v>15715</v>
      </c>
      <c r="C41" s="244">
        <v>465</v>
      </c>
      <c r="D41" s="244">
        <v>16180</v>
      </c>
      <c r="E41" s="244">
        <v>2765</v>
      </c>
      <c r="F41" s="244">
        <v>11903</v>
      </c>
      <c r="G41" s="244">
        <v>8515</v>
      </c>
      <c r="H41" s="244">
        <v>2502</v>
      </c>
      <c r="I41" s="244">
        <v>41865</v>
      </c>
      <c r="J41" s="244">
        <v>54283</v>
      </c>
      <c r="K41" s="244">
        <v>12418</v>
      </c>
    </row>
    <row r="42" spans="1:11" ht="16.5" hidden="1">
      <c r="A42" s="244" t="s">
        <v>1009</v>
      </c>
      <c r="B42" s="244">
        <v>16039</v>
      </c>
      <c r="C42" s="244">
        <v>456</v>
      </c>
      <c r="D42" s="244">
        <v>16495</v>
      </c>
      <c r="E42" s="244">
        <v>2677</v>
      </c>
      <c r="F42" s="244">
        <v>12298</v>
      </c>
      <c r="G42" s="244">
        <v>8524</v>
      </c>
      <c r="H42" s="244">
        <v>2575</v>
      </c>
      <c r="I42" s="244">
        <v>42569</v>
      </c>
      <c r="J42" s="244">
        <v>55759</v>
      </c>
      <c r="K42" s="244">
        <v>13190</v>
      </c>
    </row>
    <row r="43" spans="1:11" ht="16.5" hidden="1">
      <c r="A43" s="244" t="s">
        <v>1008</v>
      </c>
      <c r="B43" s="244">
        <v>15286</v>
      </c>
      <c r="C43" s="244">
        <v>460</v>
      </c>
      <c r="D43" s="244">
        <v>15746</v>
      </c>
      <c r="E43" s="244">
        <v>2523</v>
      </c>
      <c r="F43" s="244">
        <v>13185</v>
      </c>
      <c r="G43" s="244">
        <v>8611</v>
      </c>
      <c r="H43" s="244">
        <v>2827</v>
      </c>
      <c r="I43" s="244">
        <v>42892</v>
      </c>
      <c r="J43" s="244">
        <v>56036</v>
      </c>
      <c r="K43" s="244">
        <v>13144</v>
      </c>
    </row>
    <row r="44" spans="1:11" ht="16.5" hidden="1">
      <c r="A44" s="244" t="s">
        <v>1007</v>
      </c>
      <c r="B44" s="244">
        <v>16640</v>
      </c>
      <c r="C44" s="244">
        <v>462</v>
      </c>
      <c r="D44" s="244">
        <v>17102</v>
      </c>
      <c r="E44" s="244">
        <v>2996</v>
      </c>
      <c r="F44" s="244">
        <v>13716</v>
      </c>
      <c r="G44" s="244">
        <v>9498</v>
      </c>
      <c r="H44" s="244">
        <v>2836</v>
      </c>
      <c r="I44" s="244">
        <v>46148</v>
      </c>
      <c r="J44" s="244">
        <v>61125</v>
      </c>
      <c r="K44" s="244">
        <v>14977</v>
      </c>
    </row>
    <row r="45" spans="1:11" ht="16.5" hidden="1">
      <c r="A45" s="244" t="s">
        <v>1006</v>
      </c>
      <c r="B45" s="244">
        <v>16646</v>
      </c>
      <c r="C45" s="244">
        <v>478</v>
      </c>
      <c r="D45" s="244">
        <v>17124</v>
      </c>
      <c r="E45" s="244">
        <v>2941</v>
      </c>
      <c r="F45" s="244">
        <v>14049</v>
      </c>
      <c r="G45" s="244">
        <v>9837</v>
      </c>
      <c r="H45" s="244">
        <v>2751</v>
      </c>
      <c r="I45" s="244">
        <v>46702</v>
      </c>
      <c r="J45" s="244">
        <v>61852</v>
      </c>
      <c r="K45" s="244">
        <v>15150</v>
      </c>
    </row>
    <row r="46" spans="1:11" ht="16.5" hidden="1">
      <c r="A46" s="244" t="s">
        <v>1005</v>
      </c>
      <c r="B46" s="244">
        <v>16973</v>
      </c>
      <c r="C46" s="244">
        <v>480</v>
      </c>
      <c r="D46" s="244">
        <v>17453</v>
      </c>
      <c r="E46" s="244">
        <v>2944</v>
      </c>
      <c r="F46" s="244">
        <v>14257</v>
      </c>
      <c r="G46" s="244">
        <v>10437</v>
      </c>
      <c r="H46" s="244">
        <v>2932</v>
      </c>
      <c r="I46" s="244">
        <v>48023</v>
      </c>
      <c r="J46" s="244">
        <v>63204</v>
      </c>
      <c r="K46" s="244">
        <v>15181</v>
      </c>
    </row>
    <row r="47" spans="1:11" ht="16.5" hidden="1">
      <c r="A47" s="244" t="s">
        <v>1004</v>
      </c>
      <c r="B47" s="244">
        <v>17327</v>
      </c>
      <c r="C47" s="244">
        <v>464</v>
      </c>
      <c r="D47" s="244">
        <v>17791</v>
      </c>
      <c r="E47" s="244">
        <v>2991</v>
      </c>
      <c r="F47" s="244">
        <v>15168</v>
      </c>
      <c r="G47" s="244">
        <v>10869</v>
      </c>
      <c r="H47" s="244">
        <v>3048</v>
      </c>
      <c r="I47" s="244">
        <v>49867</v>
      </c>
      <c r="J47" s="244">
        <v>65680</v>
      </c>
      <c r="K47" s="244">
        <v>15813</v>
      </c>
    </row>
    <row r="48" spans="1:11" ht="16.5" hidden="1">
      <c r="A48" s="244" t="s">
        <v>1003</v>
      </c>
      <c r="B48" s="244">
        <v>16503</v>
      </c>
      <c r="C48" s="244">
        <v>483</v>
      </c>
      <c r="D48" s="244">
        <v>16986</v>
      </c>
      <c r="E48" s="244">
        <v>3179</v>
      </c>
      <c r="F48" s="244">
        <v>15815</v>
      </c>
      <c r="G48" s="244">
        <v>11105</v>
      </c>
      <c r="H48" s="244">
        <v>3211</v>
      </c>
      <c r="I48" s="244">
        <v>50296</v>
      </c>
      <c r="J48" s="244">
        <v>66761</v>
      </c>
      <c r="K48" s="244">
        <v>16465</v>
      </c>
    </row>
    <row r="49" spans="1:11" ht="16.5" hidden="1">
      <c r="A49" s="244" t="s">
        <v>1002</v>
      </c>
      <c r="B49" s="244">
        <v>16653</v>
      </c>
      <c r="C49" s="244">
        <v>485</v>
      </c>
      <c r="D49" s="244">
        <v>17138</v>
      </c>
      <c r="E49" s="244">
        <v>3170</v>
      </c>
      <c r="F49" s="244">
        <v>16376</v>
      </c>
      <c r="G49" s="244">
        <v>11220</v>
      </c>
      <c r="H49" s="244">
        <v>3435</v>
      </c>
      <c r="I49" s="244">
        <v>51339</v>
      </c>
      <c r="J49" s="244">
        <v>68254</v>
      </c>
      <c r="K49" s="244">
        <v>16915</v>
      </c>
    </row>
    <row r="50" spans="1:11" ht="16.5" hidden="1">
      <c r="A50" s="244" t="s">
        <v>878</v>
      </c>
      <c r="B50" s="244">
        <v>1679</v>
      </c>
      <c r="C50" s="244">
        <v>480</v>
      </c>
      <c r="D50" s="244">
        <v>2159</v>
      </c>
      <c r="E50" s="244">
        <v>3276</v>
      </c>
      <c r="F50" s="244">
        <v>17189</v>
      </c>
      <c r="G50" s="244">
        <v>11722</v>
      </c>
      <c r="H50" s="244">
        <v>3533</v>
      </c>
      <c r="I50" s="244">
        <v>37879</v>
      </c>
      <c r="J50" s="244">
        <v>70646</v>
      </c>
      <c r="K50" s="244">
        <v>32767</v>
      </c>
    </row>
    <row r="51" spans="1:11" ht="16.5" hidden="1">
      <c r="A51" s="244" t="s">
        <v>1001</v>
      </c>
      <c r="B51" s="244">
        <v>16561</v>
      </c>
      <c r="C51" s="244">
        <v>559</v>
      </c>
      <c r="D51" s="244">
        <v>17120</v>
      </c>
      <c r="E51" s="244">
        <v>3118</v>
      </c>
      <c r="F51" s="244">
        <v>17910</v>
      </c>
      <c r="G51" s="244">
        <v>11787</v>
      </c>
      <c r="H51" s="244">
        <v>3467</v>
      </c>
      <c r="I51" s="244">
        <v>53402</v>
      </c>
      <c r="J51" s="244">
        <v>71352</v>
      </c>
      <c r="K51" s="244">
        <v>17950</v>
      </c>
    </row>
    <row r="52" spans="1:11" ht="16.5" hidden="1">
      <c r="A52" s="575"/>
      <c r="B52" s="259"/>
      <c r="C52" s="259"/>
      <c r="D52" s="259"/>
      <c r="E52" s="259"/>
      <c r="F52" s="259"/>
      <c r="G52" s="259"/>
      <c r="H52" s="259"/>
      <c r="I52" s="259"/>
      <c r="J52" s="259"/>
      <c r="K52" s="576" t="s">
        <v>1000</v>
      </c>
    </row>
    <row r="53" spans="1:11" s="4" customFormat="1" ht="23.25" customHeight="1">
      <c r="A53" s="1386" t="s">
        <v>2089</v>
      </c>
      <c r="B53" s="1387"/>
      <c r="C53" s="1387"/>
      <c r="D53" s="1387"/>
      <c r="E53" s="1387"/>
      <c r="F53" s="1387"/>
      <c r="G53" s="1387"/>
      <c r="H53" s="1387"/>
      <c r="I53" s="1387"/>
      <c r="J53" s="1387"/>
      <c r="K53" s="1388"/>
    </row>
    <row r="54" spans="1:11" s="4" customFormat="1" ht="23.25" customHeight="1">
      <c r="A54" s="1575" t="s">
        <v>1943</v>
      </c>
      <c r="B54" s="1394"/>
      <c r="C54" s="1394"/>
      <c r="D54" s="1394"/>
      <c r="E54" s="1394"/>
      <c r="F54" s="1394"/>
      <c r="G54" s="1394"/>
      <c r="H54" s="1394"/>
      <c r="I54" s="1394"/>
      <c r="J54" s="1394"/>
      <c r="K54" s="1395"/>
    </row>
    <row r="55" spans="1:11" ht="23.25" customHeight="1">
      <c r="A55" s="1615" t="s">
        <v>2094</v>
      </c>
      <c r="B55" s="1616"/>
      <c r="C55" s="1616"/>
      <c r="D55" s="1616"/>
      <c r="E55" s="1616"/>
      <c r="F55" s="1616"/>
      <c r="G55" s="1616"/>
      <c r="H55" s="1616"/>
      <c r="I55" s="1616"/>
      <c r="J55" s="1616"/>
      <c r="K55" s="1616"/>
    </row>
    <row r="56" spans="1:11" s="31" customFormat="1" ht="41.25" customHeight="1">
      <c r="A56" s="1617" t="s">
        <v>999</v>
      </c>
      <c r="B56" s="1426" t="s">
        <v>2091</v>
      </c>
      <c r="C56" s="1426"/>
      <c r="D56" s="1426"/>
      <c r="E56" s="1426"/>
      <c r="F56" s="1426"/>
      <c r="G56" s="1426"/>
      <c r="H56" s="1426"/>
      <c r="I56" s="1426" t="s">
        <v>998</v>
      </c>
      <c r="J56" s="1426" t="s">
        <v>997</v>
      </c>
      <c r="K56" s="1426" t="s">
        <v>2093</v>
      </c>
    </row>
    <row r="57" spans="1:11" s="31" customFormat="1" ht="49.5" customHeight="1">
      <c r="A57" s="1614"/>
      <c r="B57" s="1618" t="s">
        <v>2092</v>
      </c>
      <c r="C57" s="1619"/>
      <c r="D57" s="1620"/>
      <c r="E57" s="1614" t="s">
        <v>996</v>
      </c>
      <c r="F57" s="1614" t="s">
        <v>995</v>
      </c>
      <c r="G57" s="1614" t="s">
        <v>994</v>
      </c>
      <c r="H57" s="1614" t="s">
        <v>993</v>
      </c>
      <c r="I57" s="1614"/>
      <c r="J57" s="1614"/>
      <c r="K57" s="1614"/>
    </row>
    <row r="58" spans="1:11" s="31" customFormat="1" ht="36" customHeight="1">
      <c r="A58" s="1418"/>
      <c r="B58" s="1260" t="s">
        <v>992</v>
      </c>
      <c r="C58" s="1260" t="s">
        <v>991</v>
      </c>
      <c r="D58" s="1260" t="s">
        <v>272</v>
      </c>
      <c r="E58" s="1418"/>
      <c r="F58" s="1418"/>
      <c r="G58" s="1418"/>
      <c r="H58" s="1418"/>
      <c r="I58" s="1418"/>
      <c r="J58" s="1418"/>
      <c r="K58" s="1418"/>
    </row>
    <row r="59" spans="1:11" s="4" customFormat="1" ht="24.95" customHeight="1">
      <c r="A59" s="577" t="s">
        <v>857</v>
      </c>
      <c r="B59" s="569">
        <v>16889.283756321587</v>
      </c>
      <c r="C59" s="569">
        <v>219.7</v>
      </c>
      <c r="D59" s="569">
        <v>17108.983756321588</v>
      </c>
      <c r="E59" s="569">
        <v>2821.0707152974842</v>
      </c>
      <c r="F59" s="569">
        <v>19337.744975654292</v>
      </c>
      <c r="G59" s="569">
        <v>12456.713744309454</v>
      </c>
      <c r="H59" s="569">
        <v>3387.6840391797291</v>
      </c>
      <c r="I59" s="569">
        <v>55112.197230762547</v>
      </c>
      <c r="J59" s="569">
        <v>76026.486410922007</v>
      </c>
      <c r="K59" s="569">
        <v>20914.28918015946</v>
      </c>
    </row>
    <row r="60" spans="1:11" s="4" customFormat="1" ht="24.95" customHeight="1">
      <c r="A60" s="578" t="s">
        <v>773</v>
      </c>
      <c r="B60" s="574">
        <v>17186.190107274728</v>
      </c>
      <c r="C60" s="574">
        <v>210.59199999999998</v>
      </c>
      <c r="D60" s="574">
        <v>17396.782107274728</v>
      </c>
      <c r="E60" s="574">
        <v>2596.6823169766885</v>
      </c>
      <c r="F60" s="574">
        <v>19680.167933348883</v>
      </c>
      <c r="G60" s="574">
        <v>12430.541958510335</v>
      </c>
      <c r="H60" s="574">
        <v>3106.180108540937</v>
      </c>
      <c r="I60" s="574">
        <v>55210.354424651581</v>
      </c>
      <c r="J60" s="574">
        <v>75670.301225804476</v>
      </c>
      <c r="K60" s="574">
        <v>20459.946801152895</v>
      </c>
    </row>
    <row r="61" spans="1:11" s="4" customFormat="1" ht="24.95" customHeight="1">
      <c r="A61" s="577" t="s">
        <v>772</v>
      </c>
      <c r="B61" s="569">
        <v>17099.027319886529</v>
      </c>
      <c r="C61" s="569">
        <v>212.16499999999999</v>
      </c>
      <c r="D61" s="569">
        <v>17311.19231988653</v>
      </c>
      <c r="E61" s="569">
        <v>2794.9148353417672</v>
      </c>
      <c r="F61" s="569">
        <v>21394.276519474151</v>
      </c>
      <c r="G61" s="569">
        <v>12606.288837955346</v>
      </c>
      <c r="H61" s="569">
        <v>3329.1692094066475</v>
      </c>
      <c r="I61" s="569">
        <v>57435.841722064441</v>
      </c>
      <c r="J61" s="569">
        <v>78669.948270400026</v>
      </c>
      <c r="K61" s="569">
        <v>21234.106548335585</v>
      </c>
    </row>
    <row r="62" spans="1:11" s="4" customFormat="1" ht="24.95" customHeight="1">
      <c r="A62" s="578" t="s">
        <v>771</v>
      </c>
      <c r="B62" s="574">
        <v>17246.688280828283</v>
      </c>
      <c r="C62" s="574">
        <v>193.61199999999999</v>
      </c>
      <c r="D62" s="574">
        <v>17440.300280828284</v>
      </c>
      <c r="E62" s="574">
        <v>2539.3852691646171</v>
      </c>
      <c r="F62" s="574">
        <v>22042.161047671561</v>
      </c>
      <c r="G62" s="574">
        <v>12596.786333256525</v>
      </c>
      <c r="H62" s="574">
        <v>2912.0490534770192</v>
      </c>
      <c r="I62" s="574">
        <v>57530.681984398012</v>
      </c>
      <c r="J62" s="574">
        <v>79215.934083028274</v>
      </c>
      <c r="K62" s="574">
        <v>21685.252098630262</v>
      </c>
    </row>
    <row r="63" spans="1:11" s="4" customFormat="1" ht="24.95" customHeight="1">
      <c r="A63" s="577" t="s">
        <v>770</v>
      </c>
      <c r="B63" s="569">
        <v>15808.991097865868</v>
      </c>
      <c r="C63" s="569">
        <v>202.81800000000004</v>
      </c>
      <c r="D63" s="569">
        <v>16011.809097865867</v>
      </c>
      <c r="E63" s="569">
        <v>2466.2581166095056</v>
      </c>
      <c r="F63" s="569">
        <v>22565.646498084672</v>
      </c>
      <c r="G63" s="569">
        <v>11252.277960682899</v>
      </c>
      <c r="H63" s="569">
        <v>2908.5200977475206</v>
      </c>
      <c r="I63" s="569">
        <v>55204.511770990459</v>
      </c>
      <c r="J63" s="569">
        <v>76186.810462810143</v>
      </c>
      <c r="K63" s="569">
        <v>20982.298691819684</v>
      </c>
    </row>
    <row r="64" spans="1:11" s="4" customFormat="1" ht="24.95" customHeight="1">
      <c r="A64" s="578" t="s">
        <v>769</v>
      </c>
      <c r="B64" s="574">
        <v>14993.05706649378</v>
      </c>
      <c r="C64" s="574">
        <v>208.56700000000001</v>
      </c>
      <c r="D64" s="574">
        <v>15201.62406649378</v>
      </c>
      <c r="E64" s="574">
        <v>2195.7269589841781</v>
      </c>
      <c r="F64" s="574">
        <v>23244.579767971132</v>
      </c>
      <c r="G64" s="574">
        <v>11952.0167805493</v>
      </c>
      <c r="H64" s="574">
        <v>4341.6724952281147</v>
      </c>
      <c r="I64" s="574">
        <v>56935.620069226505</v>
      </c>
      <c r="J64" s="574">
        <v>78370.690627186326</v>
      </c>
      <c r="K64" s="574">
        <v>21435.070557959822</v>
      </c>
    </row>
    <row r="65" spans="1:11" s="4" customFormat="1" ht="24.95" customHeight="1">
      <c r="A65" s="577" t="s">
        <v>768</v>
      </c>
      <c r="B65" s="569">
        <v>13867.142472652553</v>
      </c>
      <c r="C65" s="569">
        <v>206.02599999999998</v>
      </c>
      <c r="D65" s="569">
        <v>14073.168472652553</v>
      </c>
      <c r="E65" s="569">
        <v>1810.7934899192949</v>
      </c>
      <c r="F65" s="569">
        <v>25626.780709491053</v>
      </c>
      <c r="G65" s="569">
        <v>8727.3463561213848</v>
      </c>
      <c r="H65" s="569">
        <v>3658.4772694064745</v>
      </c>
      <c r="I65" s="569">
        <v>53896.566297590762</v>
      </c>
      <c r="J65" s="569">
        <v>73055.303567169569</v>
      </c>
      <c r="K65" s="569">
        <v>19158.737269578807</v>
      </c>
    </row>
    <row r="66" spans="1:11" s="4" customFormat="1" ht="24.95" customHeight="1">
      <c r="A66" s="578" t="s">
        <v>429</v>
      </c>
      <c r="B66" s="574">
        <v>14251.404236785547</v>
      </c>
      <c r="C66" s="574">
        <v>206.465</v>
      </c>
      <c r="D66" s="574">
        <v>14457.869236785547</v>
      </c>
      <c r="E66" s="574">
        <v>1916.2308112301525</v>
      </c>
      <c r="F66" s="574">
        <v>26691.355122817637</v>
      </c>
      <c r="G66" s="574">
        <v>9693.2310415154898</v>
      </c>
      <c r="H66" s="574">
        <v>4298.7137582849009</v>
      </c>
      <c r="I66" s="574">
        <v>57057.399970633727</v>
      </c>
      <c r="J66" s="574">
        <v>78042.10983710298</v>
      </c>
      <c r="K66" s="574">
        <v>20984.709866469253</v>
      </c>
    </row>
    <row r="67" spans="1:11" s="4" customFormat="1" ht="24.95" customHeight="1">
      <c r="A67" s="577" t="s">
        <v>428</v>
      </c>
      <c r="B67" s="569">
        <v>14552.701201825312</v>
      </c>
      <c r="C67" s="569">
        <v>213.68700000000001</v>
      </c>
      <c r="D67" s="569">
        <v>14766.388201825312</v>
      </c>
      <c r="E67" s="569">
        <v>1734.2421623931623</v>
      </c>
      <c r="F67" s="569">
        <v>25234.553655390118</v>
      </c>
      <c r="G67" s="569">
        <v>9955.7761623931619</v>
      </c>
      <c r="H67" s="569">
        <v>7537.8693418803414</v>
      </c>
      <c r="I67" s="569">
        <v>59228.829523882101</v>
      </c>
      <c r="J67" s="569">
        <v>81078.05306892829</v>
      </c>
      <c r="K67" s="569">
        <v>21849.223545046189</v>
      </c>
    </row>
    <row r="68" spans="1:11" s="4" customFormat="1" ht="24.95" customHeight="1">
      <c r="A68" s="578" t="s">
        <v>427</v>
      </c>
      <c r="B68" s="574">
        <v>16490.049170197741</v>
      </c>
      <c r="C68" s="574">
        <v>227.47400000000002</v>
      </c>
      <c r="D68" s="574">
        <v>16717.523170197739</v>
      </c>
      <c r="E68" s="574">
        <v>2083.101695098424</v>
      </c>
      <c r="F68" s="574">
        <v>26025.399443610546</v>
      </c>
      <c r="G68" s="574">
        <v>10044.385561395788</v>
      </c>
      <c r="H68" s="574">
        <v>5966.3879133468081</v>
      </c>
      <c r="I68" s="574">
        <v>60836.797783649301</v>
      </c>
      <c r="J68" s="574">
        <v>84278.754086860674</v>
      </c>
      <c r="K68" s="574">
        <v>23441.956303211373</v>
      </c>
    </row>
    <row r="69" spans="1:11" s="4" customFormat="1" ht="24.95" customHeight="1">
      <c r="A69" s="577" t="s">
        <v>426</v>
      </c>
      <c r="B69" s="569">
        <v>16802.373192805069</v>
      </c>
      <c r="C69" s="569">
        <v>224.24600000000004</v>
      </c>
      <c r="D69" s="569">
        <v>17026.619192805068</v>
      </c>
      <c r="E69" s="569">
        <v>2078.1937754665023</v>
      </c>
      <c r="F69" s="569">
        <v>26941.63379297057</v>
      </c>
      <c r="G69" s="569">
        <v>10698.22808461483</v>
      </c>
      <c r="H69" s="569">
        <v>5998.7637673685731</v>
      </c>
      <c r="I69" s="569">
        <v>62743.438613225546</v>
      </c>
      <c r="J69" s="569">
        <v>86751.660930746308</v>
      </c>
      <c r="K69" s="569">
        <v>24008.222317520762</v>
      </c>
    </row>
    <row r="70" spans="1:11" s="4" customFormat="1" ht="24.95" customHeight="1">
      <c r="A70" s="578" t="s">
        <v>425</v>
      </c>
      <c r="B70" s="574">
        <v>16531.257290461475</v>
      </c>
      <c r="C70" s="574">
        <v>216.85500000000002</v>
      </c>
      <c r="D70" s="574">
        <v>16748.112290461475</v>
      </c>
      <c r="E70" s="574">
        <v>1973.1608077153994</v>
      </c>
      <c r="F70" s="574">
        <v>28496.198171261156</v>
      </c>
      <c r="G70" s="574">
        <v>9864.1225045349383</v>
      </c>
      <c r="H70" s="574">
        <v>6106.9894890265105</v>
      </c>
      <c r="I70" s="574">
        <v>63188.583262999484</v>
      </c>
      <c r="J70" s="574">
        <v>88057.400487974635</v>
      </c>
      <c r="K70" s="574">
        <v>24868.817224975151</v>
      </c>
    </row>
    <row r="71" spans="1:11" s="4" customFormat="1" ht="24.95" customHeight="1">
      <c r="A71" s="577" t="s">
        <v>990</v>
      </c>
      <c r="B71" s="569">
        <v>16686.311877351785</v>
      </c>
      <c r="C71" s="569">
        <v>195.06400000000005</v>
      </c>
      <c r="D71" s="569">
        <v>16881.375877351784</v>
      </c>
      <c r="E71" s="569">
        <v>1980.5524905939048</v>
      </c>
      <c r="F71" s="569">
        <v>28366.375615669913</v>
      </c>
      <c r="G71" s="569">
        <v>10389.055819434992</v>
      </c>
      <c r="H71" s="569">
        <v>6020.022132882501</v>
      </c>
      <c r="I71" s="569">
        <v>63637.381935933096</v>
      </c>
      <c r="J71" s="569">
        <v>88895.145021499644</v>
      </c>
      <c r="K71" s="569">
        <v>25257.763085566548</v>
      </c>
    </row>
    <row r="72" spans="1:11" s="4" customFormat="1" ht="24.95" customHeight="1">
      <c r="A72" s="578" t="s">
        <v>989</v>
      </c>
      <c r="B72" s="574">
        <v>14786.440849495506</v>
      </c>
      <c r="C72" s="574">
        <v>188.27800000000002</v>
      </c>
      <c r="D72" s="574">
        <v>14974.718849495506</v>
      </c>
      <c r="E72" s="574">
        <v>1585.422</v>
      </c>
      <c r="F72" s="574">
        <v>28369.833599775433</v>
      </c>
      <c r="G72" s="574">
        <v>9990.5680000000011</v>
      </c>
      <c r="H72" s="574">
        <v>7024.0084244327982</v>
      </c>
      <c r="I72" s="574">
        <v>61944.550873703738</v>
      </c>
      <c r="J72" s="574">
        <v>85086.995983569795</v>
      </c>
      <c r="K72" s="574">
        <v>23142.445109866057</v>
      </c>
    </row>
    <row r="73" spans="1:11" s="4" customFormat="1" ht="24.95" customHeight="1">
      <c r="A73" s="577" t="s">
        <v>988</v>
      </c>
      <c r="B73" s="569">
        <v>15475.120508156202</v>
      </c>
      <c r="C73" s="569">
        <v>170.642</v>
      </c>
      <c r="D73" s="569">
        <v>15645.762508156202</v>
      </c>
      <c r="E73" s="569">
        <v>1978.614</v>
      </c>
      <c r="F73" s="569">
        <v>28543.081754963205</v>
      </c>
      <c r="G73" s="569">
        <v>10628.596999999998</v>
      </c>
      <c r="H73" s="569">
        <v>6869.3615289042309</v>
      </c>
      <c r="I73" s="569">
        <v>63665.416792023629</v>
      </c>
      <c r="J73" s="569">
        <v>88940.185659945928</v>
      </c>
      <c r="K73" s="569">
        <v>25274.768867922299</v>
      </c>
    </row>
    <row r="74" spans="1:11" s="4" customFormat="1" ht="24.95" customHeight="1">
      <c r="A74" s="578" t="s">
        <v>987</v>
      </c>
      <c r="B74" s="574">
        <v>15836.548716321131</v>
      </c>
      <c r="C74" s="574">
        <v>171.684</v>
      </c>
      <c r="D74" s="574">
        <v>16008.23271632113</v>
      </c>
      <c r="E74" s="574">
        <v>1916.8690000000001</v>
      </c>
      <c r="F74" s="574">
        <v>29943.316994938774</v>
      </c>
      <c r="G74" s="574">
        <v>10593.737999999998</v>
      </c>
      <c r="H74" s="574">
        <v>7244.9993354247727</v>
      </c>
      <c r="I74" s="574">
        <v>65707.156046684671</v>
      </c>
      <c r="J74" s="574">
        <v>91786.163213687803</v>
      </c>
      <c r="K74" s="574">
        <v>26079.007167003132</v>
      </c>
    </row>
    <row r="75" spans="1:11" s="4" customFormat="1" ht="24.95" customHeight="1">
      <c r="A75" s="577" t="s">
        <v>986</v>
      </c>
      <c r="B75" s="569">
        <v>15511.922316365914</v>
      </c>
      <c r="C75" s="569">
        <v>165.26145</v>
      </c>
      <c r="D75" s="569">
        <v>15677.183766365913</v>
      </c>
      <c r="E75" s="569">
        <v>1751.4909999999998</v>
      </c>
      <c r="F75" s="569">
        <v>30543.334069727334</v>
      </c>
      <c r="G75" s="569">
        <v>10762.169</v>
      </c>
      <c r="H75" s="569">
        <v>7552.7804063304457</v>
      </c>
      <c r="I75" s="569">
        <v>66286.958242423687</v>
      </c>
      <c r="J75" s="569">
        <v>92243.637651061668</v>
      </c>
      <c r="K75" s="569">
        <v>25956.679408637981</v>
      </c>
    </row>
    <row r="76" spans="1:11" s="4" customFormat="1" ht="24.95" customHeight="1">
      <c r="A76" s="578" t="s">
        <v>985</v>
      </c>
      <c r="B76" s="574">
        <v>16116.310931958944</v>
      </c>
      <c r="C76" s="574">
        <v>166.78</v>
      </c>
      <c r="D76" s="574">
        <v>16283.090931958945</v>
      </c>
      <c r="E76" s="574">
        <v>1841.5050000000001</v>
      </c>
      <c r="F76" s="574">
        <v>31129.687482509751</v>
      </c>
      <c r="G76" s="574">
        <v>11309.671</v>
      </c>
      <c r="H76" s="574">
        <v>7553.120473142556</v>
      </c>
      <c r="I76" s="574">
        <v>68117.074887611248</v>
      </c>
      <c r="J76" s="574">
        <v>95759.077645647849</v>
      </c>
      <c r="K76" s="574">
        <v>27642.0027580366</v>
      </c>
    </row>
    <row r="77" spans="1:11" s="4" customFormat="1" ht="24.95" customHeight="1">
      <c r="A77" s="577" t="s">
        <v>984</v>
      </c>
      <c r="B77" s="569">
        <v>16017.055810793518</v>
      </c>
      <c r="C77" s="569">
        <v>166.54000000000002</v>
      </c>
      <c r="D77" s="569">
        <v>16183.595810793518</v>
      </c>
      <c r="E77" s="569">
        <v>1723.201</v>
      </c>
      <c r="F77" s="569">
        <v>31609.527821088246</v>
      </c>
      <c r="G77" s="569">
        <v>11350.339999999998</v>
      </c>
      <c r="H77" s="569">
        <v>7516.9059772505861</v>
      </c>
      <c r="I77" s="569">
        <v>68383.570609132352</v>
      </c>
      <c r="J77" s="569">
        <v>96754.314482124406</v>
      </c>
      <c r="K77" s="569">
        <v>28370.743872992054</v>
      </c>
    </row>
    <row r="78" spans="1:11" s="4" customFormat="1" ht="24.95" customHeight="1">
      <c r="A78" s="578" t="s">
        <v>983</v>
      </c>
      <c r="B78" s="574">
        <v>15023.120410194526</v>
      </c>
      <c r="C78" s="574">
        <v>155.05000000000001</v>
      </c>
      <c r="D78" s="574">
        <v>15178.170410194525</v>
      </c>
      <c r="E78" s="574">
        <v>1735.8520000000003</v>
      </c>
      <c r="F78" s="574">
        <v>32161.597907865744</v>
      </c>
      <c r="G78" s="574">
        <v>10955.670999999997</v>
      </c>
      <c r="H78" s="574">
        <v>7268.997994438696</v>
      </c>
      <c r="I78" s="574">
        <v>67300.289312498964</v>
      </c>
      <c r="J78" s="574">
        <v>96782.473384710436</v>
      </c>
      <c r="K78" s="574">
        <v>29482.184072211472</v>
      </c>
    </row>
    <row r="79" spans="1:11" s="4" customFormat="1" ht="24.95" customHeight="1">
      <c r="A79" s="577" t="s">
        <v>982</v>
      </c>
      <c r="B79" s="569">
        <v>15506.016538542057</v>
      </c>
      <c r="C79" s="569">
        <v>163.46</v>
      </c>
      <c r="D79" s="569">
        <v>15669.476538542056</v>
      </c>
      <c r="E79" s="569">
        <v>1629.7640000000001</v>
      </c>
      <c r="F79" s="569">
        <v>32930.38595364448</v>
      </c>
      <c r="G79" s="569">
        <v>11022.15</v>
      </c>
      <c r="H79" s="569">
        <v>7397.2739333571444</v>
      </c>
      <c r="I79" s="569">
        <v>68649.050425543683</v>
      </c>
      <c r="J79" s="569">
        <v>98147.909915752942</v>
      </c>
      <c r="K79" s="569">
        <v>29498.859490209259</v>
      </c>
    </row>
    <row r="80" spans="1:11" s="4" customFormat="1" ht="24.95" customHeight="1">
      <c r="A80" s="578" t="s">
        <v>981</v>
      </c>
      <c r="B80" s="574">
        <v>15548.1990039836</v>
      </c>
      <c r="C80" s="574">
        <v>171.49199999999999</v>
      </c>
      <c r="D80" s="574">
        <v>15719.6910039836</v>
      </c>
      <c r="E80" s="574">
        <v>1706.6370000000002</v>
      </c>
      <c r="F80" s="574">
        <v>33778.122482103019</v>
      </c>
      <c r="G80" s="574">
        <v>11013.664999999999</v>
      </c>
      <c r="H80" s="574">
        <v>7259.5723164553337</v>
      </c>
      <c r="I80" s="574">
        <v>69477.687802541943</v>
      </c>
      <c r="J80" s="574">
        <v>100084.67166645592</v>
      </c>
      <c r="K80" s="574">
        <v>30606.983863913978</v>
      </c>
    </row>
    <row r="81" spans="1:11" s="4" customFormat="1" ht="24.95" customHeight="1">
      <c r="A81" s="577" t="s">
        <v>980</v>
      </c>
      <c r="B81" s="569">
        <v>16263.963605262714</v>
      </c>
      <c r="C81" s="569">
        <v>165.27600000000001</v>
      </c>
      <c r="D81" s="569">
        <v>16429.239605262715</v>
      </c>
      <c r="E81" s="569">
        <v>1668.2128200000002</v>
      </c>
      <c r="F81" s="569">
        <v>34707.533755850869</v>
      </c>
      <c r="G81" s="569">
        <v>11041.619689999998</v>
      </c>
      <c r="H81" s="569">
        <v>7707.3033842684199</v>
      </c>
      <c r="I81" s="569">
        <v>71553.909255382008</v>
      </c>
      <c r="J81" s="569">
        <v>102667.26894731214</v>
      </c>
      <c r="K81" s="569">
        <v>31113.359691930134</v>
      </c>
    </row>
    <row r="82" spans="1:11" s="4" customFormat="1" ht="18" customHeight="1">
      <c r="A82" s="560" t="s">
        <v>979</v>
      </c>
      <c r="B82" s="573"/>
      <c r="C82" s="573"/>
      <c r="D82" s="573"/>
      <c r="E82" s="573"/>
      <c r="F82" s="573"/>
      <c r="G82" s="573"/>
      <c r="H82" s="573"/>
      <c r="I82" s="573"/>
      <c r="J82" s="573"/>
      <c r="K82" s="579"/>
    </row>
    <row r="83" spans="1:11" s="4" customFormat="1" ht="18.75" customHeight="1">
      <c r="A83" s="1611" t="s">
        <v>978</v>
      </c>
      <c r="B83" s="1612"/>
      <c r="C83" s="1612"/>
      <c r="D83" s="1612"/>
      <c r="E83" s="1612"/>
      <c r="F83" s="1612"/>
      <c r="G83" s="1612"/>
      <c r="H83" s="1612"/>
      <c r="I83" s="1612"/>
      <c r="J83" s="1612"/>
      <c r="K83" s="1613"/>
    </row>
    <row r="84" spans="1:11" s="4" customFormat="1" ht="24.75" customHeight="1">
      <c r="A84" s="1234" t="s">
        <v>2090</v>
      </c>
      <c r="B84" s="1235"/>
      <c r="C84" s="1235"/>
      <c r="D84" s="1235"/>
      <c r="E84" s="1235"/>
      <c r="F84" s="1235"/>
      <c r="G84" s="1235"/>
      <c r="H84" s="1235"/>
      <c r="I84" s="1235"/>
      <c r="J84" s="1235"/>
      <c r="K84" s="1236"/>
    </row>
    <row r="85" spans="1:11">
      <c r="A85" s="152"/>
      <c r="B85" s="151"/>
      <c r="C85" s="151"/>
      <c r="D85" s="154"/>
      <c r="E85" s="151"/>
      <c r="F85" s="151"/>
      <c r="G85" s="151"/>
      <c r="H85" s="151"/>
      <c r="I85" s="153"/>
      <c r="J85" s="153"/>
      <c r="K85" s="151"/>
    </row>
    <row r="86" spans="1:11">
      <c r="A86" s="152"/>
      <c r="B86" s="151"/>
      <c r="C86" s="151"/>
      <c r="D86" s="154"/>
      <c r="E86" s="151"/>
      <c r="F86" s="151"/>
      <c r="G86" s="151"/>
      <c r="H86" s="151"/>
      <c r="I86" s="153"/>
      <c r="J86" s="60"/>
      <c r="K86" s="151"/>
    </row>
    <row r="87" spans="1:11">
      <c r="A87" s="152"/>
      <c r="B87" s="151"/>
      <c r="C87" s="151"/>
      <c r="D87" s="154"/>
      <c r="E87" s="151"/>
      <c r="F87" s="151"/>
      <c r="G87" s="151"/>
      <c r="H87" s="151"/>
      <c r="I87" s="153"/>
      <c r="J87" s="153"/>
      <c r="K87" s="151"/>
    </row>
    <row r="88" spans="1:11">
      <c r="A88" s="152"/>
      <c r="B88" s="151"/>
      <c r="C88" s="151"/>
      <c r="D88" s="154"/>
      <c r="E88" s="151"/>
      <c r="F88" s="151"/>
      <c r="G88" s="151"/>
      <c r="H88" s="151"/>
      <c r="I88" s="153"/>
      <c r="J88" s="153"/>
      <c r="K88" s="151"/>
    </row>
    <row r="89" spans="1:11">
      <c r="A89" s="152"/>
      <c r="B89" s="151"/>
      <c r="C89" s="151"/>
      <c r="D89" s="154"/>
      <c r="E89" s="151"/>
      <c r="F89" s="151"/>
      <c r="G89" s="151"/>
      <c r="H89" s="151"/>
      <c r="I89" s="153"/>
      <c r="J89" s="153"/>
      <c r="K89" s="151"/>
    </row>
    <row r="90" spans="1:11">
      <c r="A90" s="152"/>
      <c r="B90" s="151"/>
      <c r="C90" s="151"/>
      <c r="D90" s="154"/>
      <c r="E90" s="151"/>
      <c r="F90" s="151"/>
      <c r="G90" s="151"/>
      <c r="H90" s="151"/>
      <c r="I90" s="153"/>
      <c r="J90" s="153"/>
      <c r="K90" s="151"/>
    </row>
    <row r="91" spans="1:11">
      <c r="A91" s="152"/>
      <c r="B91" s="151"/>
      <c r="C91" s="155"/>
      <c r="D91" s="154"/>
      <c r="E91" s="151"/>
      <c r="F91" s="151"/>
      <c r="G91" s="151"/>
      <c r="H91" s="151"/>
      <c r="I91" s="153"/>
      <c r="J91" s="153"/>
      <c r="K91" s="151"/>
    </row>
    <row r="92" spans="1:11">
      <c r="A92" s="152"/>
      <c r="B92" s="151"/>
      <c r="C92" s="151"/>
      <c r="D92" s="154"/>
      <c r="E92" s="151"/>
      <c r="F92" s="151"/>
      <c r="G92" s="151"/>
      <c r="H92" s="151"/>
      <c r="I92" s="153"/>
      <c r="J92" s="153"/>
      <c r="K92" s="151"/>
    </row>
  </sheetData>
  <mergeCells count="25">
    <mergeCell ref="A53:K53"/>
    <mergeCell ref="A54:K54"/>
    <mergeCell ref="A83:K83"/>
    <mergeCell ref="E57:E58"/>
    <mergeCell ref="F57:F58"/>
    <mergeCell ref="G57:G58"/>
    <mergeCell ref="H57:H58"/>
    <mergeCell ref="A55:K55"/>
    <mergeCell ref="A56:A58"/>
    <mergeCell ref="B56:H56"/>
    <mergeCell ref="I56:I58"/>
    <mergeCell ref="J56:J58"/>
    <mergeCell ref="K56:K58"/>
    <mergeCell ref="B57:D57"/>
    <mergeCell ref="A1:K1"/>
    <mergeCell ref="A2:A4"/>
    <mergeCell ref="B2:H2"/>
    <mergeCell ref="I2:I4"/>
    <mergeCell ref="J2:J4"/>
    <mergeCell ref="K2:K4"/>
    <mergeCell ref="B3:D3"/>
    <mergeCell ref="E3:E4"/>
    <mergeCell ref="F3:F4"/>
    <mergeCell ref="G3:G4"/>
    <mergeCell ref="H3:H4"/>
  </mergeCells>
  <conditionalFormatting sqref="L56:XFD78">
    <cfRule type="expression" dxfId="18" priority="2">
      <formula>MOD(ROW(),3)=1</formula>
    </cfRule>
  </conditionalFormatting>
  <pageMargins left="0.6692913385826772" right="0.15748031496062992" top="0.55118110236220474" bottom="0.74803149606299213" header="0.31496062992125984" footer="0.31496062992125984"/>
  <pageSetup paperSize="9" scale="77" fitToWidth="0" fitToHeight="0" orientation="portrait" r:id="rId1"/>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842C1-E144-4F75-A4E0-96A31CA55A9F}">
  <dimension ref="A1:Y56"/>
  <sheetViews>
    <sheetView view="pageBreakPreview" topLeftCell="Q28" zoomScaleSheetLayoutView="100" workbookViewId="0">
      <selection activeCell="L15" sqref="L15"/>
    </sheetView>
  </sheetViews>
  <sheetFormatPr defaultColWidth="9.140625" defaultRowHeight="15"/>
  <cols>
    <col min="1" max="1" width="7.28515625" style="1" hidden="1" customWidth="1"/>
    <col min="2" max="2" width="19.85546875" style="1" hidden="1" customWidth="1"/>
    <col min="3" max="7" width="14.7109375" style="1" hidden="1" customWidth="1"/>
    <col min="8" max="8" width="20.5703125" style="1" hidden="1" customWidth="1"/>
    <col min="9" max="9" width="5.85546875" style="1" hidden="1" customWidth="1"/>
    <col min="10" max="10" width="19.85546875" style="1" hidden="1" customWidth="1"/>
    <col min="11" max="11" width="10.85546875" style="1" hidden="1" customWidth="1"/>
    <col min="12" max="12" width="11.42578125" style="1" hidden="1" customWidth="1"/>
    <col min="13" max="13" width="16.28515625" style="1" hidden="1" customWidth="1"/>
    <col min="14" max="14" width="12" style="1" hidden="1" customWidth="1"/>
    <col min="15" max="15" width="10.5703125" style="1" hidden="1" customWidth="1"/>
    <col min="16" max="16" width="18.7109375" style="1" hidden="1" customWidth="1"/>
    <col min="17" max="17" width="9.140625" style="1" customWidth="1"/>
    <col min="18" max="18" width="19.42578125" style="1" customWidth="1"/>
    <col min="19" max="20" width="12.7109375" style="1" customWidth="1"/>
    <col min="21" max="21" width="13.5703125" style="1" customWidth="1"/>
    <col min="22" max="22" width="11.5703125" style="1" customWidth="1"/>
    <col min="23" max="24" width="12" style="1" customWidth="1"/>
    <col min="25" max="25" width="20.42578125" style="1" customWidth="1"/>
    <col min="26" max="16384" width="9.140625" style="1"/>
  </cols>
  <sheetData>
    <row r="1" spans="1:25" s="205" customFormat="1" ht="30" customHeight="1">
      <c r="A1" s="1625" t="s">
        <v>1070</v>
      </c>
      <c r="B1" s="1626"/>
      <c r="C1" s="1626"/>
      <c r="D1" s="1626"/>
      <c r="E1" s="1626"/>
      <c r="F1" s="1626"/>
      <c r="G1" s="1626"/>
      <c r="H1" s="1626"/>
      <c r="I1" s="1626" t="s">
        <v>1069</v>
      </c>
      <c r="J1" s="1626"/>
      <c r="K1" s="1626"/>
      <c r="L1" s="1626"/>
      <c r="M1" s="1626"/>
      <c r="N1" s="1626"/>
      <c r="O1" s="1626"/>
      <c r="P1" s="1626"/>
      <c r="Q1" s="1386" t="s">
        <v>1945</v>
      </c>
      <c r="R1" s="1387"/>
      <c r="S1" s="1387"/>
      <c r="T1" s="1387"/>
      <c r="U1" s="1387"/>
      <c r="V1" s="1387"/>
      <c r="W1" s="1387"/>
      <c r="X1" s="1387"/>
      <c r="Y1" s="1388"/>
    </row>
    <row r="2" spans="1:25" s="205" customFormat="1" ht="30" customHeight="1">
      <c r="A2" s="1627" t="s">
        <v>1068</v>
      </c>
      <c r="B2" s="1628"/>
      <c r="C2" s="1628"/>
      <c r="D2" s="1628"/>
      <c r="E2" s="1628"/>
      <c r="F2" s="1628"/>
      <c r="G2" s="1628"/>
      <c r="H2" s="1628"/>
      <c r="I2" s="1629" t="s">
        <v>1067</v>
      </c>
      <c r="J2" s="1628"/>
      <c r="K2" s="1628"/>
      <c r="L2" s="1628"/>
      <c r="M2" s="1628"/>
      <c r="N2" s="1628"/>
      <c r="O2" s="1628"/>
      <c r="P2" s="1628"/>
      <c r="Q2" s="1393" t="s">
        <v>1944</v>
      </c>
      <c r="R2" s="1443"/>
      <c r="S2" s="1443"/>
      <c r="T2" s="1443"/>
      <c r="U2" s="1443"/>
      <c r="V2" s="1443"/>
      <c r="W2" s="1443"/>
      <c r="X2" s="1443"/>
      <c r="Y2" s="1444"/>
    </row>
    <row r="3" spans="1:25" s="205" customFormat="1" ht="30" customHeight="1">
      <c r="A3" s="564"/>
      <c r="B3" s="394"/>
      <c r="C3" s="394"/>
      <c r="D3" s="1623" t="s">
        <v>1066</v>
      </c>
      <c r="E3" s="1623"/>
      <c r="F3" s="1623"/>
      <c r="G3" s="1623"/>
      <c r="H3" s="1623"/>
      <c r="I3" s="394"/>
      <c r="J3" s="394"/>
      <c r="K3" s="394"/>
      <c r="L3" s="1623" t="s">
        <v>1065</v>
      </c>
      <c r="M3" s="1623"/>
      <c r="N3" s="1623"/>
      <c r="O3" s="1623"/>
      <c r="P3" s="1623"/>
      <c r="Q3" s="564"/>
      <c r="R3" s="394"/>
      <c r="S3" s="318"/>
      <c r="T3" s="1445" t="s">
        <v>1064</v>
      </c>
      <c r="U3" s="1445"/>
      <c r="V3" s="1445"/>
      <c r="W3" s="1445"/>
      <c r="X3" s="1445"/>
      <c r="Y3" s="1446"/>
    </row>
    <row r="4" spans="1:25" s="36" customFormat="1" ht="140.25" customHeight="1">
      <c r="A4" s="398" t="s">
        <v>450</v>
      </c>
      <c r="B4" s="583" t="s">
        <v>1054</v>
      </c>
      <c r="C4" s="398" t="s">
        <v>1063</v>
      </c>
      <c r="D4" s="398" t="s">
        <v>1062</v>
      </c>
      <c r="E4" s="398" t="s">
        <v>1061</v>
      </c>
      <c r="F4" s="583" t="s">
        <v>1060</v>
      </c>
      <c r="G4" s="398" t="s">
        <v>1059</v>
      </c>
      <c r="H4" s="384" t="s">
        <v>2095</v>
      </c>
      <c r="I4" s="398" t="s">
        <v>450</v>
      </c>
      <c r="J4" s="583" t="s">
        <v>1054</v>
      </c>
      <c r="K4" s="398" t="s">
        <v>1063</v>
      </c>
      <c r="L4" s="398" t="s">
        <v>1062</v>
      </c>
      <c r="M4" s="398" t="s">
        <v>1061</v>
      </c>
      <c r="N4" s="583" t="s">
        <v>1060</v>
      </c>
      <c r="O4" s="398" t="s">
        <v>1059</v>
      </c>
      <c r="P4" s="584" t="s">
        <v>2095</v>
      </c>
      <c r="Q4" s="544" t="s">
        <v>602</v>
      </c>
      <c r="R4" s="544" t="s">
        <v>895</v>
      </c>
      <c r="S4" s="1261" t="s">
        <v>1058</v>
      </c>
      <c r="T4" s="1262" t="s">
        <v>1057</v>
      </c>
      <c r="U4" s="1262" t="s">
        <v>1056</v>
      </c>
      <c r="V4" s="1262" t="s">
        <v>1055</v>
      </c>
      <c r="W4" s="1262" t="s">
        <v>1880</v>
      </c>
      <c r="X4" s="1262" t="s">
        <v>1881</v>
      </c>
      <c r="Y4" s="544" t="s">
        <v>1054</v>
      </c>
    </row>
    <row r="5" spans="1:25" s="205" customFormat="1" ht="16.5" customHeight="1">
      <c r="A5" s="585">
        <v>1</v>
      </c>
      <c r="B5" s="453" t="s">
        <v>14</v>
      </c>
      <c r="C5" s="586">
        <v>13763.382</v>
      </c>
      <c r="D5" s="586">
        <v>18747.333999999999</v>
      </c>
      <c r="E5" s="586">
        <f t="shared" ref="E5:E38" si="0">C5+D5</f>
        <v>32510.716</v>
      </c>
      <c r="F5" s="453">
        <v>4899</v>
      </c>
      <c r="G5" s="587">
        <f t="shared" ref="G5:G38" si="1">E5+F5</f>
        <v>37409.716</v>
      </c>
      <c r="H5" s="299" t="s">
        <v>133</v>
      </c>
      <c r="I5" s="585">
        <v>1</v>
      </c>
      <c r="J5" s="453" t="s">
        <v>14</v>
      </c>
      <c r="K5" s="588">
        <v>15128.83</v>
      </c>
      <c r="L5" s="588">
        <v>22074.04</v>
      </c>
      <c r="M5" s="588">
        <f t="shared" ref="M5:M38" si="2">K5+L5</f>
        <v>37202.870000000003</v>
      </c>
      <c r="N5" s="588">
        <v>4899</v>
      </c>
      <c r="O5" s="589">
        <v>42101.87</v>
      </c>
      <c r="P5" s="513" t="s">
        <v>133</v>
      </c>
      <c r="Q5" s="393">
        <v>1</v>
      </c>
      <c r="R5" s="590" t="s">
        <v>133</v>
      </c>
      <c r="S5" s="591">
        <v>22343.07</v>
      </c>
      <c r="T5" s="592">
        <v>14458.29</v>
      </c>
      <c r="U5" s="592">
        <v>36801.360000000001</v>
      </c>
      <c r="V5" s="592"/>
      <c r="W5" s="592">
        <f t="shared" ref="W5:W33" si="3">U5+V5</f>
        <v>36801.360000000001</v>
      </c>
      <c r="X5" s="593">
        <v>49638.42</v>
      </c>
      <c r="Y5" s="603" t="s">
        <v>14</v>
      </c>
    </row>
    <row r="6" spans="1:25" s="205" customFormat="1" ht="16.5" customHeight="1">
      <c r="A6" s="585">
        <v>2</v>
      </c>
      <c r="B6" s="453" t="s">
        <v>15</v>
      </c>
      <c r="C6" s="586">
        <v>627.15</v>
      </c>
      <c r="D6" s="586">
        <v>8619.7890000000007</v>
      </c>
      <c r="E6" s="586">
        <f t="shared" si="0"/>
        <v>9246.9390000000003</v>
      </c>
      <c r="F6" s="299"/>
      <c r="G6" s="587">
        <f t="shared" si="1"/>
        <v>9246.9390000000003</v>
      </c>
      <c r="H6" s="299" t="s">
        <v>134</v>
      </c>
      <c r="I6" s="585">
        <f t="shared" ref="I6:I38" si="4">I5+1</f>
        <v>2</v>
      </c>
      <c r="J6" s="453" t="s">
        <v>15</v>
      </c>
      <c r="K6" s="588">
        <v>147.35</v>
      </c>
      <c r="L6" s="588">
        <v>10510.31</v>
      </c>
      <c r="M6" s="588">
        <f t="shared" si="2"/>
        <v>10657.66</v>
      </c>
      <c r="N6" s="588"/>
      <c r="O6" s="589">
        <v>10657.66</v>
      </c>
      <c r="P6" s="513" t="s">
        <v>134</v>
      </c>
      <c r="Q6" s="613">
        <f t="shared" ref="Q6:Q38" si="5">Q5+1</f>
        <v>2</v>
      </c>
      <c r="R6" s="550" t="s">
        <v>134</v>
      </c>
      <c r="S6" s="600">
        <v>265.37</v>
      </c>
      <c r="T6" s="601">
        <v>12848.74</v>
      </c>
      <c r="U6" s="601">
        <v>13114.12</v>
      </c>
      <c r="V6" s="601"/>
      <c r="W6" s="601">
        <f t="shared" si="3"/>
        <v>13114.12</v>
      </c>
      <c r="X6" s="602">
        <v>12636.64</v>
      </c>
      <c r="Y6" s="604" t="s">
        <v>15</v>
      </c>
    </row>
    <row r="7" spans="1:25" s="205" customFormat="1" ht="16.5" customHeight="1">
      <c r="A7" s="585">
        <v>3</v>
      </c>
      <c r="B7" s="453" t="s">
        <v>21</v>
      </c>
      <c r="C7" s="586">
        <v>15223.471</v>
      </c>
      <c r="D7" s="586">
        <v>12951.195</v>
      </c>
      <c r="E7" s="586">
        <f t="shared" si="0"/>
        <v>28174.665999999997</v>
      </c>
      <c r="F7" s="453">
        <v>60</v>
      </c>
      <c r="G7" s="587">
        <f t="shared" si="1"/>
        <v>28234.665999999997</v>
      </c>
      <c r="H7" s="299" t="s">
        <v>135</v>
      </c>
      <c r="I7" s="585">
        <f t="shared" si="4"/>
        <v>3</v>
      </c>
      <c r="J7" s="453" t="s">
        <v>21</v>
      </c>
      <c r="K7" s="588">
        <v>15396.83</v>
      </c>
      <c r="L7" s="588">
        <v>11296.84</v>
      </c>
      <c r="M7" s="588">
        <f t="shared" si="2"/>
        <v>26693.67</v>
      </c>
      <c r="N7" s="588">
        <v>60</v>
      </c>
      <c r="O7" s="589">
        <v>26753.67</v>
      </c>
      <c r="P7" s="513" t="s">
        <v>135</v>
      </c>
      <c r="Q7" s="393">
        <f t="shared" si="5"/>
        <v>3</v>
      </c>
      <c r="R7" s="590" t="s">
        <v>135</v>
      </c>
      <c r="S7" s="591">
        <v>6719.27</v>
      </c>
      <c r="T7" s="592">
        <v>11751.57</v>
      </c>
      <c r="U7" s="592">
        <v>18470.84</v>
      </c>
      <c r="V7" s="592"/>
      <c r="W7" s="592">
        <f t="shared" si="3"/>
        <v>18470.84</v>
      </c>
      <c r="X7" s="593">
        <v>18102.939999999999</v>
      </c>
      <c r="Y7" s="603" t="s">
        <v>21</v>
      </c>
    </row>
    <row r="8" spans="1:25" s="205" customFormat="1" ht="16.5" customHeight="1">
      <c r="A8" s="585">
        <v>4</v>
      </c>
      <c r="B8" s="453" t="s">
        <v>22</v>
      </c>
      <c r="C8" s="586">
        <v>1.2</v>
      </c>
      <c r="D8" s="586">
        <v>3518.306</v>
      </c>
      <c r="E8" s="586">
        <f t="shared" si="0"/>
        <v>3519.5059999999999</v>
      </c>
      <c r="F8" s="299"/>
      <c r="G8" s="587">
        <f t="shared" si="1"/>
        <v>3519.5059999999999</v>
      </c>
      <c r="H8" s="299" t="s">
        <v>136</v>
      </c>
      <c r="I8" s="585">
        <f t="shared" si="4"/>
        <v>4</v>
      </c>
      <c r="J8" s="453" t="s">
        <v>22</v>
      </c>
      <c r="K8" s="588">
        <v>1.2</v>
      </c>
      <c r="L8" s="588">
        <v>22711.35</v>
      </c>
      <c r="M8" s="588">
        <f t="shared" si="2"/>
        <v>22712.55</v>
      </c>
      <c r="N8" s="588"/>
      <c r="O8" s="589">
        <v>22712.55</v>
      </c>
      <c r="P8" s="513" t="s">
        <v>136</v>
      </c>
      <c r="Q8" s="613">
        <f t="shared" si="5"/>
        <v>4</v>
      </c>
      <c r="R8" s="550" t="s">
        <v>136</v>
      </c>
      <c r="S8" s="600">
        <v>4.9000000000000004</v>
      </c>
      <c r="T8" s="601">
        <v>29897.64</v>
      </c>
      <c r="U8" s="601">
        <v>29902.54</v>
      </c>
      <c r="V8" s="601"/>
      <c r="W8" s="601">
        <f t="shared" si="3"/>
        <v>29902.54</v>
      </c>
      <c r="X8" s="602">
        <v>30941.01</v>
      </c>
      <c r="Y8" s="604" t="s">
        <v>22</v>
      </c>
    </row>
    <row r="9" spans="1:25" s="205" customFormat="1" ht="16.5" customHeight="1">
      <c r="A9" s="585">
        <v>5</v>
      </c>
      <c r="B9" s="453" t="s">
        <v>23</v>
      </c>
      <c r="C9" s="586">
        <v>7356.5370000000003</v>
      </c>
      <c r="D9" s="586">
        <v>13869.174000000001</v>
      </c>
      <c r="E9" s="586">
        <f t="shared" si="0"/>
        <v>21225.711000000003</v>
      </c>
      <c r="F9" s="453">
        <v>184955.00099999999</v>
      </c>
      <c r="G9" s="587">
        <f t="shared" si="1"/>
        <v>206180.712</v>
      </c>
      <c r="H9" s="299" t="s">
        <v>137</v>
      </c>
      <c r="I9" s="585">
        <f t="shared" si="4"/>
        <v>5</v>
      </c>
      <c r="J9" s="453" t="s">
        <v>23</v>
      </c>
      <c r="K9" s="588">
        <v>12867.91</v>
      </c>
      <c r="L9" s="588">
        <v>9569.89</v>
      </c>
      <c r="M9" s="588">
        <f t="shared" si="2"/>
        <v>22437.8</v>
      </c>
      <c r="N9" s="588">
        <v>185955</v>
      </c>
      <c r="O9" s="589">
        <v>208392.8</v>
      </c>
      <c r="P9" s="513" t="s">
        <v>137</v>
      </c>
      <c r="Q9" s="393">
        <f t="shared" si="5"/>
        <v>5</v>
      </c>
      <c r="R9" s="590" t="s">
        <v>137</v>
      </c>
      <c r="S9" s="591">
        <v>14744.46</v>
      </c>
      <c r="T9" s="592">
        <v>8465.06</v>
      </c>
      <c r="U9" s="592">
        <v>23209.52</v>
      </c>
      <c r="V9" s="592">
        <v>263475</v>
      </c>
      <c r="W9" s="592">
        <f t="shared" si="3"/>
        <v>286684.52</v>
      </c>
      <c r="X9" s="593">
        <v>3008606.33</v>
      </c>
      <c r="Y9" s="603" t="s">
        <v>23</v>
      </c>
    </row>
    <row r="10" spans="1:25" s="205" customFormat="1" ht="16.5" customHeight="1">
      <c r="A10" s="585">
        <v>6</v>
      </c>
      <c r="B10" s="453" t="s">
        <v>1053</v>
      </c>
      <c r="C10" s="586">
        <v>0.71799999999999997</v>
      </c>
      <c r="D10" s="586">
        <v>0</v>
      </c>
      <c r="E10" s="586">
        <f t="shared" si="0"/>
        <v>0.71799999999999997</v>
      </c>
      <c r="F10" s="299"/>
      <c r="G10" s="587">
        <f t="shared" si="1"/>
        <v>0.71799999999999997</v>
      </c>
      <c r="H10" s="299" t="s">
        <v>138</v>
      </c>
      <c r="I10" s="585">
        <f t="shared" si="4"/>
        <v>6</v>
      </c>
      <c r="J10" s="453" t="s">
        <v>1053</v>
      </c>
      <c r="K10" s="588">
        <v>0.71799999999999997</v>
      </c>
      <c r="L10" s="588">
        <v>0</v>
      </c>
      <c r="M10" s="588">
        <f t="shared" si="2"/>
        <v>0.71799999999999997</v>
      </c>
      <c r="N10" s="588"/>
      <c r="O10" s="589">
        <v>0.72</v>
      </c>
      <c r="P10" s="513" t="s">
        <v>138</v>
      </c>
      <c r="Q10" s="613">
        <f t="shared" si="5"/>
        <v>6</v>
      </c>
      <c r="R10" s="550" t="s">
        <v>138</v>
      </c>
      <c r="S10" s="600">
        <v>0.72</v>
      </c>
      <c r="T10" s="601">
        <v>4.45</v>
      </c>
      <c r="U10" s="601">
        <v>5.17</v>
      </c>
      <c r="V10" s="601"/>
      <c r="W10" s="601">
        <f t="shared" si="3"/>
        <v>5.17</v>
      </c>
      <c r="X10" s="602">
        <v>12.95</v>
      </c>
      <c r="Y10" s="604" t="s">
        <v>24</v>
      </c>
    </row>
    <row r="11" spans="1:25" s="205" customFormat="1" ht="16.5" customHeight="1">
      <c r="A11" s="585">
        <v>7</v>
      </c>
      <c r="B11" s="453" t="s">
        <v>16</v>
      </c>
      <c r="C11" s="586">
        <v>10696.367</v>
      </c>
      <c r="D11" s="586">
        <v>2612.453</v>
      </c>
      <c r="E11" s="586">
        <f t="shared" si="0"/>
        <v>13308.82</v>
      </c>
      <c r="F11" s="453">
        <v>7655.98</v>
      </c>
      <c r="G11" s="587">
        <f t="shared" si="1"/>
        <v>20964.8</v>
      </c>
      <c r="H11" s="299" t="s">
        <v>139</v>
      </c>
      <c r="I11" s="585">
        <f t="shared" si="4"/>
        <v>7</v>
      </c>
      <c r="J11" s="453" t="s">
        <v>16</v>
      </c>
      <c r="K11" s="588">
        <v>9416.34</v>
      </c>
      <c r="L11" s="588">
        <v>3020.14</v>
      </c>
      <c r="M11" s="588">
        <f t="shared" si="2"/>
        <v>12436.48</v>
      </c>
      <c r="N11" s="588">
        <v>8350.18</v>
      </c>
      <c r="O11" s="589">
        <v>20786.66</v>
      </c>
      <c r="P11" s="513" t="s">
        <v>139</v>
      </c>
      <c r="Q11" s="393">
        <f t="shared" si="5"/>
        <v>7</v>
      </c>
      <c r="R11" s="590" t="s">
        <v>139</v>
      </c>
      <c r="S11" s="591">
        <v>9243.7900000000009</v>
      </c>
      <c r="T11" s="592">
        <v>3388.53</v>
      </c>
      <c r="U11" s="592">
        <v>12632.32</v>
      </c>
      <c r="V11" s="592">
        <v>5589.84</v>
      </c>
      <c r="W11" s="592">
        <f t="shared" si="3"/>
        <v>18222.16</v>
      </c>
      <c r="X11" s="593">
        <v>18259.72</v>
      </c>
      <c r="Y11" s="603" t="s">
        <v>16</v>
      </c>
    </row>
    <row r="12" spans="1:25" s="205" customFormat="1" ht="16.5" customHeight="1">
      <c r="A12" s="585">
        <v>8</v>
      </c>
      <c r="B12" s="453" t="s">
        <v>17</v>
      </c>
      <c r="C12" s="586">
        <v>60185.396000000001</v>
      </c>
      <c r="D12" s="586">
        <v>33655.883000000002</v>
      </c>
      <c r="E12" s="586">
        <f t="shared" si="0"/>
        <v>93841.27900000001</v>
      </c>
      <c r="F12" s="453">
        <v>867.41</v>
      </c>
      <c r="G12" s="587">
        <f t="shared" si="1"/>
        <v>94708.689000000013</v>
      </c>
      <c r="H12" s="299" t="s">
        <v>140</v>
      </c>
      <c r="I12" s="585">
        <f t="shared" si="4"/>
        <v>8</v>
      </c>
      <c r="J12" s="453" t="s">
        <v>17</v>
      </c>
      <c r="K12" s="588">
        <v>57642.28</v>
      </c>
      <c r="L12" s="588">
        <v>37565.300000000003</v>
      </c>
      <c r="M12" s="588">
        <f t="shared" si="2"/>
        <v>95207.58</v>
      </c>
      <c r="N12" s="588"/>
      <c r="O12" s="589">
        <v>95207.58</v>
      </c>
      <c r="P12" s="513" t="s">
        <v>140</v>
      </c>
      <c r="Q12" s="613">
        <f t="shared" si="5"/>
        <v>8</v>
      </c>
      <c r="R12" s="550" t="s">
        <v>140</v>
      </c>
      <c r="S12" s="600">
        <v>72318.02</v>
      </c>
      <c r="T12" s="601">
        <v>75548.39</v>
      </c>
      <c r="U12" s="601">
        <v>147866.41</v>
      </c>
      <c r="V12" s="601"/>
      <c r="W12" s="601">
        <f t="shared" si="3"/>
        <v>147866.41</v>
      </c>
      <c r="X12" s="602">
        <v>602248.5</v>
      </c>
      <c r="Y12" s="604" t="s">
        <v>17</v>
      </c>
    </row>
    <row r="13" spans="1:25" s="205" customFormat="1" ht="16.5" customHeight="1">
      <c r="A13" s="585">
        <v>9</v>
      </c>
      <c r="B13" s="453" t="s">
        <v>25</v>
      </c>
      <c r="C13" s="586">
        <v>2291.8510000000001</v>
      </c>
      <c r="D13" s="586">
        <v>3686.63</v>
      </c>
      <c r="E13" s="586">
        <f t="shared" si="0"/>
        <v>5978.4809999999998</v>
      </c>
      <c r="F13" s="453">
        <v>20.100000000000001</v>
      </c>
      <c r="G13" s="587">
        <f t="shared" si="1"/>
        <v>5998.5810000000001</v>
      </c>
      <c r="H13" s="299" t="s">
        <v>141</v>
      </c>
      <c r="I13" s="585">
        <f t="shared" si="4"/>
        <v>9</v>
      </c>
      <c r="J13" s="453" t="s">
        <v>25</v>
      </c>
      <c r="K13" s="588">
        <v>3067.17</v>
      </c>
      <c r="L13" s="588">
        <v>3088.58</v>
      </c>
      <c r="M13" s="588">
        <f t="shared" si="2"/>
        <v>6155.75</v>
      </c>
      <c r="N13" s="588"/>
      <c r="O13" s="589">
        <v>6155.75</v>
      </c>
      <c r="P13" s="513" t="s">
        <v>141</v>
      </c>
      <c r="Q13" s="393">
        <f t="shared" si="5"/>
        <v>9</v>
      </c>
      <c r="R13" s="590" t="s">
        <v>141</v>
      </c>
      <c r="S13" s="591">
        <v>3345.85</v>
      </c>
      <c r="T13" s="592">
        <v>1557.22</v>
      </c>
      <c r="U13" s="592">
        <v>4903.0600000000004</v>
      </c>
      <c r="V13" s="592"/>
      <c r="W13" s="592">
        <f t="shared" si="3"/>
        <v>4903.0600000000004</v>
      </c>
      <c r="X13" s="593">
        <v>3198.95</v>
      </c>
      <c r="Y13" s="603" t="s">
        <v>25</v>
      </c>
    </row>
    <row r="14" spans="1:25" s="205" customFormat="1" ht="16.5" customHeight="1">
      <c r="A14" s="585">
        <v>10</v>
      </c>
      <c r="B14" s="453" t="s">
        <v>5</v>
      </c>
      <c r="C14" s="586">
        <v>8527.1309999999994</v>
      </c>
      <c r="D14" s="586">
        <v>4537.9009999999998</v>
      </c>
      <c r="E14" s="586">
        <f t="shared" si="0"/>
        <v>13065.031999999999</v>
      </c>
      <c r="F14" s="453">
        <v>190782.47</v>
      </c>
      <c r="G14" s="587">
        <f t="shared" si="1"/>
        <v>203847.50200000001</v>
      </c>
      <c r="H14" s="299" t="s">
        <v>142</v>
      </c>
      <c r="I14" s="585">
        <f t="shared" si="4"/>
        <v>10</v>
      </c>
      <c r="J14" s="453" t="s">
        <v>5</v>
      </c>
      <c r="K14" s="588">
        <v>8704.4</v>
      </c>
      <c r="L14" s="588">
        <v>3349.48</v>
      </c>
      <c r="M14" s="588">
        <f t="shared" si="2"/>
        <v>12053.88</v>
      </c>
      <c r="N14" s="588">
        <v>192782.47</v>
      </c>
      <c r="O14" s="589">
        <v>204836.35</v>
      </c>
      <c r="P14" s="513" t="s">
        <v>142</v>
      </c>
      <c r="Q14" s="613">
        <f t="shared" si="5"/>
        <v>10</v>
      </c>
      <c r="R14" s="550" t="s">
        <v>142</v>
      </c>
      <c r="S14" s="600">
        <v>9108.8700000000008</v>
      </c>
      <c r="T14" s="601">
        <v>2745.12</v>
      </c>
      <c r="U14" s="601">
        <v>11854</v>
      </c>
      <c r="V14" s="601">
        <v>191882.47</v>
      </c>
      <c r="W14" s="601">
        <f t="shared" si="3"/>
        <v>203736.47</v>
      </c>
      <c r="X14" s="602">
        <v>203043.02</v>
      </c>
      <c r="Y14" s="604" t="s">
        <v>5</v>
      </c>
    </row>
    <row r="15" spans="1:25" s="205" customFormat="1" ht="16.5" customHeight="1">
      <c r="A15" s="585">
        <v>11</v>
      </c>
      <c r="B15" s="453" t="s">
        <v>26</v>
      </c>
      <c r="C15" s="586">
        <v>17558.755000000001</v>
      </c>
      <c r="D15" s="586">
        <v>7444.13</v>
      </c>
      <c r="E15" s="586">
        <f t="shared" si="0"/>
        <v>25002.885000000002</v>
      </c>
      <c r="F15" s="453">
        <v>162000</v>
      </c>
      <c r="G15" s="587">
        <f t="shared" si="1"/>
        <v>187002.88500000001</v>
      </c>
      <c r="H15" s="299" t="s">
        <v>143</v>
      </c>
      <c r="I15" s="585">
        <f t="shared" si="4"/>
        <v>11</v>
      </c>
      <c r="J15" s="453" t="s">
        <v>27</v>
      </c>
      <c r="K15" s="588">
        <v>1.06</v>
      </c>
      <c r="L15" s="588">
        <v>25853.119999999999</v>
      </c>
      <c r="M15" s="588">
        <f t="shared" si="2"/>
        <v>25854.18</v>
      </c>
      <c r="N15" s="588">
        <v>38400</v>
      </c>
      <c r="O15" s="589">
        <v>64254.18</v>
      </c>
      <c r="P15" s="513" t="s">
        <v>144</v>
      </c>
      <c r="Q15" s="393">
        <f t="shared" si="5"/>
        <v>11</v>
      </c>
      <c r="R15" s="590" t="s">
        <v>144</v>
      </c>
      <c r="S15" s="591">
        <v>0</v>
      </c>
      <c r="T15" s="592">
        <v>53261.7</v>
      </c>
      <c r="U15" s="592">
        <v>53261.7</v>
      </c>
      <c r="V15" s="592">
        <v>28400</v>
      </c>
      <c r="W15" s="592">
        <f t="shared" si="3"/>
        <v>81661.7</v>
      </c>
      <c r="X15" s="593">
        <v>58970.14</v>
      </c>
      <c r="Y15" s="603" t="s">
        <v>27</v>
      </c>
    </row>
    <row r="16" spans="1:25" s="205" customFormat="1" ht="16.5" customHeight="1">
      <c r="A16" s="585">
        <v>12</v>
      </c>
      <c r="B16" s="453" t="s">
        <v>27</v>
      </c>
      <c r="C16" s="586">
        <v>2977.1680000000001</v>
      </c>
      <c r="D16" s="586">
        <v>21339.704000000002</v>
      </c>
      <c r="E16" s="586">
        <f t="shared" si="0"/>
        <v>24316.872000000003</v>
      </c>
      <c r="F16" s="453">
        <v>33800</v>
      </c>
      <c r="G16" s="587">
        <f t="shared" si="1"/>
        <v>58116.872000000003</v>
      </c>
      <c r="H16" s="299" t="s">
        <v>144</v>
      </c>
      <c r="I16" s="585">
        <f t="shared" si="4"/>
        <v>12</v>
      </c>
      <c r="J16" s="453" t="s">
        <v>28</v>
      </c>
      <c r="K16" s="588">
        <v>60124.83</v>
      </c>
      <c r="L16" s="588">
        <v>20940.400000000001</v>
      </c>
      <c r="M16" s="588">
        <f t="shared" si="2"/>
        <v>81065.23000000001</v>
      </c>
      <c r="N16" s="588">
        <v>89353.26</v>
      </c>
      <c r="O16" s="589">
        <v>170418.49</v>
      </c>
      <c r="P16" s="513" t="s">
        <v>145</v>
      </c>
      <c r="Q16" s="613">
        <f t="shared" si="5"/>
        <v>12</v>
      </c>
      <c r="R16" s="550" t="s">
        <v>145</v>
      </c>
      <c r="S16" s="600">
        <v>61115.97</v>
      </c>
      <c r="T16" s="601">
        <v>33934.11</v>
      </c>
      <c r="U16" s="601">
        <v>95050.08</v>
      </c>
      <c r="V16" s="601">
        <v>79373.48</v>
      </c>
      <c r="W16" s="601">
        <f t="shared" si="3"/>
        <v>174423.56</v>
      </c>
      <c r="X16" s="602">
        <v>110703.45</v>
      </c>
      <c r="Y16" s="604" t="s">
        <v>28</v>
      </c>
    </row>
    <row r="17" spans="1:25" s="205" customFormat="1" ht="16.5" customHeight="1">
      <c r="A17" s="585">
        <v>13</v>
      </c>
      <c r="B17" s="453" t="s">
        <v>28</v>
      </c>
      <c r="C17" s="586">
        <v>57018.082999999999</v>
      </c>
      <c r="D17" s="586">
        <v>26080.699000000001</v>
      </c>
      <c r="E17" s="586">
        <f t="shared" si="0"/>
        <v>83098.782000000007</v>
      </c>
      <c r="F17" s="453">
        <v>21863.59</v>
      </c>
      <c r="G17" s="587">
        <f t="shared" si="1"/>
        <v>104962.372</v>
      </c>
      <c r="H17" s="299" t="s">
        <v>145</v>
      </c>
      <c r="I17" s="585">
        <f t="shared" si="4"/>
        <v>13</v>
      </c>
      <c r="J17" s="453" t="s">
        <v>6</v>
      </c>
      <c r="K17" s="588">
        <v>21466.15</v>
      </c>
      <c r="L17" s="588">
        <v>20314.34</v>
      </c>
      <c r="M17" s="588">
        <f t="shared" si="2"/>
        <v>41780.490000000005</v>
      </c>
      <c r="N17" s="588">
        <v>5794.8</v>
      </c>
      <c r="O17" s="589">
        <v>47575.29</v>
      </c>
      <c r="P17" s="513" t="s">
        <v>146</v>
      </c>
      <c r="Q17" s="393">
        <f t="shared" si="5"/>
        <v>13</v>
      </c>
      <c r="R17" s="590" t="s">
        <v>146</v>
      </c>
      <c r="S17" s="591">
        <v>25656.6</v>
      </c>
      <c r="T17" s="592">
        <v>19413.78</v>
      </c>
      <c r="U17" s="592">
        <v>45070.38</v>
      </c>
      <c r="V17" s="592">
        <v>3293.8</v>
      </c>
      <c r="W17" s="592">
        <f t="shared" si="3"/>
        <v>48364.18</v>
      </c>
      <c r="X17" s="593">
        <v>43681.54</v>
      </c>
      <c r="Y17" s="603" t="s">
        <v>6</v>
      </c>
    </row>
    <row r="18" spans="1:25" s="205" customFormat="1" ht="16.5" customHeight="1">
      <c r="A18" s="585">
        <v>14</v>
      </c>
      <c r="B18" s="453" t="s">
        <v>6</v>
      </c>
      <c r="C18" s="586">
        <v>19232.892</v>
      </c>
      <c r="D18" s="586">
        <v>19171.344000000001</v>
      </c>
      <c r="E18" s="586">
        <f t="shared" si="0"/>
        <v>38404.236000000004</v>
      </c>
      <c r="F18" s="453">
        <v>2507</v>
      </c>
      <c r="G18" s="587">
        <f t="shared" si="1"/>
        <v>40911.236000000004</v>
      </c>
      <c r="H18" s="299" t="s">
        <v>146</v>
      </c>
      <c r="I18" s="585">
        <f t="shared" si="4"/>
        <v>14</v>
      </c>
      <c r="J18" s="453" t="s">
        <v>18</v>
      </c>
      <c r="K18" s="588">
        <v>473522.47</v>
      </c>
      <c r="L18" s="588">
        <v>419373.94</v>
      </c>
      <c r="M18" s="588">
        <f t="shared" si="2"/>
        <v>892896.40999999992</v>
      </c>
      <c r="N18" s="588">
        <v>268118.62</v>
      </c>
      <c r="O18" s="589">
        <v>1161015.03</v>
      </c>
      <c r="P18" s="513" t="s">
        <v>147</v>
      </c>
      <c r="Q18" s="613">
        <f t="shared" si="5"/>
        <v>14</v>
      </c>
      <c r="R18" s="550" t="s">
        <v>147</v>
      </c>
      <c r="S18" s="600">
        <v>540993.98</v>
      </c>
      <c r="T18" s="601">
        <v>479024</v>
      </c>
      <c r="U18" s="601">
        <v>1020017.98</v>
      </c>
      <c r="V18" s="601">
        <v>617712.48</v>
      </c>
      <c r="W18" s="601">
        <f t="shared" si="3"/>
        <v>1637730.46</v>
      </c>
      <c r="X18" s="602">
        <v>2370593.41</v>
      </c>
      <c r="Y18" s="604" t="s">
        <v>18</v>
      </c>
    </row>
    <row r="19" spans="1:25" s="205" customFormat="1" ht="16.5" customHeight="1">
      <c r="A19" s="585">
        <v>15</v>
      </c>
      <c r="B19" s="453" t="s">
        <v>18</v>
      </c>
      <c r="C19" s="586">
        <v>379996.68400000001</v>
      </c>
      <c r="D19" s="586">
        <v>294055.16600000003</v>
      </c>
      <c r="E19" s="586">
        <f t="shared" si="0"/>
        <v>674051.85000000009</v>
      </c>
      <c r="F19" s="453">
        <v>244251.23300000001</v>
      </c>
      <c r="G19" s="587">
        <f t="shared" si="1"/>
        <v>918303.0830000001</v>
      </c>
      <c r="H19" s="299" t="s">
        <v>147</v>
      </c>
      <c r="I19" s="585">
        <f t="shared" si="4"/>
        <v>15</v>
      </c>
      <c r="J19" s="453" t="s">
        <v>29</v>
      </c>
      <c r="K19" s="588">
        <v>205216.28</v>
      </c>
      <c r="L19" s="588">
        <v>77280.039999999994</v>
      </c>
      <c r="M19" s="588">
        <f t="shared" si="2"/>
        <v>282496.32</v>
      </c>
      <c r="N19" s="588">
        <v>10638.87</v>
      </c>
      <c r="O19" s="589">
        <v>293135.19</v>
      </c>
      <c r="P19" s="513" t="s">
        <v>148</v>
      </c>
      <c r="Q19" s="393">
        <f t="shared" si="5"/>
        <v>15</v>
      </c>
      <c r="R19" s="590" t="s">
        <v>148</v>
      </c>
      <c r="S19" s="591">
        <v>219659.41</v>
      </c>
      <c r="T19" s="592">
        <v>152063.21</v>
      </c>
      <c r="U19" s="592">
        <v>371722.62</v>
      </c>
      <c r="V19" s="592">
        <v>75.66</v>
      </c>
      <c r="W19" s="592">
        <f t="shared" si="3"/>
        <v>371798.27999999997</v>
      </c>
      <c r="X19" s="593">
        <v>1133668.57</v>
      </c>
      <c r="Y19" s="603" t="s">
        <v>29</v>
      </c>
    </row>
    <row r="20" spans="1:25" s="205" customFormat="1" ht="16.5" customHeight="1">
      <c r="A20" s="585">
        <v>16</v>
      </c>
      <c r="B20" s="453" t="s">
        <v>29</v>
      </c>
      <c r="C20" s="586">
        <v>158097.13699999999</v>
      </c>
      <c r="D20" s="586">
        <v>92837.192999999999</v>
      </c>
      <c r="E20" s="586">
        <f t="shared" si="0"/>
        <v>250934.33</v>
      </c>
      <c r="F20" s="453">
        <v>10637.41</v>
      </c>
      <c r="G20" s="587">
        <f t="shared" si="1"/>
        <v>261571.74</v>
      </c>
      <c r="H20" s="299" t="s">
        <v>148</v>
      </c>
      <c r="I20" s="585">
        <f t="shared" si="4"/>
        <v>16</v>
      </c>
      <c r="J20" s="453" t="s">
        <v>19</v>
      </c>
      <c r="K20" s="588">
        <v>3241.4</v>
      </c>
      <c r="L20" s="588">
        <v>9748.67</v>
      </c>
      <c r="M20" s="588">
        <f t="shared" si="2"/>
        <v>12990.07</v>
      </c>
      <c r="N20" s="588">
        <v>2000</v>
      </c>
      <c r="O20" s="589">
        <v>14990.07</v>
      </c>
      <c r="P20" s="513" t="s">
        <v>149</v>
      </c>
      <c r="Q20" s="613">
        <f t="shared" si="5"/>
        <v>16</v>
      </c>
      <c r="R20" s="550" t="s">
        <v>149</v>
      </c>
      <c r="S20" s="600">
        <v>4419.25</v>
      </c>
      <c r="T20" s="601">
        <v>8305.67</v>
      </c>
      <c r="U20" s="601">
        <v>12724.92</v>
      </c>
      <c r="V20" s="601">
        <v>2000</v>
      </c>
      <c r="W20" s="601">
        <f t="shared" si="3"/>
        <v>14724.92</v>
      </c>
      <c r="X20" s="602">
        <v>14628.42</v>
      </c>
      <c r="Y20" s="604" t="s">
        <v>19</v>
      </c>
    </row>
    <row r="21" spans="1:25" s="205" customFormat="1" ht="16.5" customHeight="1">
      <c r="A21" s="585">
        <v>17</v>
      </c>
      <c r="B21" s="453" t="s">
        <v>19</v>
      </c>
      <c r="C21" s="586">
        <v>241.4</v>
      </c>
      <c r="D21" s="586">
        <v>5219.42</v>
      </c>
      <c r="E21" s="586">
        <f t="shared" si="0"/>
        <v>5460.82</v>
      </c>
      <c r="F21" s="453">
        <v>2000</v>
      </c>
      <c r="G21" s="587">
        <f t="shared" si="1"/>
        <v>7460.82</v>
      </c>
      <c r="H21" s="299" t="s">
        <v>149</v>
      </c>
      <c r="I21" s="585">
        <f t="shared" si="4"/>
        <v>17</v>
      </c>
      <c r="J21" s="453" t="s">
        <v>8</v>
      </c>
      <c r="K21" s="588">
        <v>24732.959999999999</v>
      </c>
      <c r="L21" s="588">
        <v>20649.439999999999</v>
      </c>
      <c r="M21" s="588">
        <f t="shared" si="2"/>
        <v>45382.399999999994</v>
      </c>
      <c r="N21" s="588"/>
      <c r="O21" s="589">
        <v>45382.400000000001</v>
      </c>
      <c r="P21" s="513" t="s">
        <v>150</v>
      </c>
      <c r="Q21" s="393">
        <f t="shared" si="5"/>
        <v>17</v>
      </c>
      <c r="R21" s="590" t="s">
        <v>150</v>
      </c>
      <c r="S21" s="591">
        <v>34816.300000000003</v>
      </c>
      <c r="T21" s="592">
        <v>3560.09</v>
      </c>
      <c r="U21" s="592">
        <v>38376.39</v>
      </c>
      <c r="V21" s="592"/>
      <c r="W21" s="592">
        <f t="shared" si="3"/>
        <v>38376.39</v>
      </c>
      <c r="X21" s="593">
        <v>27508.74</v>
      </c>
      <c r="Y21" s="603" t="s">
        <v>8</v>
      </c>
    </row>
    <row r="22" spans="1:25" s="205" customFormat="1" ht="16.5" customHeight="1">
      <c r="A22" s="585">
        <v>18</v>
      </c>
      <c r="B22" s="453" t="s">
        <v>8</v>
      </c>
      <c r="C22" s="586">
        <v>1612.692</v>
      </c>
      <c r="D22" s="586">
        <v>46797.048999999999</v>
      </c>
      <c r="E22" s="586">
        <f t="shared" si="0"/>
        <v>48409.741000000002</v>
      </c>
      <c r="F22" s="299"/>
      <c r="G22" s="587">
        <f t="shared" si="1"/>
        <v>48409.741000000002</v>
      </c>
      <c r="H22" s="299" t="s">
        <v>150</v>
      </c>
      <c r="I22" s="585">
        <f t="shared" si="4"/>
        <v>18</v>
      </c>
      <c r="J22" s="453" t="s">
        <v>30</v>
      </c>
      <c r="K22" s="588">
        <v>40.450000000000003</v>
      </c>
      <c r="L22" s="588">
        <v>9989.44</v>
      </c>
      <c r="M22" s="588">
        <f t="shared" si="2"/>
        <v>10029.890000000001</v>
      </c>
      <c r="N22" s="588"/>
      <c r="O22" s="589">
        <v>10029.89</v>
      </c>
      <c r="P22" s="513" t="s">
        <v>151</v>
      </c>
      <c r="Q22" s="613">
        <f t="shared" si="5"/>
        <v>18</v>
      </c>
      <c r="R22" s="550" t="s">
        <v>151</v>
      </c>
      <c r="S22" s="600">
        <v>40.450000000000003</v>
      </c>
      <c r="T22" s="601">
        <v>12998.44</v>
      </c>
      <c r="U22" s="601">
        <v>13038.89</v>
      </c>
      <c r="V22" s="601"/>
      <c r="W22" s="601">
        <f t="shared" si="3"/>
        <v>13038.89</v>
      </c>
      <c r="X22" s="602">
        <v>19038.89</v>
      </c>
      <c r="Y22" s="604" t="s">
        <v>30</v>
      </c>
    </row>
    <row r="23" spans="1:25" s="205" customFormat="1" ht="16.5" customHeight="1">
      <c r="A23" s="585">
        <v>19</v>
      </c>
      <c r="B23" s="453" t="s">
        <v>30</v>
      </c>
      <c r="C23" s="586">
        <v>0</v>
      </c>
      <c r="D23" s="586">
        <v>7039.89</v>
      </c>
      <c r="E23" s="586">
        <f t="shared" si="0"/>
        <v>7039.89</v>
      </c>
      <c r="F23" s="299"/>
      <c r="G23" s="587">
        <f t="shared" si="1"/>
        <v>7039.89</v>
      </c>
      <c r="H23" s="299" t="s">
        <v>151</v>
      </c>
      <c r="I23" s="585">
        <f t="shared" si="4"/>
        <v>19</v>
      </c>
      <c r="J23" s="453" t="s">
        <v>31</v>
      </c>
      <c r="K23" s="588">
        <v>1901.42</v>
      </c>
      <c r="L23" s="588">
        <v>12353.55</v>
      </c>
      <c r="M23" s="588">
        <f t="shared" si="2"/>
        <v>14254.97</v>
      </c>
      <c r="N23" s="588"/>
      <c r="O23" s="589">
        <v>14254.97</v>
      </c>
      <c r="P23" s="513" t="s">
        <v>152</v>
      </c>
      <c r="Q23" s="393">
        <f t="shared" si="5"/>
        <v>19</v>
      </c>
      <c r="R23" s="590" t="s">
        <v>152</v>
      </c>
      <c r="S23" s="591">
        <v>7384.96</v>
      </c>
      <c r="T23" s="592">
        <v>7405.42</v>
      </c>
      <c r="U23" s="592">
        <v>14790.38</v>
      </c>
      <c r="V23" s="592"/>
      <c r="W23" s="592">
        <f t="shared" si="3"/>
        <v>14790.38</v>
      </c>
      <c r="X23" s="593">
        <v>14269.27</v>
      </c>
      <c r="Y23" s="603" t="s">
        <v>31</v>
      </c>
    </row>
    <row r="24" spans="1:25" s="205" customFormat="1" ht="16.5" customHeight="1">
      <c r="A24" s="585">
        <v>20</v>
      </c>
      <c r="B24" s="453" t="s">
        <v>31</v>
      </c>
      <c r="C24" s="586">
        <v>2751.174</v>
      </c>
      <c r="D24" s="586">
        <v>5517.3860000000004</v>
      </c>
      <c r="E24" s="586">
        <f t="shared" si="0"/>
        <v>8268.5600000000013</v>
      </c>
      <c r="F24" s="299"/>
      <c r="G24" s="587">
        <f t="shared" si="1"/>
        <v>8268.5600000000013</v>
      </c>
      <c r="H24" s="299" t="s">
        <v>152</v>
      </c>
      <c r="I24" s="585">
        <f t="shared" si="4"/>
        <v>20</v>
      </c>
      <c r="J24" s="453" t="s">
        <v>9</v>
      </c>
      <c r="K24" s="588">
        <v>76424.58</v>
      </c>
      <c r="L24" s="588">
        <v>11753.03</v>
      </c>
      <c r="M24" s="588">
        <f t="shared" si="2"/>
        <v>88177.61</v>
      </c>
      <c r="N24" s="588">
        <v>27499.07</v>
      </c>
      <c r="O24" s="589">
        <v>115676.68</v>
      </c>
      <c r="P24" s="513" t="s">
        <v>153</v>
      </c>
      <c r="Q24" s="613">
        <f t="shared" si="5"/>
        <v>20</v>
      </c>
      <c r="R24" s="550" t="s">
        <v>153</v>
      </c>
      <c r="S24" s="600">
        <v>78148</v>
      </c>
      <c r="T24" s="601">
        <v>14546.81</v>
      </c>
      <c r="U24" s="601">
        <v>92694.81</v>
      </c>
      <c r="V24" s="601">
        <v>3612.07</v>
      </c>
      <c r="W24" s="601">
        <f t="shared" si="3"/>
        <v>96306.880000000005</v>
      </c>
      <c r="X24" s="602">
        <v>184034.35</v>
      </c>
      <c r="Y24" s="604" t="s">
        <v>9</v>
      </c>
    </row>
    <row r="25" spans="1:25" s="205" customFormat="1" ht="16.5" customHeight="1">
      <c r="A25" s="585">
        <v>21</v>
      </c>
      <c r="B25" s="453" t="s">
        <v>9</v>
      </c>
      <c r="C25" s="586">
        <v>73124.095000000001</v>
      </c>
      <c r="D25" s="586">
        <v>22615.607</v>
      </c>
      <c r="E25" s="586">
        <f t="shared" si="0"/>
        <v>95739.702000000005</v>
      </c>
      <c r="F25" s="453">
        <v>32112.067999999999</v>
      </c>
      <c r="G25" s="587">
        <f t="shared" si="1"/>
        <v>127851.77</v>
      </c>
      <c r="H25" s="299" t="s">
        <v>153</v>
      </c>
      <c r="I25" s="585">
        <f t="shared" si="4"/>
        <v>21</v>
      </c>
      <c r="J25" s="453" t="s">
        <v>32</v>
      </c>
      <c r="K25" s="588">
        <f>9021.951-L25</f>
        <v>519.3809999999994</v>
      </c>
      <c r="L25" s="588">
        <v>8502.57</v>
      </c>
      <c r="M25" s="588">
        <f t="shared" si="2"/>
        <v>9021.9509999999991</v>
      </c>
      <c r="N25" s="588">
        <v>16616</v>
      </c>
      <c r="O25" s="589">
        <v>25637.95</v>
      </c>
      <c r="P25" s="513" t="s">
        <v>154</v>
      </c>
      <c r="Q25" s="393">
        <f t="shared" si="5"/>
        <v>21</v>
      </c>
      <c r="R25" s="590" t="s">
        <v>154</v>
      </c>
      <c r="S25" s="591">
        <v>879.87</v>
      </c>
      <c r="T25" s="592">
        <v>1141.6300000000001</v>
      </c>
      <c r="U25" s="592">
        <v>2021.5</v>
      </c>
      <c r="V25" s="592">
        <v>16616</v>
      </c>
      <c r="W25" s="592">
        <f t="shared" si="3"/>
        <v>18637.5</v>
      </c>
      <c r="X25" s="593">
        <v>24180.6</v>
      </c>
      <c r="Y25" s="603" t="s">
        <v>32</v>
      </c>
    </row>
    <row r="26" spans="1:25" s="205" customFormat="1" ht="16.5" customHeight="1">
      <c r="A26" s="585">
        <v>22</v>
      </c>
      <c r="B26" s="453" t="s">
        <v>32</v>
      </c>
      <c r="C26" s="586">
        <v>317.75099999999998</v>
      </c>
      <c r="D26" s="586">
        <v>8590.8379999999997</v>
      </c>
      <c r="E26" s="586">
        <f t="shared" si="0"/>
        <v>8908.5889999999999</v>
      </c>
      <c r="F26" s="453">
        <v>16616</v>
      </c>
      <c r="G26" s="587">
        <f t="shared" si="1"/>
        <v>25524.589</v>
      </c>
      <c r="H26" s="299" t="s">
        <v>154</v>
      </c>
      <c r="I26" s="585">
        <f t="shared" si="4"/>
        <v>22</v>
      </c>
      <c r="J26" s="453" t="s">
        <v>33</v>
      </c>
      <c r="K26" s="588">
        <v>160850.23000000001</v>
      </c>
      <c r="L26" s="588">
        <v>126728.26</v>
      </c>
      <c r="M26" s="588">
        <f t="shared" si="2"/>
        <v>287578.49</v>
      </c>
      <c r="N26" s="588">
        <v>251667.32</v>
      </c>
      <c r="O26" s="589">
        <v>539245.81000000006</v>
      </c>
      <c r="P26" s="513" t="s">
        <v>155</v>
      </c>
      <c r="Q26" s="613">
        <f t="shared" si="5"/>
        <v>22</v>
      </c>
      <c r="R26" s="550" t="s">
        <v>155</v>
      </c>
      <c r="S26" s="600">
        <v>177599.56</v>
      </c>
      <c r="T26" s="601">
        <v>121086.74</v>
      </c>
      <c r="U26" s="601">
        <v>298686.28999999998</v>
      </c>
      <c r="V26" s="601">
        <v>183176.09</v>
      </c>
      <c r="W26" s="601">
        <f t="shared" si="3"/>
        <v>481862.38</v>
      </c>
      <c r="X26" s="602">
        <v>686420.61</v>
      </c>
      <c r="Y26" s="604" t="s">
        <v>33</v>
      </c>
    </row>
    <row r="27" spans="1:25" s="205" customFormat="1" ht="16.5" customHeight="1">
      <c r="A27" s="585">
        <v>23</v>
      </c>
      <c r="B27" s="453" t="s">
        <v>33</v>
      </c>
      <c r="C27" s="586">
        <v>110240.213</v>
      </c>
      <c r="D27" s="586">
        <v>113751.254</v>
      </c>
      <c r="E27" s="586">
        <f t="shared" si="0"/>
        <v>223991.467</v>
      </c>
      <c r="F27" s="453">
        <v>408709.76</v>
      </c>
      <c r="G27" s="587">
        <f t="shared" si="1"/>
        <v>632701.22699999996</v>
      </c>
      <c r="H27" s="299" t="s">
        <v>155</v>
      </c>
      <c r="I27" s="585">
        <f t="shared" si="4"/>
        <v>23</v>
      </c>
      <c r="J27" s="453" t="s">
        <v>20</v>
      </c>
      <c r="K27" s="588">
        <v>73402.97</v>
      </c>
      <c r="L27" s="588">
        <v>2314.6799999999998</v>
      </c>
      <c r="M27" s="588">
        <f t="shared" si="2"/>
        <v>75717.649999999994</v>
      </c>
      <c r="N27" s="588"/>
      <c r="O27" s="589">
        <v>75717.649999999994</v>
      </c>
      <c r="P27" s="513" t="s">
        <v>156</v>
      </c>
      <c r="Q27" s="393">
        <f t="shared" si="5"/>
        <v>23</v>
      </c>
      <c r="R27" s="590" t="s">
        <v>156</v>
      </c>
      <c r="S27" s="591">
        <v>74647.31</v>
      </c>
      <c r="T27" s="592">
        <v>1082.3399999999999</v>
      </c>
      <c r="U27" s="592">
        <v>75729.66</v>
      </c>
      <c r="V27" s="592"/>
      <c r="W27" s="592">
        <f t="shared" si="3"/>
        <v>75729.66</v>
      </c>
      <c r="X27" s="593">
        <v>75475.28</v>
      </c>
      <c r="Y27" s="603" t="s">
        <v>20</v>
      </c>
    </row>
    <row r="28" spans="1:25" s="205" customFormat="1" ht="16.5" customHeight="1">
      <c r="A28" s="585">
        <v>24</v>
      </c>
      <c r="B28" s="453" t="s">
        <v>20</v>
      </c>
      <c r="C28" s="586">
        <v>73654.880999999994</v>
      </c>
      <c r="D28" s="586">
        <v>2144.0369999999998</v>
      </c>
      <c r="E28" s="586">
        <f t="shared" si="0"/>
        <v>75798.917999999991</v>
      </c>
      <c r="F28" s="299"/>
      <c r="G28" s="587">
        <f t="shared" si="1"/>
        <v>75798.917999999991</v>
      </c>
      <c r="H28" s="299" t="s">
        <v>156</v>
      </c>
      <c r="I28" s="585">
        <f t="shared" si="4"/>
        <v>24</v>
      </c>
      <c r="J28" s="453" t="s">
        <v>12</v>
      </c>
      <c r="K28" s="588">
        <v>7140.9</v>
      </c>
      <c r="L28" s="588">
        <v>18864.830000000002</v>
      </c>
      <c r="M28" s="588">
        <f t="shared" si="2"/>
        <v>26005.730000000003</v>
      </c>
      <c r="N28" s="588">
        <v>10760.86</v>
      </c>
      <c r="O28" s="589">
        <v>36766.589999999997</v>
      </c>
      <c r="P28" s="513" t="s">
        <v>157</v>
      </c>
      <c r="Q28" s="613">
        <f t="shared" si="5"/>
        <v>24</v>
      </c>
      <c r="R28" s="550" t="s">
        <v>157</v>
      </c>
      <c r="S28" s="600">
        <v>14086.32</v>
      </c>
      <c r="T28" s="601">
        <v>17542.740000000002</v>
      </c>
      <c r="U28" s="601">
        <v>31629.06</v>
      </c>
      <c r="V28" s="601">
        <v>9989.7999999999993</v>
      </c>
      <c r="W28" s="601">
        <f t="shared" si="3"/>
        <v>41618.86</v>
      </c>
      <c r="X28" s="602">
        <v>53388.22</v>
      </c>
      <c r="Y28" s="604" t="s">
        <v>12</v>
      </c>
    </row>
    <row r="29" spans="1:25" s="205" customFormat="1" ht="16.5" customHeight="1">
      <c r="A29" s="585">
        <v>25</v>
      </c>
      <c r="B29" s="453" t="s">
        <v>12</v>
      </c>
      <c r="C29" s="586">
        <v>4314.6109999999999</v>
      </c>
      <c r="D29" s="586">
        <v>18144.937999999998</v>
      </c>
      <c r="E29" s="586">
        <f t="shared" si="0"/>
        <v>22459.548999999999</v>
      </c>
      <c r="F29" s="453">
        <v>4087.279</v>
      </c>
      <c r="G29" s="587">
        <f t="shared" si="1"/>
        <v>26546.827999999998</v>
      </c>
      <c r="H29" s="299" t="s">
        <v>157</v>
      </c>
      <c r="I29" s="585">
        <f t="shared" si="4"/>
        <v>25</v>
      </c>
      <c r="J29" s="453" t="s">
        <v>39</v>
      </c>
      <c r="K29" s="588">
        <v>5512.48</v>
      </c>
      <c r="L29" s="588">
        <v>3229.8</v>
      </c>
      <c r="M29" s="588">
        <f t="shared" si="2"/>
        <v>8742.2799999999988</v>
      </c>
      <c r="N29" s="588"/>
      <c r="O29" s="589">
        <v>8742.2800000000007</v>
      </c>
      <c r="P29" s="513" t="s">
        <v>158</v>
      </c>
      <c r="Q29" s="393">
        <f t="shared" si="5"/>
        <v>25</v>
      </c>
      <c r="R29" s="590" t="s">
        <v>158</v>
      </c>
      <c r="S29" s="591">
        <v>4723.74</v>
      </c>
      <c r="T29" s="592">
        <v>2141.8200000000002</v>
      </c>
      <c r="U29" s="592">
        <v>6865.56</v>
      </c>
      <c r="V29" s="592"/>
      <c r="W29" s="592">
        <f t="shared" si="3"/>
        <v>6865.56</v>
      </c>
      <c r="X29" s="593">
        <v>39200.47</v>
      </c>
      <c r="Y29" s="603" t="s">
        <v>39</v>
      </c>
    </row>
    <row r="30" spans="1:25" s="205" customFormat="1" ht="16.5" customHeight="1">
      <c r="A30" s="585">
        <v>26</v>
      </c>
      <c r="B30" s="453" t="s">
        <v>39</v>
      </c>
      <c r="C30" s="586">
        <v>6322.92</v>
      </c>
      <c r="D30" s="586">
        <v>2436.6</v>
      </c>
      <c r="E30" s="586">
        <f t="shared" si="0"/>
        <v>8759.52</v>
      </c>
      <c r="F30" s="299"/>
      <c r="G30" s="587">
        <f t="shared" si="1"/>
        <v>8759.52</v>
      </c>
      <c r="H30" s="299" t="s">
        <v>158</v>
      </c>
      <c r="I30" s="585">
        <f t="shared" si="4"/>
        <v>26</v>
      </c>
      <c r="J30" s="453" t="s">
        <v>34</v>
      </c>
      <c r="K30" s="588">
        <v>203.56</v>
      </c>
      <c r="L30" s="588">
        <v>3335.62</v>
      </c>
      <c r="M30" s="588">
        <f t="shared" si="2"/>
        <v>3539.18</v>
      </c>
      <c r="N30" s="588"/>
      <c r="O30" s="589">
        <v>3539.18</v>
      </c>
      <c r="P30" s="513" t="s">
        <v>159</v>
      </c>
      <c r="Q30" s="613">
        <f t="shared" si="5"/>
        <v>26</v>
      </c>
      <c r="R30" s="550" t="s">
        <v>159</v>
      </c>
      <c r="S30" s="600">
        <v>203.56</v>
      </c>
      <c r="T30" s="601">
        <v>6317.75</v>
      </c>
      <c r="U30" s="601">
        <v>6521.31</v>
      </c>
      <c r="V30" s="601"/>
      <c r="W30" s="601">
        <f t="shared" si="3"/>
        <v>6521.31</v>
      </c>
      <c r="X30" s="602">
        <v>12081.63</v>
      </c>
      <c r="Y30" s="604" t="s">
        <v>34</v>
      </c>
    </row>
    <row r="31" spans="1:25" s="205" customFormat="1" ht="16.5" customHeight="1">
      <c r="A31" s="585">
        <v>27</v>
      </c>
      <c r="B31" s="453" t="s">
        <v>34</v>
      </c>
      <c r="C31" s="586">
        <v>203.56</v>
      </c>
      <c r="D31" s="586">
        <v>2330.9589999999998</v>
      </c>
      <c r="E31" s="586">
        <f t="shared" si="0"/>
        <v>2534.5189999999998</v>
      </c>
      <c r="F31" s="299"/>
      <c r="G31" s="587">
        <f t="shared" si="1"/>
        <v>2534.5189999999998</v>
      </c>
      <c r="H31" s="299" t="s">
        <v>159</v>
      </c>
      <c r="I31" s="585">
        <f t="shared" si="4"/>
        <v>27</v>
      </c>
      <c r="J31" s="453" t="s">
        <v>35</v>
      </c>
      <c r="K31" s="588">
        <v>48890.09</v>
      </c>
      <c r="L31" s="588">
        <v>12058.08</v>
      </c>
      <c r="M31" s="588">
        <f t="shared" si="2"/>
        <v>60948.17</v>
      </c>
      <c r="N31" s="588">
        <v>71083.5</v>
      </c>
      <c r="O31" s="589">
        <v>132031.67000000001</v>
      </c>
      <c r="P31" s="513" t="s">
        <v>160</v>
      </c>
      <c r="Q31" s="393">
        <f t="shared" si="5"/>
        <v>27</v>
      </c>
      <c r="R31" s="590" t="s">
        <v>160</v>
      </c>
      <c r="S31" s="591">
        <v>53194.79</v>
      </c>
      <c r="T31" s="592">
        <v>14247.83</v>
      </c>
      <c r="U31" s="592">
        <v>67442.61</v>
      </c>
      <c r="V31" s="592">
        <v>91865.12</v>
      </c>
      <c r="W31" s="592">
        <f t="shared" si="3"/>
        <v>159307.72999999998</v>
      </c>
      <c r="X31" s="593">
        <v>115590.47</v>
      </c>
      <c r="Y31" s="603" t="s">
        <v>35</v>
      </c>
    </row>
    <row r="32" spans="1:25" s="205" customFormat="1" ht="16.5" customHeight="1">
      <c r="A32" s="585">
        <v>28</v>
      </c>
      <c r="B32" s="453" t="s">
        <v>35</v>
      </c>
      <c r="C32" s="586">
        <v>44802.364000000001</v>
      </c>
      <c r="D32" s="586">
        <v>18035.773000000001</v>
      </c>
      <c r="E32" s="586">
        <f t="shared" si="0"/>
        <v>62838.137000000002</v>
      </c>
      <c r="F32" s="453">
        <v>143142.679</v>
      </c>
      <c r="G32" s="587">
        <f t="shared" si="1"/>
        <v>205980.81599999999</v>
      </c>
      <c r="H32" s="299" t="s">
        <v>160</v>
      </c>
      <c r="I32" s="585">
        <f t="shared" si="4"/>
        <v>28</v>
      </c>
      <c r="J32" s="453" t="s">
        <v>36</v>
      </c>
      <c r="K32" s="588">
        <v>23767.17</v>
      </c>
      <c r="L32" s="588">
        <v>18279.849999999999</v>
      </c>
      <c r="M32" s="588">
        <f t="shared" si="2"/>
        <v>42047.02</v>
      </c>
      <c r="N32" s="588">
        <v>1600</v>
      </c>
      <c r="O32" s="589">
        <v>43647.02</v>
      </c>
      <c r="P32" s="513" t="s">
        <v>161</v>
      </c>
      <c r="Q32" s="613">
        <f t="shared" si="5"/>
        <v>28</v>
      </c>
      <c r="R32" s="550" t="s">
        <v>161</v>
      </c>
      <c r="S32" s="600">
        <v>31556.799999999999</v>
      </c>
      <c r="T32" s="601">
        <v>43269.61</v>
      </c>
      <c r="U32" s="601">
        <v>74826.399999999994</v>
      </c>
      <c r="V32" s="601">
        <v>7383.8</v>
      </c>
      <c r="W32" s="601">
        <f t="shared" si="3"/>
        <v>82210.2</v>
      </c>
      <c r="X32" s="602">
        <v>113747.54</v>
      </c>
      <c r="Y32" s="604" t="s">
        <v>36</v>
      </c>
    </row>
    <row r="33" spans="1:25" s="205" customFormat="1" ht="16.5" customHeight="1">
      <c r="A33" s="585">
        <v>29</v>
      </c>
      <c r="B33" s="453" t="s">
        <v>36</v>
      </c>
      <c r="C33" s="586">
        <v>20052.260999999999</v>
      </c>
      <c r="D33" s="586">
        <v>16606.293000000001</v>
      </c>
      <c r="E33" s="586">
        <f t="shared" si="0"/>
        <v>36658.554000000004</v>
      </c>
      <c r="F33" s="453">
        <v>4751</v>
      </c>
      <c r="G33" s="587">
        <f t="shared" si="1"/>
        <v>41409.554000000004</v>
      </c>
      <c r="H33" s="299" t="s">
        <v>161</v>
      </c>
      <c r="I33" s="585">
        <f t="shared" si="4"/>
        <v>29</v>
      </c>
      <c r="J33" s="453" t="s">
        <v>37</v>
      </c>
      <c r="K33" s="588">
        <v>5254.96</v>
      </c>
      <c r="L33" s="588">
        <v>1137.0899999999999</v>
      </c>
      <c r="M33" s="588">
        <f t="shared" si="2"/>
        <v>6392.05</v>
      </c>
      <c r="N33" s="588"/>
      <c r="O33" s="589">
        <v>6392.05</v>
      </c>
      <c r="P33" s="513" t="s">
        <v>162</v>
      </c>
      <c r="Q33" s="393">
        <f t="shared" si="5"/>
        <v>29</v>
      </c>
      <c r="R33" s="590" t="s">
        <v>162</v>
      </c>
      <c r="S33" s="591">
        <v>5462.79</v>
      </c>
      <c r="T33" s="592">
        <v>839.82</v>
      </c>
      <c r="U33" s="592">
        <v>6302.61</v>
      </c>
      <c r="V33" s="592">
        <v>14700</v>
      </c>
      <c r="W33" s="592">
        <f t="shared" si="3"/>
        <v>21002.61</v>
      </c>
      <c r="X33" s="593">
        <v>7280.37</v>
      </c>
      <c r="Y33" s="603" t="s">
        <v>37</v>
      </c>
    </row>
    <row r="34" spans="1:25" s="205" customFormat="1" ht="34.5" customHeight="1">
      <c r="A34" s="585">
        <v>30</v>
      </c>
      <c r="B34" s="453" t="s">
        <v>37</v>
      </c>
      <c r="C34" s="586">
        <v>4984.2</v>
      </c>
      <c r="D34" s="586">
        <v>1305.454</v>
      </c>
      <c r="E34" s="586">
        <f t="shared" si="0"/>
        <v>6289.6539999999995</v>
      </c>
      <c r="F34" s="453">
        <v>14700</v>
      </c>
      <c r="G34" s="587">
        <f t="shared" si="1"/>
        <v>20989.653999999999</v>
      </c>
      <c r="H34" s="299" t="s">
        <v>162</v>
      </c>
      <c r="I34" s="585">
        <f t="shared" si="4"/>
        <v>30</v>
      </c>
      <c r="J34" s="453" t="s">
        <v>434</v>
      </c>
      <c r="K34" s="588">
        <v>0</v>
      </c>
      <c r="L34" s="588">
        <v>7484</v>
      </c>
      <c r="M34" s="588">
        <f t="shared" si="2"/>
        <v>7484</v>
      </c>
      <c r="N34" s="588"/>
      <c r="O34" s="589">
        <v>7484</v>
      </c>
      <c r="P34" s="594" t="s">
        <v>163</v>
      </c>
      <c r="Q34" s="613">
        <f t="shared" si="5"/>
        <v>30</v>
      </c>
      <c r="R34" s="550" t="s">
        <v>163</v>
      </c>
      <c r="S34" s="600"/>
      <c r="T34" s="601"/>
      <c r="U34" s="601"/>
      <c r="V34" s="601"/>
      <c r="W34" s="601"/>
      <c r="X34" s="602">
        <v>155</v>
      </c>
      <c r="Y34" s="604" t="s">
        <v>434</v>
      </c>
    </row>
    <row r="35" spans="1:25" s="205" customFormat="1" ht="34.5" customHeight="1">
      <c r="A35" s="585">
        <v>31</v>
      </c>
      <c r="B35" s="453" t="s">
        <v>434</v>
      </c>
      <c r="C35" s="586">
        <v>0</v>
      </c>
      <c r="D35" s="586">
        <v>7484</v>
      </c>
      <c r="E35" s="586">
        <f t="shared" si="0"/>
        <v>7484</v>
      </c>
      <c r="F35" s="299"/>
      <c r="G35" s="587">
        <f t="shared" si="1"/>
        <v>7484</v>
      </c>
      <c r="H35" s="590" t="s">
        <v>163</v>
      </c>
      <c r="I35" s="585">
        <f t="shared" si="4"/>
        <v>31</v>
      </c>
      <c r="J35" s="453" t="s">
        <v>560</v>
      </c>
      <c r="K35" s="588">
        <v>19046.27</v>
      </c>
      <c r="L35" s="588">
        <v>11229.68</v>
      </c>
      <c r="M35" s="588">
        <f t="shared" si="2"/>
        <v>30275.95</v>
      </c>
      <c r="N35" s="588">
        <v>185000</v>
      </c>
      <c r="O35" s="589">
        <v>215275.95</v>
      </c>
      <c r="P35" s="513" t="s">
        <v>143</v>
      </c>
      <c r="Q35" s="393">
        <f t="shared" si="5"/>
        <v>31</v>
      </c>
      <c r="R35" s="590" t="s">
        <v>143</v>
      </c>
      <c r="S35" s="591">
        <v>19028.7</v>
      </c>
      <c r="T35" s="592">
        <v>11591.12</v>
      </c>
      <c r="U35" s="592">
        <v>30619.82</v>
      </c>
      <c r="V35" s="592">
        <v>162150</v>
      </c>
      <c r="W35" s="592">
        <f>U35+V35</f>
        <v>192769.82</v>
      </c>
      <c r="X35" s="593">
        <v>59825.58</v>
      </c>
      <c r="Y35" s="603" t="s">
        <v>26</v>
      </c>
    </row>
    <row r="36" spans="1:25" s="205" customFormat="1" ht="16.5" customHeight="1">
      <c r="A36" s="585">
        <v>32</v>
      </c>
      <c r="B36" s="453" t="s">
        <v>7</v>
      </c>
      <c r="C36" s="586">
        <v>895.51300000000003</v>
      </c>
      <c r="D36" s="586">
        <v>0</v>
      </c>
      <c r="E36" s="586">
        <f t="shared" si="0"/>
        <v>895.51300000000003</v>
      </c>
      <c r="F36" s="299"/>
      <c r="G36" s="587">
        <f t="shared" si="1"/>
        <v>895.51300000000003</v>
      </c>
      <c r="H36" s="299" t="s">
        <v>167</v>
      </c>
      <c r="I36" s="585">
        <f t="shared" si="4"/>
        <v>32</v>
      </c>
      <c r="J36" s="595" t="s">
        <v>575</v>
      </c>
      <c r="K36" s="588">
        <v>0</v>
      </c>
      <c r="L36" s="588">
        <v>64.221000000000004</v>
      </c>
      <c r="M36" s="588">
        <f t="shared" si="2"/>
        <v>64.221000000000004</v>
      </c>
      <c r="N36" s="588"/>
      <c r="O36" s="589">
        <v>64.22</v>
      </c>
      <c r="P36" s="594" t="s">
        <v>576</v>
      </c>
      <c r="Q36" s="613">
        <f t="shared" si="5"/>
        <v>32</v>
      </c>
      <c r="R36" s="550" t="s">
        <v>576</v>
      </c>
      <c r="S36" s="600">
        <v>0</v>
      </c>
      <c r="T36" s="601">
        <v>817.85</v>
      </c>
      <c r="U36" s="601">
        <v>817.85</v>
      </c>
      <c r="V36" s="601"/>
      <c r="W36" s="601">
        <f>U36+V36</f>
        <v>817.85</v>
      </c>
      <c r="X36" s="602">
        <v>7817.85</v>
      </c>
      <c r="Y36" s="604" t="s">
        <v>575</v>
      </c>
    </row>
    <row r="37" spans="1:25" s="205" customFormat="1" ht="16.5" customHeight="1">
      <c r="A37" s="585">
        <v>33</v>
      </c>
      <c r="B37" s="453" t="s">
        <v>1052</v>
      </c>
      <c r="C37" s="586">
        <v>2.835</v>
      </c>
      <c r="D37" s="586">
        <v>0</v>
      </c>
      <c r="E37" s="586">
        <f t="shared" si="0"/>
        <v>2.835</v>
      </c>
      <c r="F37" s="299"/>
      <c r="G37" s="587">
        <f t="shared" si="1"/>
        <v>2.835</v>
      </c>
      <c r="H37" s="299" t="s">
        <v>168</v>
      </c>
      <c r="I37" s="585">
        <f t="shared" si="4"/>
        <v>33</v>
      </c>
      <c r="J37" s="453" t="s">
        <v>7</v>
      </c>
      <c r="K37" s="588">
        <v>895.51300000000003</v>
      </c>
      <c r="L37" s="588">
        <v>0</v>
      </c>
      <c r="M37" s="588">
        <f t="shared" si="2"/>
        <v>895.51300000000003</v>
      </c>
      <c r="N37" s="588"/>
      <c r="O37" s="589">
        <v>895.51</v>
      </c>
      <c r="P37" s="513" t="s">
        <v>167</v>
      </c>
      <c r="Q37" s="393">
        <f t="shared" si="5"/>
        <v>33</v>
      </c>
      <c r="R37" s="590" t="s">
        <v>167</v>
      </c>
      <c r="S37" s="591">
        <v>895.51</v>
      </c>
      <c r="T37" s="592">
        <v>0</v>
      </c>
      <c r="U37" s="592">
        <v>895.51</v>
      </c>
      <c r="V37" s="592"/>
      <c r="W37" s="592">
        <f>U37+V37</f>
        <v>895.51</v>
      </c>
      <c r="X37" s="593">
        <v>895.51</v>
      </c>
      <c r="Y37" s="603" t="s">
        <v>7</v>
      </c>
    </row>
    <row r="38" spans="1:25" s="205" customFormat="1" ht="19.5" customHeight="1">
      <c r="A38" s="1624" t="s">
        <v>0</v>
      </c>
      <c r="B38" s="1624"/>
      <c r="C38" s="596">
        <f>SUM(C5:C37)</f>
        <v>1097074.392</v>
      </c>
      <c r="D38" s="596">
        <f>SUM(D5:D37)</f>
        <v>841146.39900000009</v>
      </c>
      <c r="E38" s="596">
        <f t="shared" si="0"/>
        <v>1938220.7910000002</v>
      </c>
      <c r="F38" s="302">
        <f>SUM(F5:F36)</f>
        <v>1490417.98</v>
      </c>
      <c r="G38" s="597">
        <f t="shared" si="1"/>
        <v>3428638.7710000002</v>
      </c>
      <c r="H38" s="302" t="s">
        <v>169</v>
      </c>
      <c r="I38" s="585">
        <f t="shared" si="4"/>
        <v>34</v>
      </c>
      <c r="J38" s="595" t="s">
        <v>1051</v>
      </c>
      <c r="K38" s="588">
        <v>2.835</v>
      </c>
      <c r="L38" s="588">
        <v>20.81</v>
      </c>
      <c r="M38" s="588">
        <f t="shared" si="2"/>
        <v>23.645</v>
      </c>
      <c r="N38" s="588"/>
      <c r="O38" s="589">
        <v>23.65</v>
      </c>
      <c r="P38" s="513" t="s">
        <v>168</v>
      </c>
      <c r="Q38" s="613">
        <f t="shared" si="5"/>
        <v>34</v>
      </c>
      <c r="R38" s="550" t="s">
        <v>168</v>
      </c>
      <c r="S38" s="600">
        <v>2.84</v>
      </c>
      <c r="T38" s="601">
        <v>20.81</v>
      </c>
      <c r="U38" s="601">
        <v>23.65</v>
      </c>
      <c r="V38" s="601"/>
      <c r="W38" s="601">
        <f>U38+V38</f>
        <v>23.65</v>
      </c>
      <c r="X38" s="602">
        <v>21.51</v>
      </c>
      <c r="Y38" s="604" t="s">
        <v>1051</v>
      </c>
    </row>
    <row r="39" spans="1:25" ht="16.5">
      <c r="A39" s="605"/>
      <c r="B39" s="606"/>
      <c r="C39" s="607"/>
      <c r="D39" s="607"/>
      <c r="E39" s="607"/>
      <c r="F39" s="608"/>
      <c r="G39" s="609"/>
      <c r="H39" s="608"/>
      <c r="I39" s="1624" t="s">
        <v>0</v>
      </c>
      <c r="J39" s="1624"/>
      <c r="K39" s="598">
        <f>SUM(K5:K38)</f>
        <v>1334530.987</v>
      </c>
      <c r="L39" s="598">
        <f>SUM(L5:L38)</f>
        <v>964691.39100000006</v>
      </c>
      <c r="M39" s="598">
        <f>SUM(M5:M38)</f>
        <v>2299222.3779999996</v>
      </c>
      <c r="N39" s="598">
        <f>SUM(N5:N38)</f>
        <v>1370578.9500000002</v>
      </c>
      <c r="O39" s="598">
        <f>SUM(O5:O38)</f>
        <v>3669801.33</v>
      </c>
      <c r="P39" s="599" t="s">
        <v>169</v>
      </c>
      <c r="Q39" s="1263"/>
      <c r="R39" s="1264" t="s">
        <v>169</v>
      </c>
      <c r="S39" s="1265">
        <v>1492611.02</v>
      </c>
      <c r="T39" s="1266">
        <v>1165278.31</v>
      </c>
      <c r="U39" s="1266">
        <v>2657889.33</v>
      </c>
      <c r="V39" s="1266">
        <v>1681295.61</v>
      </c>
      <c r="W39" s="1266">
        <f>U39+V39</f>
        <v>4339184.9400000004</v>
      </c>
      <c r="X39" s="1267">
        <v>9119865.9100000001</v>
      </c>
      <c r="Y39" s="1228" t="s">
        <v>0</v>
      </c>
    </row>
    <row r="40" spans="1:25" s="205" customFormat="1" ht="10.5" customHeight="1">
      <c r="A40" s="1621" t="s">
        <v>1050</v>
      </c>
      <c r="B40" s="1622"/>
      <c r="C40" s="1622"/>
      <c r="D40" s="1622"/>
      <c r="E40" s="1622"/>
      <c r="F40" s="1622"/>
      <c r="G40" s="1622"/>
      <c r="H40" s="1622"/>
      <c r="I40" s="1622" t="s">
        <v>1047</v>
      </c>
      <c r="J40" s="1622"/>
      <c r="K40" s="1622"/>
      <c r="L40" s="1622"/>
      <c r="M40" s="1622"/>
      <c r="N40" s="1622"/>
      <c r="O40" s="1622"/>
      <c r="P40" s="1622"/>
      <c r="Q40" s="614"/>
      <c r="R40" s="318"/>
      <c r="S40" s="318"/>
      <c r="T40" s="318"/>
      <c r="U40" s="318"/>
      <c r="V40" s="318"/>
      <c r="W40" s="318"/>
      <c r="X40" s="318"/>
      <c r="Y40" s="557"/>
    </row>
    <row r="41" spans="1:25" s="205" customFormat="1" ht="15.75" customHeight="1">
      <c r="A41" s="1621" t="s">
        <v>1049</v>
      </c>
      <c r="B41" s="1622"/>
      <c r="C41" s="1622"/>
      <c r="D41" s="1622"/>
      <c r="E41" s="1622"/>
      <c r="F41" s="1622"/>
      <c r="G41" s="1622"/>
      <c r="H41" s="1622"/>
      <c r="I41" s="1622" t="s">
        <v>1048</v>
      </c>
      <c r="J41" s="1622"/>
      <c r="K41" s="1622"/>
      <c r="L41" s="1622"/>
      <c r="M41" s="1622"/>
      <c r="N41" s="1622"/>
      <c r="O41" s="1622"/>
      <c r="P41" s="1622"/>
      <c r="Q41" s="1611" t="s">
        <v>1048</v>
      </c>
      <c r="R41" s="1612"/>
      <c r="S41" s="1612"/>
      <c r="T41" s="1612"/>
      <c r="U41" s="1612"/>
      <c r="V41" s="1612"/>
      <c r="W41" s="1612"/>
      <c r="X41" s="1612"/>
      <c r="Y41" s="1613"/>
    </row>
    <row r="42" spans="1:25" ht="22.5" customHeight="1">
      <c r="A42" s="610"/>
      <c r="B42" s="611"/>
      <c r="C42" s="611"/>
      <c r="D42" s="611"/>
      <c r="E42" s="611"/>
      <c r="F42" s="611"/>
      <c r="G42" s="611"/>
      <c r="H42" s="611"/>
      <c r="I42" s="612"/>
      <c r="J42" s="611"/>
      <c r="K42" s="611"/>
      <c r="L42" s="611"/>
      <c r="M42" s="611"/>
      <c r="N42" s="611"/>
      <c r="O42" s="611"/>
      <c r="P42" s="611"/>
      <c r="Q42" s="1524" t="s">
        <v>1047</v>
      </c>
      <c r="R42" s="1525"/>
      <c r="S42" s="1525"/>
      <c r="T42" s="1525"/>
      <c r="U42" s="1525"/>
      <c r="V42" s="1525"/>
      <c r="W42" s="1525"/>
      <c r="X42" s="1525"/>
      <c r="Y42" s="1526"/>
    </row>
    <row r="55" spans="2:16">
      <c r="B55" s="1213"/>
      <c r="C55" s="1213"/>
      <c r="D55" s="1213"/>
      <c r="E55" s="1213"/>
      <c r="F55" s="1213"/>
      <c r="G55" s="1213"/>
      <c r="H55" s="1213"/>
      <c r="I55" s="1213"/>
      <c r="J55" s="1213"/>
      <c r="K55" s="1213"/>
      <c r="L55" s="1213"/>
      <c r="M55" s="1213"/>
      <c r="N55" s="1213"/>
      <c r="O55" s="1213"/>
      <c r="P55" s="1213"/>
    </row>
    <row r="56" spans="2:16">
      <c r="B56" s="1213"/>
      <c r="C56" s="1213"/>
      <c r="D56" s="1213"/>
      <c r="E56" s="1213"/>
      <c r="F56" s="1213"/>
      <c r="G56" s="1213"/>
      <c r="H56" s="1213"/>
      <c r="I56" s="1213"/>
      <c r="J56" s="1213"/>
      <c r="K56" s="1213"/>
      <c r="L56" s="1213"/>
      <c r="M56" s="1213"/>
      <c r="N56" s="1213"/>
      <c r="O56" s="1213"/>
      <c r="P56" s="1213"/>
    </row>
  </sheetData>
  <mergeCells count="17">
    <mergeCell ref="A1:H1"/>
    <mergeCell ref="I1:P1"/>
    <mergeCell ref="Q1:Y1"/>
    <mergeCell ref="A2:H2"/>
    <mergeCell ref="I2:P2"/>
    <mergeCell ref="Q2:Y2"/>
    <mergeCell ref="A41:H41"/>
    <mergeCell ref="I41:P41"/>
    <mergeCell ref="Q41:Y41"/>
    <mergeCell ref="Q42:Y42"/>
    <mergeCell ref="D3:H3"/>
    <mergeCell ref="L3:P3"/>
    <mergeCell ref="T3:Y3"/>
    <mergeCell ref="A38:B38"/>
    <mergeCell ref="I39:J39"/>
    <mergeCell ref="A40:H40"/>
    <mergeCell ref="I40:P40"/>
  </mergeCells>
  <printOptions horizontalCentered="1"/>
  <pageMargins left="0.66929133858267698" right="0.15748031496063" top="0.24" bottom="0" header="0.23" footer="0"/>
  <pageSetup paperSize="9" scale="75" fitToWidth="0" fitToHeight="0" orientation="portrait" r:id="rId1"/>
  <colBreaks count="1" manualBreakCount="1">
    <brk id="8"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F5FE4-D522-44D0-A387-C1C7F6C3817A}">
  <sheetPr>
    <tabColor rgb="FF00B050"/>
  </sheetPr>
  <dimension ref="A1:M49"/>
  <sheetViews>
    <sheetView view="pageBreakPreview" topLeftCell="A40" zoomScaleSheetLayoutView="100" workbookViewId="0">
      <selection activeCell="L15" sqref="L15"/>
    </sheetView>
  </sheetViews>
  <sheetFormatPr defaultColWidth="9.140625" defaultRowHeight="14.25"/>
  <cols>
    <col min="1" max="1" width="7.28515625" style="158" customWidth="1"/>
    <col min="2" max="2" width="19.5703125" style="157" bestFit="1" customWidth="1"/>
    <col min="3" max="3" width="14.42578125" style="157" hidden="1" customWidth="1"/>
    <col min="4" max="4" width="14" style="157" hidden="1" customWidth="1"/>
    <col min="5" max="9" width="11.7109375" style="157" customWidth="1"/>
    <col min="10" max="12" width="12.42578125" style="157" bestFit="1" customWidth="1"/>
    <col min="13" max="13" width="19.5703125" style="157" customWidth="1"/>
    <col min="14" max="16384" width="9.140625" style="157"/>
  </cols>
  <sheetData>
    <row r="1" spans="1:13" s="162" customFormat="1" ht="20.25" customHeight="1">
      <c r="A1" s="1573" t="s">
        <v>1947</v>
      </c>
      <c r="B1" s="1387"/>
      <c r="C1" s="1387"/>
      <c r="D1" s="1387"/>
      <c r="E1" s="1387"/>
      <c r="F1" s="1387"/>
      <c r="G1" s="1387"/>
      <c r="H1" s="1387"/>
      <c r="I1" s="1387"/>
      <c r="J1" s="1387"/>
      <c r="K1" s="1387"/>
      <c r="L1" s="1387"/>
      <c r="M1" s="1388"/>
    </row>
    <row r="2" spans="1:13" s="162" customFormat="1" ht="20.25" customHeight="1">
      <c r="A2" s="1575" t="s">
        <v>1946</v>
      </c>
      <c r="B2" s="1394"/>
      <c r="C2" s="1394"/>
      <c r="D2" s="1394"/>
      <c r="E2" s="1394"/>
      <c r="F2" s="1394"/>
      <c r="G2" s="1394"/>
      <c r="H2" s="1394"/>
      <c r="I2" s="1394"/>
      <c r="J2" s="1394"/>
      <c r="K2" s="1394"/>
      <c r="L2" s="1394"/>
      <c r="M2" s="1395"/>
    </row>
    <row r="3" spans="1:13" s="159" customFormat="1" ht="20.25" customHeight="1">
      <c r="A3" s="1630" t="s">
        <v>2233</v>
      </c>
      <c r="B3" s="1623"/>
      <c r="C3" s="1623"/>
      <c r="D3" s="1623"/>
      <c r="E3" s="1623"/>
      <c r="F3" s="1623"/>
      <c r="G3" s="1623"/>
      <c r="H3" s="1623"/>
      <c r="I3" s="1623"/>
      <c r="J3" s="1623"/>
      <c r="K3" s="1623"/>
      <c r="L3" s="1623"/>
      <c r="M3" s="1631"/>
    </row>
    <row r="4" spans="1:13" s="160" customFormat="1" ht="35.25" customHeight="1">
      <c r="A4" s="1262" t="s">
        <v>604</v>
      </c>
      <c r="B4" s="1262" t="s">
        <v>130</v>
      </c>
      <c r="C4" s="1268" t="s">
        <v>2</v>
      </c>
      <c r="D4" s="1262" t="s">
        <v>3</v>
      </c>
      <c r="E4" s="1262" t="s">
        <v>13</v>
      </c>
      <c r="F4" s="1262" t="s">
        <v>41</v>
      </c>
      <c r="G4" s="1262" t="s">
        <v>42</v>
      </c>
      <c r="H4" s="1262" t="s">
        <v>120</v>
      </c>
      <c r="I4" s="1262" t="s">
        <v>131</v>
      </c>
      <c r="J4" s="1262" t="s">
        <v>247</v>
      </c>
      <c r="K4" s="1262" t="s">
        <v>452</v>
      </c>
      <c r="L4" s="1269" t="s">
        <v>577</v>
      </c>
      <c r="M4" s="1262" t="s">
        <v>1076</v>
      </c>
    </row>
    <row r="5" spans="1:13" ht="23.1" customHeight="1">
      <c r="A5" s="392">
        <v>1</v>
      </c>
      <c r="B5" s="615" t="s">
        <v>598</v>
      </c>
      <c r="C5" s="616">
        <v>296886</v>
      </c>
      <c r="D5" s="300">
        <v>309701</v>
      </c>
      <c r="E5" s="300">
        <v>340592</v>
      </c>
      <c r="F5" s="300">
        <v>396696</v>
      </c>
      <c r="G5" s="300">
        <v>423462</v>
      </c>
      <c r="H5" s="300">
        <v>685345</v>
      </c>
      <c r="I5" s="300">
        <v>713411.25398671406</v>
      </c>
      <c r="J5" s="300">
        <v>926029.95236411621</v>
      </c>
      <c r="K5" s="300">
        <v>866809</v>
      </c>
      <c r="L5" s="617">
        <v>969994</v>
      </c>
      <c r="M5" s="402" t="s">
        <v>14</v>
      </c>
    </row>
    <row r="6" spans="1:13" ht="23.1" customHeight="1">
      <c r="A6" s="521">
        <v>2</v>
      </c>
      <c r="B6" s="619" t="s">
        <v>767</v>
      </c>
      <c r="C6" s="620">
        <v>197843</v>
      </c>
      <c r="D6" s="309">
        <v>221476</v>
      </c>
      <c r="E6" s="309">
        <v>300520</v>
      </c>
      <c r="F6" s="309">
        <v>329405</v>
      </c>
      <c r="G6" s="309">
        <v>391927</v>
      </c>
      <c r="H6" s="309">
        <v>408742</v>
      </c>
      <c r="I6" s="309">
        <v>407553.93159918295</v>
      </c>
      <c r="J6" s="309">
        <v>606234.8384750702</v>
      </c>
      <c r="K6" s="309">
        <v>691130</v>
      </c>
      <c r="L6" s="621">
        <v>791809</v>
      </c>
      <c r="M6" s="549" t="s">
        <v>15</v>
      </c>
    </row>
    <row r="7" spans="1:13" ht="23.1" customHeight="1">
      <c r="A7" s="392">
        <v>3</v>
      </c>
      <c r="B7" s="615" t="s">
        <v>203</v>
      </c>
      <c r="C7" s="616">
        <v>276590</v>
      </c>
      <c r="D7" s="300">
        <v>302791</v>
      </c>
      <c r="E7" s="300">
        <v>381370</v>
      </c>
      <c r="F7" s="300">
        <v>368343</v>
      </c>
      <c r="G7" s="300">
        <v>383924</v>
      </c>
      <c r="H7" s="300">
        <v>330210</v>
      </c>
      <c r="I7" s="300">
        <v>337767.80339011195</v>
      </c>
      <c r="J7" s="300">
        <v>367239.7282201373</v>
      </c>
      <c r="K7" s="300">
        <v>571130</v>
      </c>
      <c r="L7" s="617">
        <v>627808</v>
      </c>
      <c r="M7" s="402" t="s">
        <v>21</v>
      </c>
    </row>
    <row r="8" spans="1:13" ht="23.1" customHeight="1">
      <c r="A8" s="521">
        <v>4</v>
      </c>
      <c r="B8" s="619" t="s">
        <v>685</v>
      </c>
      <c r="C8" s="620">
        <v>500966</v>
      </c>
      <c r="D8" s="309">
        <v>547582</v>
      </c>
      <c r="E8" s="309">
        <v>593470</v>
      </c>
      <c r="F8" s="309">
        <v>634400</v>
      </c>
      <c r="G8" s="309">
        <v>695912</v>
      </c>
      <c r="H8" s="309">
        <v>838451</v>
      </c>
      <c r="I8" s="309">
        <v>903152.07781545864</v>
      </c>
      <c r="J8" s="309">
        <v>1020539.4324063157</v>
      </c>
      <c r="K8" s="309">
        <v>1135482</v>
      </c>
      <c r="L8" s="621">
        <v>1254756</v>
      </c>
      <c r="M8" s="549" t="s">
        <v>22</v>
      </c>
    </row>
    <row r="9" spans="1:13" ht="23.1" customHeight="1">
      <c r="A9" s="392">
        <v>5</v>
      </c>
      <c r="B9" s="615" t="s">
        <v>766</v>
      </c>
      <c r="C9" s="616">
        <v>509389</v>
      </c>
      <c r="D9" s="300">
        <v>606830</v>
      </c>
      <c r="E9" s="300">
        <v>816772</v>
      </c>
      <c r="F9" s="300">
        <v>878895</v>
      </c>
      <c r="G9" s="300">
        <v>988958</v>
      </c>
      <c r="H9" s="300">
        <v>1326121</v>
      </c>
      <c r="I9" s="300">
        <v>1266443.4750890506</v>
      </c>
      <c r="J9" s="300">
        <v>1516251.7293706804</v>
      </c>
      <c r="K9" s="300">
        <v>1812135</v>
      </c>
      <c r="L9" s="617">
        <v>1964756</v>
      </c>
      <c r="M9" s="402" t="s">
        <v>23</v>
      </c>
    </row>
    <row r="10" spans="1:13" ht="23.1" customHeight="1">
      <c r="A10" s="521">
        <v>6</v>
      </c>
      <c r="B10" s="619" t="s">
        <v>204</v>
      </c>
      <c r="C10" s="620">
        <v>14195</v>
      </c>
      <c r="D10" s="309">
        <v>15210</v>
      </c>
      <c r="E10" s="309">
        <v>18948</v>
      </c>
      <c r="F10" s="309">
        <v>23142</v>
      </c>
      <c r="G10" s="309">
        <v>31208</v>
      </c>
      <c r="H10" s="309">
        <v>166868</v>
      </c>
      <c r="I10" s="309">
        <v>54814.723109519226</v>
      </c>
      <c r="J10" s="309">
        <v>78224.116566049561</v>
      </c>
      <c r="K10" s="309">
        <v>91751</v>
      </c>
      <c r="L10" s="621">
        <v>101715</v>
      </c>
      <c r="M10" s="549" t="s">
        <v>16</v>
      </c>
    </row>
    <row r="11" spans="1:13" ht="23.1" customHeight="1">
      <c r="A11" s="392">
        <v>7</v>
      </c>
      <c r="B11" s="615" t="s">
        <v>746</v>
      </c>
      <c r="C11" s="616">
        <v>730736</v>
      </c>
      <c r="D11" s="300">
        <v>930723</v>
      </c>
      <c r="E11" s="300">
        <v>862230</v>
      </c>
      <c r="F11" s="300">
        <v>909267</v>
      </c>
      <c r="G11" s="300">
        <v>1414665</v>
      </c>
      <c r="H11" s="300">
        <v>1828681</v>
      </c>
      <c r="I11" s="300">
        <v>2349871.323681674</v>
      </c>
      <c r="J11" s="300">
        <v>2856478.0502178315</v>
      </c>
      <c r="K11" s="300">
        <v>2497785</v>
      </c>
      <c r="L11" s="617">
        <v>2448415</v>
      </c>
      <c r="M11" s="402" t="s">
        <v>17</v>
      </c>
    </row>
    <row r="12" spans="1:13" ht="23.1" customHeight="1">
      <c r="A12" s="521">
        <v>8</v>
      </c>
      <c r="B12" s="619" t="s">
        <v>849</v>
      </c>
      <c r="C12" s="620">
        <v>464261</v>
      </c>
      <c r="D12" s="309">
        <v>515935</v>
      </c>
      <c r="E12" s="309">
        <v>482925</v>
      </c>
      <c r="F12" s="309">
        <v>457836</v>
      </c>
      <c r="G12" s="309">
        <v>496592</v>
      </c>
      <c r="H12" s="309">
        <v>416916</v>
      </c>
      <c r="I12" s="309">
        <v>489612.09181836445</v>
      </c>
      <c r="J12" s="309">
        <v>557211.24052918854</v>
      </c>
      <c r="K12" s="309">
        <v>507613</v>
      </c>
      <c r="L12" s="621">
        <v>548395</v>
      </c>
      <c r="M12" s="549" t="s">
        <v>25</v>
      </c>
    </row>
    <row r="13" spans="1:13" ht="23.1" customHeight="1">
      <c r="A13" s="392">
        <v>9</v>
      </c>
      <c r="B13" s="615" t="s">
        <v>848</v>
      </c>
      <c r="C13" s="616">
        <v>488023</v>
      </c>
      <c r="D13" s="300">
        <v>524642</v>
      </c>
      <c r="E13" s="300">
        <v>558216</v>
      </c>
      <c r="F13" s="300">
        <v>666159</v>
      </c>
      <c r="G13" s="300">
        <v>694601</v>
      </c>
      <c r="H13" s="300">
        <v>914927</v>
      </c>
      <c r="I13" s="300">
        <v>756577.52655469219</v>
      </c>
      <c r="J13" s="300">
        <v>565745.93286131683</v>
      </c>
      <c r="K13" s="300">
        <v>737217</v>
      </c>
      <c r="L13" s="617">
        <v>630451</v>
      </c>
      <c r="M13" s="402" t="s">
        <v>5</v>
      </c>
    </row>
    <row r="14" spans="1:13" ht="23.1" customHeight="1">
      <c r="A14" s="521">
        <v>10</v>
      </c>
      <c r="B14" s="619" t="s">
        <v>847</v>
      </c>
      <c r="C14" s="620">
        <v>160818</v>
      </c>
      <c r="D14" s="309">
        <v>181381</v>
      </c>
      <c r="E14" s="309">
        <v>173828</v>
      </c>
      <c r="F14" s="309">
        <v>186751</v>
      </c>
      <c r="G14" s="309">
        <v>194018</v>
      </c>
      <c r="H14" s="309">
        <v>192673</v>
      </c>
      <c r="I14" s="309">
        <v>254762.90660723703</v>
      </c>
      <c r="J14" s="309">
        <v>275889.66352470609</v>
      </c>
      <c r="K14" s="309">
        <v>283674</v>
      </c>
      <c r="L14" s="621">
        <v>310829</v>
      </c>
      <c r="M14" s="549" t="s">
        <v>560</v>
      </c>
    </row>
    <row r="15" spans="1:13" ht="23.1" customHeight="1">
      <c r="A15" s="392">
        <v>11</v>
      </c>
      <c r="B15" s="615" t="s">
        <v>732</v>
      </c>
      <c r="C15" s="616">
        <v>427742</v>
      </c>
      <c r="D15" s="300">
        <v>479848</v>
      </c>
      <c r="E15" s="300">
        <v>652119</v>
      </c>
      <c r="F15" s="300">
        <v>1520642</v>
      </c>
      <c r="G15" s="300">
        <v>859806</v>
      </c>
      <c r="H15" s="300">
        <v>986388</v>
      </c>
      <c r="I15" s="300">
        <v>997737.24080127268</v>
      </c>
      <c r="J15" s="300">
        <v>1079649.0119310964</v>
      </c>
      <c r="K15" s="300">
        <v>686554</v>
      </c>
      <c r="L15" s="617">
        <v>708794</v>
      </c>
      <c r="M15" s="402" t="s">
        <v>27</v>
      </c>
    </row>
    <row r="16" spans="1:13" ht="23.1" customHeight="1">
      <c r="A16" s="521">
        <v>12</v>
      </c>
      <c r="B16" s="619" t="s">
        <v>129</v>
      </c>
      <c r="C16" s="620">
        <v>708328</v>
      </c>
      <c r="D16" s="309">
        <v>725113</v>
      </c>
      <c r="E16" s="309">
        <v>789353</v>
      </c>
      <c r="F16" s="309">
        <v>782381</v>
      </c>
      <c r="G16" s="309">
        <v>1005378</v>
      </c>
      <c r="H16" s="309">
        <v>1152644</v>
      </c>
      <c r="I16" s="309">
        <v>1040762.876860196</v>
      </c>
      <c r="J16" s="309">
        <v>1248421.9097827708</v>
      </c>
      <c r="K16" s="309">
        <v>1463737</v>
      </c>
      <c r="L16" s="621">
        <v>1727272</v>
      </c>
      <c r="M16" s="549" t="s">
        <v>28</v>
      </c>
    </row>
    <row r="17" spans="1:13" ht="23.1" customHeight="1">
      <c r="A17" s="392">
        <v>13</v>
      </c>
      <c r="B17" s="615" t="s">
        <v>743</v>
      </c>
      <c r="C17" s="616">
        <v>435747</v>
      </c>
      <c r="D17" s="300">
        <v>431492</v>
      </c>
      <c r="E17" s="300">
        <v>590613</v>
      </c>
      <c r="F17" s="300">
        <v>783932</v>
      </c>
      <c r="G17" s="300">
        <v>1302715</v>
      </c>
      <c r="H17" s="300">
        <v>1275725</v>
      </c>
      <c r="I17" s="300">
        <v>1195451.7846413227</v>
      </c>
      <c r="J17" s="300">
        <v>1594165.4252793672</v>
      </c>
      <c r="K17" s="300">
        <v>1797260</v>
      </c>
      <c r="L17" s="617">
        <v>1915818</v>
      </c>
      <c r="M17" s="402" t="s">
        <v>6</v>
      </c>
    </row>
    <row r="18" spans="1:13" ht="23.1" customHeight="1">
      <c r="A18" s="521">
        <v>14</v>
      </c>
      <c r="B18" s="619" t="s">
        <v>765</v>
      </c>
      <c r="C18" s="620">
        <v>1121960</v>
      </c>
      <c r="D18" s="309">
        <v>1262312</v>
      </c>
      <c r="E18" s="309">
        <v>1518449</v>
      </c>
      <c r="F18" s="309">
        <v>1616827</v>
      </c>
      <c r="G18" s="309">
        <v>1729631</v>
      </c>
      <c r="H18" s="309">
        <v>1796548</v>
      </c>
      <c r="I18" s="309">
        <v>1866554.5315359188</v>
      </c>
      <c r="J18" s="309">
        <v>2120369.7708436241</v>
      </c>
      <c r="K18" s="309">
        <v>2417160</v>
      </c>
      <c r="L18" s="621">
        <v>2617454</v>
      </c>
      <c r="M18" s="549" t="s">
        <v>18</v>
      </c>
    </row>
    <row r="19" spans="1:13" ht="23.1" customHeight="1">
      <c r="A19" s="392">
        <v>15</v>
      </c>
      <c r="B19" s="615" t="s">
        <v>127</v>
      </c>
      <c r="C19" s="616">
        <v>1809188</v>
      </c>
      <c r="D19" s="300">
        <v>1977936</v>
      </c>
      <c r="E19" s="300">
        <v>2273138</v>
      </c>
      <c r="F19" s="300">
        <v>2226040</v>
      </c>
      <c r="G19" s="300">
        <v>2070790</v>
      </c>
      <c r="H19" s="300">
        <v>2385087</v>
      </c>
      <c r="I19" s="300">
        <v>3337218.5354373003</v>
      </c>
      <c r="J19" s="300">
        <v>3995582.1860955264</v>
      </c>
      <c r="K19" s="300">
        <v>4372055</v>
      </c>
      <c r="L19" s="617">
        <v>4837935</v>
      </c>
      <c r="M19" s="402" t="s">
        <v>29</v>
      </c>
    </row>
    <row r="20" spans="1:13" ht="23.1" customHeight="1">
      <c r="A20" s="521">
        <v>16</v>
      </c>
      <c r="B20" s="619" t="s">
        <v>842</v>
      </c>
      <c r="C20" s="620">
        <v>50199</v>
      </c>
      <c r="D20" s="309">
        <v>52382</v>
      </c>
      <c r="E20" s="309">
        <v>50099</v>
      </c>
      <c r="F20" s="309">
        <v>51269</v>
      </c>
      <c r="G20" s="309">
        <v>48377</v>
      </c>
      <c r="H20" s="309">
        <v>65571</v>
      </c>
      <c r="I20" s="309">
        <v>91640.415411649301</v>
      </c>
      <c r="J20" s="309">
        <v>77783.124924931617</v>
      </c>
      <c r="K20" s="309">
        <v>58023</v>
      </c>
      <c r="L20" s="621">
        <v>45909</v>
      </c>
      <c r="M20" s="549" t="s">
        <v>19</v>
      </c>
    </row>
    <row r="21" spans="1:13" ht="23.1" customHeight="1">
      <c r="A21" s="392">
        <v>17</v>
      </c>
      <c r="B21" s="615" t="s">
        <v>764</v>
      </c>
      <c r="C21" s="616">
        <v>66758</v>
      </c>
      <c r="D21" s="300">
        <v>65823</v>
      </c>
      <c r="E21" s="300">
        <v>122059</v>
      </c>
      <c r="F21" s="300">
        <v>122611</v>
      </c>
      <c r="G21" s="300">
        <v>127558</v>
      </c>
      <c r="H21" s="300">
        <v>159604</v>
      </c>
      <c r="I21" s="300">
        <v>155834.68880924638</v>
      </c>
      <c r="J21" s="300">
        <v>191011.45958033035</v>
      </c>
      <c r="K21" s="300">
        <v>182836</v>
      </c>
      <c r="L21" s="617">
        <v>198274</v>
      </c>
      <c r="M21" s="402" t="s">
        <v>8</v>
      </c>
    </row>
    <row r="22" spans="1:13" ht="23.1" customHeight="1">
      <c r="A22" s="521">
        <v>18</v>
      </c>
      <c r="B22" s="619" t="s">
        <v>205</v>
      </c>
      <c r="C22" s="620">
        <v>45906</v>
      </c>
      <c r="D22" s="309">
        <v>49011</v>
      </c>
      <c r="E22" s="309">
        <v>63051</v>
      </c>
      <c r="F22" s="309">
        <v>300955</v>
      </c>
      <c r="G22" s="309">
        <v>327927</v>
      </c>
      <c r="H22" s="309">
        <v>291995</v>
      </c>
      <c r="I22" s="309">
        <v>292525.95135665807</v>
      </c>
      <c r="J22" s="309">
        <v>326123.20756941894</v>
      </c>
      <c r="K22" s="309">
        <v>343819</v>
      </c>
      <c r="L22" s="621">
        <v>406163</v>
      </c>
      <c r="M22" s="549" t="s">
        <v>30</v>
      </c>
    </row>
    <row r="23" spans="1:13" ht="23.1" customHeight="1">
      <c r="A23" s="392">
        <v>19</v>
      </c>
      <c r="B23" s="615" t="s">
        <v>128</v>
      </c>
      <c r="C23" s="616">
        <v>95138</v>
      </c>
      <c r="D23" s="300">
        <v>100038</v>
      </c>
      <c r="E23" s="300">
        <v>111964</v>
      </c>
      <c r="F23" s="300">
        <v>126892</v>
      </c>
      <c r="G23" s="300">
        <v>132451</v>
      </c>
      <c r="H23" s="300">
        <v>178931</v>
      </c>
      <c r="I23" s="300">
        <v>205222.75523684963</v>
      </c>
      <c r="J23" s="300">
        <v>288670.31829367857</v>
      </c>
      <c r="K23" s="300">
        <v>327387</v>
      </c>
      <c r="L23" s="617">
        <v>366263</v>
      </c>
      <c r="M23" s="402" t="s">
        <v>31</v>
      </c>
    </row>
    <row r="24" spans="1:13" ht="23.1" customHeight="1">
      <c r="A24" s="521">
        <v>20</v>
      </c>
      <c r="B24" s="619" t="s">
        <v>727</v>
      </c>
      <c r="C24" s="620">
        <v>685293</v>
      </c>
      <c r="D24" s="309">
        <v>751045</v>
      </c>
      <c r="E24" s="309">
        <v>942244</v>
      </c>
      <c r="F24" s="309">
        <v>1026614</v>
      </c>
      <c r="G24" s="309">
        <v>1105915</v>
      </c>
      <c r="H24" s="309">
        <v>1210923</v>
      </c>
      <c r="I24" s="309">
        <v>1185589.1324530854</v>
      </c>
      <c r="J24" s="309">
        <v>1486543.1669238678</v>
      </c>
      <c r="K24" s="309">
        <v>1692790</v>
      </c>
      <c r="L24" s="621">
        <v>1919031</v>
      </c>
      <c r="M24" s="549" t="s">
        <v>9</v>
      </c>
    </row>
    <row r="25" spans="1:13" ht="23.1" customHeight="1">
      <c r="A25" s="392">
        <v>21</v>
      </c>
      <c r="B25" s="615" t="s">
        <v>846</v>
      </c>
      <c r="C25" s="616">
        <v>855522</v>
      </c>
      <c r="D25" s="300">
        <v>919609</v>
      </c>
      <c r="E25" s="300">
        <v>875110</v>
      </c>
      <c r="F25" s="300">
        <v>1029055</v>
      </c>
      <c r="G25" s="300">
        <v>1051794</v>
      </c>
      <c r="H25" s="300">
        <v>784143</v>
      </c>
      <c r="I25" s="300">
        <v>798413.15472689655</v>
      </c>
      <c r="J25" s="300">
        <v>1232926.0666518549</v>
      </c>
      <c r="K25" s="300">
        <v>1263020</v>
      </c>
      <c r="L25" s="617">
        <v>1332692</v>
      </c>
      <c r="M25" s="402" t="s">
        <v>32</v>
      </c>
    </row>
    <row r="26" spans="1:13" ht="23.1" customHeight="1">
      <c r="A26" s="521">
        <v>22</v>
      </c>
      <c r="B26" s="619" t="s">
        <v>741</v>
      </c>
      <c r="C26" s="620">
        <v>1693704</v>
      </c>
      <c r="D26" s="309">
        <v>1966205</v>
      </c>
      <c r="E26" s="309">
        <v>2416088</v>
      </c>
      <c r="F26" s="309">
        <v>2561400</v>
      </c>
      <c r="G26" s="309">
        <v>2589923</v>
      </c>
      <c r="H26" s="309">
        <v>2757842</v>
      </c>
      <c r="I26" s="309">
        <v>2701823.888289527</v>
      </c>
      <c r="J26" s="309">
        <v>2708504.8809286584</v>
      </c>
      <c r="K26" s="309">
        <v>2472334</v>
      </c>
      <c r="L26" s="621">
        <v>2496613</v>
      </c>
      <c r="M26" s="549" t="s">
        <v>33</v>
      </c>
    </row>
    <row r="27" spans="1:13" ht="23.1" customHeight="1">
      <c r="A27" s="392">
        <v>23</v>
      </c>
      <c r="B27" s="615" t="s">
        <v>843</v>
      </c>
      <c r="C27" s="616">
        <v>4712</v>
      </c>
      <c r="D27" s="300">
        <v>4936</v>
      </c>
      <c r="E27" s="300">
        <v>7324</v>
      </c>
      <c r="F27" s="300">
        <v>5741</v>
      </c>
      <c r="G27" s="300">
        <v>7179</v>
      </c>
      <c r="H27" s="300">
        <v>10193</v>
      </c>
      <c r="I27" s="300">
        <v>10349.988410577003</v>
      </c>
      <c r="J27" s="300">
        <v>8084.7717342094711</v>
      </c>
      <c r="K27" s="300">
        <v>9339</v>
      </c>
      <c r="L27" s="617">
        <v>7222</v>
      </c>
      <c r="M27" s="402" t="s">
        <v>20</v>
      </c>
    </row>
    <row r="28" spans="1:13" ht="23.1" customHeight="1">
      <c r="A28" s="521">
        <v>24</v>
      </c>
      <c r="B28" s="619" t="s">
        <v>599</v>
      </c>
      <c r="C28" s="620">
        <v>424980</v>
      </c>
      <c r="D28" s="309">
        <v>408911</v>
      </c>
      <c r="E28" s="309">
        <v>466619</v>
      </c>
      <c r="F28" s="309">
        <v>466745</v>
      </c>
      <c r="G28" s="309">
        <v>530164</v>
      </c>
      <c r="H28" s="309">
        <v>540858</v>
      </c>
      <c r="I28" s="309">
        <v>693584.90292604396</v>
      </c>
      <c r="J28" s="309">
        <v>918302.33132435824</v>
      </c>
      <c r="K28" s="309">
        <v>1144670</v>
      </c>
      <c r="L28" s="621">
        <v>1311524</v>
      </c>
      <c r="M28" s="549" t="s">
        <v>12</v>
      </c>
    </row>
    <row r="29" spans="1:13" ht="23.1" customHeight="1">
      <c r="A29" s="392">
        <v>25</v>
      </c>
      <c r="B29" s="615" t="s">
        <v>206</v>
      </c>
      <c r="C29" s="616">
        <v>229372</v>
      </c>
      <c r="D29" s="300">
        <v>233143</v>
      </c>
      <c r="E29" s="300">
        <v>275984</v>
      </c>
      <c r="F29" s="300">
        <v>292290</v>
      </c>
      <c r="G29" s="300">
        <v>301556</v>
      </c>
      <c r="H29" s="300">
        <v>401757</v>
      </c>
      <c r="I29" s="300">
        <v>431729.20474461158</v>
      </c>
      <c r="J29" s="300">
        <v>461713.79935800913</v>
      </c>
      <c r="K29" s="300">
        <v>455122</v>
      </c>
      <c r="L29" s="617">
        <v>717723</v>
      </c>
      <c r="M29" s="402" t="s">
        <v>39</v>
      </c>
    </row>
    <row r="30" spans="1:13" ht="23.1" customHeight="1">
      <c r="A30" s="521">
        <v>26</v>
      </c>
      <c r="B30" s="619" t="s">
        <v>841</v>
      </c>
      <c r="C30" s="620">
        <v>131205</v>
      </c>
      <c r="D30" s="309">
        <v>143111</v>
      </c>
      <c r="E30" s="309">
        <v>164823</v>
      </c>
      <c r="F30" s="309">
        <v>174392</v>
      </c>
      <c r="G30" s="309">
        <v>184984</v>
      </c>
      <c r="H30" s="309">
        <v>221174</v>
      </c>
      <c r="I30" s="309">
        <v>230504.84163207409</v>
      </c>
      <c r="J30" s="309">
        <v>331731.31838245958</v>
      </c>
      <c r="K30" s="309">
        <v>370845</v>
      </c>
      <c r="L30" s="621">
        <v>400527</v>
      </c>
      <c r="M30" s="549" t="s">
        <v>34</v>
      </c>
    </row>
    <row r="31" spans="1:13" ht="23.1" customHeight="1">
      <c r="A31" s="392">
        <v>27</v>
      </c>
      <c r="B31" s="615" t="s">
        <v>763</v>
      </c>
      <c r="C31" s="616">
        <v>1493606</v>
      </c>
      <c r="D31" s="300">
        <v>1637494</v>
      </c>
      <c r="E31" s="300">
        <v>1586126</v>
      </c>
      <c r="F31" s="300">
        <v>1723317</v>
      </c>
      <c r="G31" s="300">
        <v>1808194</v>
      </c>
      <c r="H31" s="300">
        <v>1948905</v>
      </c>
      <c r="I31" s="300">
        <v>1977650.6085029773</v>
      </c>
      <c r="J31" s="300">
        <v>2201642.5583104584</v>
      </c>
      <c r="K31" s="300">
        <v>2365939</v>
      </c>
      <c r="L31" s="617">
        <v>2688723</v>
      </c>
      <c r="M31" s="402" t="s">
        <v>35</v>
      </c>
    </row>
    <row r="32" spans="1:13" ht="23.1" customHeight="1">
      <c r="A32" s="521">
        <v>28</v>
      </c>
      <c r="B32" s="619" t="s">
        <v>1075</v>
      </c>
      <c r="C32" s="620">
        <v>328131</v>
      </c>
      <c r="D32" s="309">
        <v>380779</v>
      </c>
      <c r="E32" s="309">
        <v>452871</v>
      </c>
      <c r="F32" s="309">
        <v>407948</v>
      </c>
      <c r="G32" s="309">
        <v>403097</v>
      </c>
      <c r="H32" s="309">
        <v>397050</v>
      </c>
      <c r="I32" s="309">
        <v>393397.9074886092</v>
      </c>
      <c r="J32" s="309">
        <v>462120.12189196458</v>
      </c>
      <c r="K32" s="309">
        <v>568316</v>
      </c>
      <c r="L32" s="621">
        <v>812371</v>
      </c>
      <c r="M32" s="549" t="s">
        <v>36</v>
      </c>
    </row>
    <row r="33" spans="1:13" ht="23.1" customHeight="1">
      <c r="A33" s="392">
        <v>29</v>
      </c>
      <c r="B33" s="615" t="s">
        <v>207</v>
      </c>
      <c r="C33" s="616">
        <v>613421</v>
      </c>
      <c r="D33" s="300">
        <v>675425</v>
      </c>
      <c r="E33" s="300">
        <v>801898</v>
      </c>
      <c r="F33" s="300">
        <v>695438</v>
      </c>
      <c r="G33" s="300">
        <v>711259</v>
      </c>
      <c r="H33" s="300">
        <v>825269</v>
      </c>
      <c r="I33" s="300">
        <v>795920.0096202615</v>
      </c>
      <c r="J33" s="300">
        <v>889820.85205882741</v>
      </c>
      <c r="K33" s="300">
        <v>945868</v>
      </c>
      <c r="L33" s="617">
        <v>986318</v>
      </c>
      <c r="M33" s="402" t="s">
        <v>37</v>
      </c>
    </row>
    <row r="34" spans="1:13" ht="33" customHeight="1">
      <c r="A34" s="521">
        <v>30</v>
      </c>
      <c r="B34" s="619" t="s">
        <v>1074</v>
      </c>
      <c r="C34" s="620">
        <v>4838</v>
      </c>
      <c r="D34" s="309">
        <v>4726</v>
      </c>
      <c r="E34" s="309">
        <v>5524</v>
      </c>
      <c r="F34" s="309">
        <v>5864</v>
      </c>
      <c r="G34" s="309">
        <v>6081</v>
      </c>
      <c r="H34" s="309">
        <v>7709</v>
      </c>
      <c r="I34" s="309">
        <v>6666.4476387061804</v>
      </c>
      <c r="J34" s="309">
        <v>17038.471297283475</v>
      </c>
      <c r="K34" s="309">
        <v>18666</v>
      </c>
      <c r="L34" s="621">
        <v>22387</v>
      </c>
      <c r="M34" s="549" t="s">
        <v>116</v>
      </c>
    </row>
    <row r="35" spans="1:13" ht="23.1" customHeight="1">
      <c r="A35" s="392">
        <v>31</v>
      </c>
      <c r="B35" s="615" t="s">
        <v>851</v>
      </c>
      <c r="C35" s="616">
        <v>347</v>
      </c>
      <c r="D35" s="300">
        <v>401</v>
      </c>
      <c r="E35" s="300">
        <v>687</v>
      </c>
      <c r="F35" s="300">
        <v>741</v>
      </c>
      <c r="G35" s="300">
        <v>773</v>
      </c>
      <c r="H35" s="300">
        <v>1142</v>
      </c>
      <c r="I35" s="300">
        <v>1134.6843590199171</v>
      </c>
      <c r="J35" s="300">
        <v>2820.5918925403912</v>
      </c>
      <c r="K35" s="300">
        <v>2535</v>
      </c>
      <c r="L35" s="617">
        <v>2247</v>
      </c>
      <c r="M35" s="402" t="s">
        <v>38</v>
      </c>
    </row>
    <row r="36" spans="1:13" ht="33.75" customHeight="1">
      <c r="A36" s="521">
        <v>32</v>
      </c>
      <c r="B36" s="619" t="s">
        <v>845</v>
      </c>
      <c r="C36" s="620">
        <v>3350</v>
      </c>
      <c r="D36" s="309">
        <v>3687</v>
      </c>
      <c r="E36" s="309">
        <v>3731</v>
      </c>
      <c r="F36" s="309">
        <v>5286</v>
      </c>
      <c r="G36" s="309">
        <v>5615</v>
      </c>
      <c r="H36" s="309">
        <v>7932</v>
      </c>
      <c r="I36" s="309">
        <v>7852.8485660492624</v>
      </c>
      <c r="J36" s="309">
        <v>10908.33678395801</v>
      </c>
      <c r="K36" s="309">
        <v>9932</v>
      </c>
      <c r="L36" s="1634">
        <v>12412</v>
      </c>
      <c r="M36" s="552" t="s">
        <v>105</v>
      </c>
    </row>
    <row r="37" spans="1:13" ht="23.1" customHeight="1">
      <c r="A37" s="392">
        <v>33</v>
      </c>
      <c r="B37" s="615" t="s">
        <v>844</v>
      </c>
      <c r="C37" s="616">
        <v>194</v>
      </c>
      <c r="D37" s="300">
        <v>250</v>
      </c>
      <c r="E37" s="300">
        <v>611</v>
      </c>
      <c r="F37" s="300">
        <v>1100</v>
      </c>
      <c r="G37" s="300">
        <v>1208</v>
      </c>
      <c r="H37" s="300">
        <v>2056</v>
      </c>
      <c r="I37" s="300">
        <v>2292.8796394174556</v>
      </c>
      <c r="J37" s="300">
        <v>3013.5297740346523</v>
      </c>
      <c r="K37" s="300">
        <v>2873</v>
      </c>
      <c r="L37" s="1635"/>
      <c r="M37" s="402" t="s">
        <v>4</v>
      </c>
    </row>
    <row r="38" spans="1:13" ht="23.1" customHeight="1">
      <c r="A38" s="521">
        <v>34</v>
      </c>
      <c r="B38" s="619" t="s">
        <v>850</v>
      </c>
      <c r="C38" s="620">
        <v>1204</v>
      </c>
      <c r="D38" s="309">
        <v>1183</v>
      </c>
      <c r="E38" s="309">
        <v>4321</v>
      </c>
      <c r="F38" s="309">
        <v>8941</v>
      </c>
      <c r="G38" s="309">
        <v>8566</v>
      </c>
      <c r="H38" s="309">
        <v>14951</v>
      </c>
      <c r="I38" s="309">
        <v>15151.672490423482</v>
      </c>
      <c r="J38" s="309">
        <v>19265.931541767506</v>
      </c>
      <c r="K38" s="309">
        <v>22555</v>
      </c>
      <c r="L38" s="621">
        <v>25871</v>
      </c>
      <c r="M38" s="549" t="s">
        <v>24</v>
      </c>
    </row>
    <row r="39" spans="1:13" ht="23.1" customHeight="1">
      <c r="A39" s="392">
        <v>35</v>
      </c>
      <c r="B39" s="615" t="s">
        <v>1073</v>
      </c>
      <c r="C39" s="616">
        <v>303</v>
      </c>
      <c r="D39" s="300">
        <v>373</v>
      </c>
      <c r="E39" s="300">
        <v>566</v>
      </c>
      <c r="F39" s="300">
        <v>808</v>
      </c>
      <c r="G39" s="300">
        <v>855</v>
      </c>
      <c r="H39" s="300">
        <v>669</v>
      </c>
      <c r="I39" s="300">
        <v>644.05698756708591</v>
      </c>
      <c r="J39" s="300">
        <v>954.36872717669985</v>
      </c>
      <c r="K39" s="300">
        <v>1023</v>
      </c>
      <c r="L39" s="617">
        <v>1119</v>
      </c>
      <c r="M39" s="402" t="s">
        <v>7</v>
      </c>
    </row>
    <row r="40" spans="1:13" ht="23.1" customHeight="1">
      <c r="A40" s="521">
        <v>36</v>
      </c>
      <c r="B40" s="619" t="s">
        <v>742</v>
      </c>
      <c r="C40" s="620">
        <v>3968</v>
      </c>
      <c r="D40" s="309">
        <v>4109</v>
      </c>
      <c r="E40" s="309">
        <v>4038</v>
      </c>
      <c r="F40" s="309">
        <v>4996</v>
      </c>
      <c r="G40" s="309">
        <v>5073</v>
      </c>
      <c r="H40" s="309">
        <v>7528</v>
      </c>
      <c r="I40" s="309">
        <v>7676.6538941427407</v>
      </c>
      <c r="J40" s="309">
        <v>8087.9609785229513</v>
      </c>
      <c r="K40" s="309">
        <v>8091</v>
      </c>
      <c r="L40" s="621">
        <v>8326</v>
      </c>
      <c r="M40" s="549" t="s">
        <v>10</v>
      </c>
    </row>
    <row r="41" spans="1:13" ht="23.1" customHeight="1">
      <c r="A41" s="1632" t="s">
        <v>132</v>
      </c>
      <c r="B41" s="1633"/>
      <c r="C41" s="1270">
        <f>SUM(C5:C40)+2</f>
        <v>14874825</v>
      </c>
      <c r="D41" s="1270">
        <f>SUM(D5:D40)+1</f>
        <v>16435614</v>
      </c>
      <c r="E41" s="1270">
        <f>SUM(E5:E40)-3</f>
        <v>18708278</v>
      </c>
      <c r="F41" s="1270">
        <f>SUM(F5:F40)+4</f>
        <v>20793123</v>
      </c>
      <c r="G41" s="1270">
        <v>22042136</v>
      </c>
      <c r="H41" s="1270">
        <v>24541529</v>
      </c>
      <c r="I41" s="1270">
        <v>25977298.776112404</v>
      </c>
      <c r="J41" s="1270">
        <f>SUM(J5:J40)</f>
        <v>30455100.157396112</v>
      </c>
      <c r="K41" s="1270">
        <v>32197474</v>
      </c>
      <c r="L41" s="1270">
        <v>35217918</v>
      </c>
      <c r="M41" s="1271" t="s">
        <v>0</v>
      </c>
    </row>
    <row r="42" spans="1:13" s="159" customFormat="1" ht="42" customHeight="1">
      <c r="A42" s="1500" t="s">
        <v>2096</v>
      </c>
      <c r="B42" s="1501"/>
      <c r="C42" s="1501"/>
      <c r="D42" s="1501"/>
      <c r="E42" s="1501"/>
      <c r="F42" s="1501"/>
      <c r="G42" s="1501"/>
      <c r="H42" s="1501"/>
      <c r="I42" s="1501"/>
      <c r="J42" s="1501"/>
      <c r="K42" s="1501"/>
      <c r="L42" s="1501"/>
      <c r="M42" s="1502"/>
    </row>
    <row r="43" spans="1:13" ht="23.25" customHeight="1">
      <c r="A43" s="395" t="s">
        <v>2097</v>
      </c>
      <c r="B43" s="622"/>
      <c r="C43" s="622"/>
      <c r="D43" s="622"/>
      <c r="E43" s="622"/>
      <c r="F43" s="622"/>
      <c r="G43" s="622"/>
      <c r="H43" s="622"/>
      <c r="I43" s="622"/>
      <c r="J43" s="622"/>
      <c r="K43" s="622"/>
      <c r="L43" s="622"/>
      <c r="M43" s="623"/>
    </row>
    <row r="44" spans="1:13" ht="30.75" customHeight="1"/>
    <row r="49" spans="3:3">
      <c r="C49" s="157" t="s">
        <v>1072</v>
      </c>
    </row>
  </sheetData>
  <mergeCells count="6">
    <mergeCell ref="A1:M1"/>
    <mergeCell ref="A2:M2"/>
    <mergeCell ref="A3:M3"/>
    <mergeCell ref="A42:M42"/>
    <mergeCell ref="A41:B41"/>
    <mergeCell ref="L36:L37"/>
  </mergeCells>
  <conditionalFormatting sqref="N4:XFD41">
    <cfRule type="expression" dxfId="17" priority="4">
      <formula>MOD(ROW(),3)=1</formula>
    </cfRule>
  </conditionalFormatting>
  <pageMargins left="0.6692913385826772" right="0.15748031496062992" top="0.55118110236220474" bottom="0.74803149606299213" header="0.31496062992125984" footer="0.31496062992125984"/>
  <pageSetup paperSize="9" scale="65" orientation="portrait" r:id="rId1"/>
  <colBreaks count="1" manualBreakCount="1">
    <brk id="13"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DDDB0-0C59-490B-BE9F-C8932BF8B4D5}">
  <sheetPr>
    <tabColor rgb="FF00B050"/>
  </sheetPr>
  <dimension ref="A1:AF56"/>
  <sheetViews>
    <sheetView view="pageBreakPreview" topLeftCell="A31" zoomScaleSheetLayoutView="100" workbookViewId="0">
      <selection activeCell="L15" sqref="L15"/>
    </sheetView>
  </sheetViews>
  <sheetFormatPr defaultColWidth="9.140625" defaultRowHeight="15"/>
  <cols>
    <col min="1" max="1" width="6.7109375" style="100" customWidth="1"/>
    <col min="2" max="2" width="20.140625" style="1" customWidth="1"/>
    <col min="3" max="4" width="11.7109375" style="1" hidden="1" customWidth="1"/>
    <col min="5" max="5" width="10.42578125" style="1" customWidth="1"/>
    <col min="6" max="6" width="12.42578125" style="1" customWidth="1"/>
    <col min="7" max="7" width="12.7109375" style="1" customWidth="1"/>
    <col min="8" max="8" width="12.85546875" style="1" customWidth="1"/>
    <col min="9" max="9" width="12.140625" style="1" customWidth="1"/>
    <col min="10" max="10" width="12.7109375" style="1" customWidth="1"/>
    <col min="11" max="11" width="12.5703125" style="1" customWidth="1"/>
    <col min="12" max="12" width="14" style="1" customWidth="1"/>
    <col min="13" max="13" width="19.28515625" style="9" customWidth="1"/>
    <col min="14" max="16384" width="9.140625" style="1"/>
  </cols>
  <sheetData>
    <row r="1" spans="1:32" s="11" customFormat="1" ht="20.25" customHeight="1">
      <c r="A1" s="1573" t="s">
        <v>1949</v>
      </c>
      <c r="B1" s="1387"/>
      <c r="C1" s="1387"/>
      <c r="D1" s="1387"/>
      <c r="E1" s="1387"/>
      <c r="F1" s="1387"/>
      <c r="G1" s="1387"/>
      <c r="H1" s="1387"/>
      <c r="I1" s="1387"/>
      <c r="J1" s="1387"/>
      <c r="K1" s="1387"/>
      <c r="L1" s="1387"/>
      <c r="M1" s="1388"/>
    </row>
    <row r="2" spans="1:32" s="11" customFormat="1" ht="20.25" customHeight="1">
      <c r="A2" s="1575" t="s">
        <v>1948</v>
      </c>
      <c r="B2" s="1394"/>
      <c r="C2" s="1394"/>
      <c r="D2" s="1394"/>
      <c r="E2" s="1394"/>
      <c r="F2" s="1394"/>
      <c r="G2" s="1394"/>
      <c r="H2" s="1394"/>
      <c r="I2" s="1394"/>
      <c r="J2" s="1394"/>
      <c r="K2" s="1394"/>
      <c r="L2" s="1394"/>
      <c r="M2" s="1395"/>
    </row>
    <row r="3" spans="1:32" s="4" customFormat="1" ht="20.25" customHeight="1">
      <c r="A3" s="1630" t="s">
        <v>1078</v>
      </c>
      <c r="B3" s="1623"/>
      <c r="C3" s="1623"/>
      <c r="D3" s="1623"/>
      <c r="E3" s="1623"/>
      <c r="F3" s="1623"/>
      <c r="G3" s="1623"/>
      <c r="H3" s="1623"/>
      <c r="I3" s="1623"/>
      <c r="J3" s="1623"/>
      <c r="K3" s="1623"/>
      <c r="L3" s="1623"/>
      <c r="M3" s="1631"/>
    </row>
    <row r="4" spans="1:32" s="42" customFormat="1" ht="33.75" customHeight="1">
      <c r="A4" s="544" t="s">
        <v>604</v>
      </c>
      <c r="B4" s="544" t="s">
        <v>130</v>
      </c>
      <c r="C4" s="1261" t="s">
        <v>2</v>
      </c>
      <c r="D4" s="544" t="s">
        <v>3</v>
      </c>
      <c r="E4" s="544" t="s">
        <v>13</v>
      </c>
      <c r="F4" s="544" t="s">
        <v>41</v>
      </c>
      <c r="G4" s="544" t="s">
        <v>42</v>
      </c>
      <c r="H4" s="544" t="s">
        <v>120</v>
      </c>
      <c r="I4" s="544" t="s">
        <v>131</v>
      </c>
      <c r="J4" s="544" t="s">
        <v>247</v>
      </c>
      <c r="K4" s="544" t="s">
        <v>452</v>
      </c>
      <c r="L4" s="1272" t="s">
        <v>577</v>
      </c>
      <c r="M4" s="544" t="s">
        <v>1076</v>
      </c>
      <c r="O4" s="41"/>
      <c r="AF4" s="139" t="s">
        <v>450</v>
      </c>
    </row>
    <row r="5" spans="1:32" s="9" customFormat="1" ht="21" customHeight="1">
      <c r="A5" s="585">
        <v>1</v>
      </c>
      <c r="B5" s="618" t="s">
        <v>598</v>
      </c>
      <c r="C5" s="625">
        <v>35523</v>
      </c>
      <c r="D5" s="626">
        <v>35025</v>
      </c>
      <c r="E5" s="626">
        <v>47150</v>
      </c>
      <c r="F5" s="626">
        <v>118359</v>
      </c>
      <c r="G5" s="626">
        <v>141725</v>
      </c>
      <c r="H5" s="626">
        <v>382323</v>
      </c>
      <c r="I5" s="626">
        <v>362058.92016904673</v>
      </c>
      <c r="J5" s="626">
        <v>603038.14580702258</v>
      </c>
      <c r="K5" s="626">
        <v>515628</v>
      </c>
      <c r="L5" s="627">
        <v>608166</v>
      </c>
      <c r="M5" s="400" t="s">
        <v>14</v>
      </c>
      <c r="O5" s="1"/>
    </row>
    <row r="6" spans="1:32" s="9" customFormat="1" ht="21" customHeight="1">
      <c r="A6" s="632">
        <v>2</v>
      </c>
      <c r="B6" s="628" t="s">
        <v>767</v>
      </c>
      <c r="C6" s="629">
        <v>158779</v>
      </c>
      <c r="D6" s="630">
        <v>171226</v>
      </c>
      <c r="E6" s="630">
        <v>244509</v>
      </c>
      <c r="F6" s="630">
        <v>269225</v>
      </c>
      <c r="G6" s="630">
        <v>331789</v>
      </c>
      <c r="H6" s="630">
        <v>346805</v>
      </c>
      <c r="I6" s="630">
        <v>349965.17346080701</v>
      </c>
      <c r="J6" s="630">
        <v>544791.3214974287</v>
      </c>
      <c r="K6" s="630">
        <v>628914</v>
      </c>
      <c r="L6" s="631">
        <v>727142</v>
      </c>
      <c r="M6" s="552" t="s">
        <v>15</v>
      </c>
      <c r="O6" s="1"/>
    </row>
    <row r="7" spans="1:32" s="9" customFormat="1" ht="21" customHeight="1">
      <c r="A7" s="585">
        <v>3</v>
      </c>
      <c r="B7" s="618" t="s">
        <v>203</v>
      </c>
      <c r="C7" s="625">
        <v>76502</v>
      </c>
      <c r="D7" s="626">
        <v>88676</v>
      </c>
      <c r="E7" s="626">
        <v>126648</v>
      </c>
      <c r="F7" s="626">
        <v>105791</v>
      </c>
      <c r="G7" s="626">
        <v>111843</v>
      </c>
      <c r="H7" s="626">
        <v>77249</v>
      </c>
      <c r="I7" s="626">
        <v>106381.52090419208</v>
      </c>
      <c r="J7" s="626">
        <v>119012.17165437841</v>
      </c>
      <c r="K7" s="626">
        <v>314224</v>
      </c>
      <c r="L7" s="627">
        <v>371031</v>
      </c>
      <c r="M7" s="400" t="s">
        <v>21</v>
      </c>
      <c r="O7" s="1"/>
    </row>
    <row r="8" spans="1:32" s="9" customFormat="1" ht="21" customHeight="1">
      <c r="A8" s="632">
        <v>4</v>
      </c>
      <c r="B8" s="628" t="s">
        <v>685</v>
      </c>
      <c r="C8" s="629">
        <v>159693</v>
      </c>
      <c r="D8" s="630">
        <v>167648</v>
      </c>
      <c r="E8" s="630">
        <v>171505</v>
      </c>
      <c r="F8" s="630">
        <v>162075</v>
      </c>
      <c r="G8" s="630">
        <v>173968</v>
      </c>
      <c r="H8" s="630">
        <v>261187</v>
      </c>
      <c r="I8" s="630">
        <v>263802.4288290352</v>
      </c>
      <c r="J8" s="630">
        <v>313964.82654968795</v>
      </c>
      <c r="K8" s="630">
        <v>351508</v>
      </c>
      <c r="L8" s="631">
        <v>390772</v>
      </c>
      <c r="M8" s="552" t="s">
        <v>22</v>
      </c>
      <c r="O8" s="1"/>
    </row>
    <row r="9" spans="1:32" s="9" customFormat="1" ht="21" customHeight="1">
      <c r="A9" s="585">
        <v>5</v>
      </c>
      <c r="B9" s="618" t="s">
        <v>766</v>
      </c>
      <c r="C9" s="625">
        <v>255902</v>
      </c>
      <c r="D9" s="626">
        <v>245968</v>
      </c>
      <c r="E9" s="626">
        <v>433915</v>
      </c>
      <c r="F9" s="626">
        <v>461048</v>
      </c>
      <c r="G9" s="626">
        <v>581660</v>
      </c>
      <c r="H9" s="626">
        <v>928789</v>
      </c>
      <c r="I9" s="626">
        <v>785480.38292927935</v>
      </c>
      <c r="J9" s="626">
        <v>1067055.2514351767</v>
      </c>
      <c r="K9" s="626">
        <v>1282255</v>
      </c>
      <c r="L9" s="627">
        <v>1436266</v>
      </c>
      <c r="M9" s="400" t="s">
        <v>23</v>
      </c>
      <c r="O9" s="1"/>
    </row>
    <row r="10" spans="1:32" s="9" customFormat="1" ht="21" customHeight="1">
      <c r="A10" s="632">
        <v>6</v>
      </c>
      <c r="B10" s="628" t="s">
        <v>204</v>
      </c>
      <c r="C10" s="629">
        <v>12172</v>
      </c>
      <c r="D10" s="630">
        <v>12953</v>
      </c>
      <c r="E10" s="630">
        <v>13955</v>
      </c>
      <c r="F10" s="630">
        <v>18371</v>
      </c>
      <c r="G10" s="630">
        <v>26592</v>
      </c>
      <c r="H10" s="630">
        <v>162345</v>
      </c>
      <c r="I10" s="630">
        <v>50399.599823424869</v>
      </c>
      <c r="J10" s="630">
        <v>73914.339228423254</v>
      </c>
      <c r="K10" s="630">
        <v>87403</v>
      </c>
      <c r="L10" s="631">
        <v>97996</v>
      </c>
      <c r="M10" s="552" t="s">
        <v>16</v>
      </c>
      <c r="O10" s="1"/>
    </row>
    <row r="11" spans="1:32" s="9" customFormat="1" ht="21" customHeight="1">
      <c r="A11" s="585">
        <v>7</v>
      </c>
      <c r="B11" s="618" t="s">
        <v>746</v>
      </c>
      <c r="C11" s="625">
        <v>361282</v>
      </c>
      <c r="D11" s="626">
        <v>465031</v>
      </c>
      <c r="E11" s="626">
        <v>349463</v>
      </c>
      <c r="F11" s="626">
        <v>354510</v>
      </c>
      <c r="G11" s="626">
        <v>798418</v>
      </c>
      <c r="H11" s="626">
        <v>1172192</v>
      </c>
      <c r="I11" s="626">
        <v>1745850.9287110192</v>
      </c>
      <c r="J11" s="626">
        <v>2205537.2591353902</v>
      </c>
      <c r="K11" s="626">
        <v>1805745</v>
      </c>
      <c r="L11" s="627">
        <v>1732064</v>
      </c>
      <c r="M11" s="400" t="s">
        <v>17</v>
      </c>
      <c r="O11" s="1"/>
    </row>
    <row r="12" spans="1:32" s="9" customFormat="1" ht="21" customHeight="1">
      <c r="A12" s="632">
        <v>8</v>
      </c>
      <c r="B12" s="628" t="s">
        <v>849</v>
      </c>
      <c r="C12" s="629">
        <v>426552</v>
      </c>
      <c r="D12" s="630">
        <v>467836</v>
      </c>
      <c r="E12" s="630">
        <v>449674</v>
      </c>
      <c r="F12" s="630">
        <v>431041</v>
      </c>
      <c r="G12" s="630">
        <v>474068</v>
      </c>
      <c r="H12" s="630">
        <v>404987</v>
      </c>
      <c r="I12" s="630">
        <v>479599.35414044245</v>
      </c>
      <c r="J12" s="630">
        <v>547256.14724604145</v>
      </c>
      <c r="K12" s="630">
        <v>504543</v>
      </c>
      <c r="L12" s="631">
        <v>546642</v>
      </c>
      <c r="M12" s="552" t="s">
        <v>25</v>
      </c>
      <c r="O12" s="1"/>
    </row>
    <row r="13" spans="1:32" s="9" customFormat="1" ht="21" customHeight="1">
      <c r="A13" s="585">
        <v>9</v>
      </c>
      <c r="B13" s="618" t="s">
        <v>848</v>
      </c>
      <c r="C13" s="625">
        <v>273359</v>
      </c>
      <c r="D13" s="626">
        <v>270285</v>
      </c>
      <c r="E13" s="626">
        <v>256430</v>
      </c>
      <c r="F13" s="626">
        <v>343441</v>
      </c>
      <c r="G13" s="626">
        <v>322943</v>
      </c>
      <c r="H13" s="626">
        <v>542176</v>
      </c>
      <c r="I13" s="626">
        <v>411688.20186068816</v>
      </c>
      <c r="J13" s="626">
        <v>220864.43170072089</v>
      </c>
      <c r="K13" s="626">
        <v>351593</v>
      </c>
      <c r="L13" s="627">
        <v>289502</v>
      </c>
      <c r="M13" s="400" t="s">
        <v>1077</v>
      </c>
      <c r="O13" s="1"/>
    </row>
    <row r="14" spans="1:32" s="9" customFormat="1" ht="21" customHeight="1">
      <c r="A14" s="632">
        <v>10</v>
      </c>
      <c r="B14" s="628" t="s">
        <v>847</v>
      </c>
      <c r="C14" s="629">
        <v>62843</v>
      </c>
      <c r="D14" s="630">
        <v>77791</v>
      </c>
      <c r="E14" s="630">
        <v>70858</v>
      </c>
      <c r="F14" s="630">
        <v>73279</v>
      </c>
      <c r="G14" s="630">
        <v>77331</v>
      </c>
      <c r="H14" s="630">
        <v>71345</v>
      </c>
      <c r="I14" s="630">
        <v>135553.21359385023</v>
      </c>
      <c r="J14" s="630">
        <v>150728.80504939184</v>
      </c>
      <c r="K14" s="630">
        <v>154451</v>
      </c>
      <c r="L14" s="631">
        <v>178618</v>
      </c>
      <c r="M14" s="552" t="s">
        <v>560</v>
      </c>
      <c r="O14" s="1"/>
    </row>
    <row r="15" spans="1:32" s="9" customFormat="1" ht="21" customHeight="1">
      <c r="A15" s="585">
        <v>11</v>
      </c>
      <c r="B15" s="618" t="s">
        <v>732</v>
      </c>
      <c r="C15" s="625">
        <v>196759</v>
      </c>
      <c r="D15" s="626">
        <v>211212</v>
      </c>
      <c r="E15" s="626">
        <v>366329</v>
      </c>
      <c r="F15" s="626">
        <v>1224580</v>
      </c>
      <c r="G15" s="626">
        <v>562157</v>
      </c>
      <c r="H15" s="626">
        <v>659064</v>
      </c>
      <c r="I15" s="626">
        <v>726218.64367583499</v>
      </c>
      <c r="J15" s="626">
        <v>798378.00224717834</v>
      </c>
      <c r="K15" s="626">
        <v>379601</v>
      </c>
      <c r="L15" s="627">
        <v>404552</v>
      </c>
      <c r="M15" s="400" t="s">
        <v>27</v>
      </c>
      <c r="O15" s="1"/>
    </row>
    <row r="16" spans="1:32" s="9" customFormat="1" ht="21" customHeight="1">
      <c r="A16" s="632">
        <v>12</v>
      </c>
      <c r="B16" s="628" t="s">
        <v>129</v>
      </c>
      <c r="C16" s="629">
        <v>219936</v>
      </c>
      <c r="D16" s="630">
        <v>166535</v>
      </c>
      <c r="E16" s="630">
        <v>200160</v>
      </c>
      <c r="F16" s="630">
        <v>191244</v>
      </c>
      <c r="G16" s="630">
        <v>392260</v>
      </c>
      <c r="H16" s="630">
        <v>536689</v>
      </c>
      <c r="I16" s="630">
        <v>412353.78919593076</v>
      </c>
      <c r="J16" s="630">
        <v>575234.48544515681</v>
      </c>
      <c r="K16" s="630">
        <v>734818</v>
      </c>
      <c r="L16" s="631">
        <v>1023679</v>
      </c>
      <c r="M16" s="552" t="s">
        <v>28</v>
      </c>
      <c r="O16" s="1"/>
    </row>
    <row r="17" spans="1:15" s="9" customFormat="1" ht="21" customHeight="1">
      <c r="A17" s="585">
        <v>13</v>
      </c>
      <c r="B17" s="618" t="s">
        <v>743</v>
      </c>
      <c r="C17" s="625">
        <v>181563</v>
      </c>
      <c r="D17" s="626">
        <v>156439</v>
      </c>
      <c r="E17" s="626">
        <v>198453</v>
      </c>
      <c r="F17" s="626">
        <v>391892</v>
      </c>
      <c r="G17" s="626">
        <v>830174</v>
      </c>
      <c r="H17" s="626">
        <v>802877</v>
      </c>
      <c r="I17" s="626">
        <v>683834.91892049601</v>
      </c>
      <c r="J17" s="626">
        <v>1050927.4587890545</v>
      </c>
      <c r="K17" s="626">
        <v>1256427</v>
      </c>
      <c r="L17" s="627">
        <v>1353725</v>
      </c>
      <c r="M17" s="400" t="s">
        <v>6</v>
      </c>
      <c r="O17" s="1"/>
    </row>
    <row r="18" spans="1:15" s="9" customFormat="1" ht="21" customHeight="1">
      <c r="A18" s="632">
        <v>14</v>
      </c>
      <c r="B18" s="628" t="s">
        <v>765</v>
      </c>
      <c r="C18" s="629">
        <v>540282</v>
      </c>
      <c r="D18" s="630">
        <v>562281</v>
      </c>
      <c r="E18" s="630">
        <v>739911</v>
      </c>
      <c r="F18" s="630">
        <v>819286</v>
      </c>
      <c r="G18" s="630">
        <v>882350</v>
      </c>
      <c r="H18" s="630">
        <v>902453</v>
      </c>
      <c r="I18" s="630">
        <v>932613.332090599</v>
      </c>
      <c r="J18" s="630">
        <v>1120755.0087404929</v>
      </c>
      <c r="K18" s="630">
        <v>1295077</v>
      </c>
      <c r="L18" s="631">
        <v>1470235</v>
      </c>
      <c r="M18" s="552" t="s">
        <v>18</v>
      </c>
      <c r="O18" s="1"/>
    </row>
    <row r="19" spans="1:15" s="9" customFormat="1" ht="21" customHeight="1">
      <c r="A19" s="585">
        <v>15</v>
      </c>
      <c r="B19" s="618" t="s">
        <v>127</v>
      </c>
      <c r="C19" s="625">
        <v>850117</v>
      </c>
      <c r="D19" s="626">
        <v>897248</v>
      </c>
      <c r="E19" s="626">
        <v>1070991</v>
      </c>
      <c r="F19" s="626">
        <v>1158487</v>
      </c>
      <c r="G19" s="626">
        <v>1114193</v>
      </c>
      <c r="H19" s="626">
        <v>1476421</v>
      </c>
      <c r="I19" s="626">
        <v>2339025.2921234616</v>
      </c>
      <c r="J19" s="626">
        <v>3064740.2077447455</v>
      </c>
      <c r="K19" s="626">
        <v>3448658</v>
      </c>
      <c r="L19" s="627">
        <v>3959665</v>
      </c>
      <c r="M19" s="400" t="s">
        <v>29</v>
      </c>
      <c r="O19" s="1"/>
    </row>
    <row r="20" spans="1:15" s="9" customFormat="1" ht="21" customHeight="1">
      <c r="A20" s="632">
        <v>16</v>
      </c>
      <c r="B20" s="628" t="s">
        <v>842</v>
      </c>
      <c r="C20" s="629">
        <v>37987</v>
      </c>
      <c r="D20" s="630">
        <v>38850</v>
      </c>
      <c r="E20" s="630">
        <v>36289</v>
      </c>
      <c r="F20" s="630">
        <v>36989</v>
      </c>
      <c r="G20" s="630">
        <v>34662</v>
      </c>
      <c r="H20" s="630">
        <v>49893</v>
      </c>
      <c r="I20" s="630">
        <v>64371.00376287134</v>
      </c>
      <c r="J20" s="630">
        <v>55654.248098329204</v>
      </c>
      <c r="K20" s="630">
        <v>41529</v>
      </c>
      <c r="L20" s="631">
        <v>35704</v>
      </c>
      <c r="M20" s="552" t="s">
        <v>19</v>
      </c>
      <c r="O20" s="1"/>
    </row>
    <row r="21" spans="1:15" s="9" customFormat="1" ht="21" customHeight="1">
      <c r="A21" s="585">
        <v>17</v>
      </c>
      <c r="B21" s="618" t="s">
        <v>764</v>
      </c>
      <c r="C21" s="625">
        <v>45209</v>
      </c>
      <c r="D21" s="626">
        <v>40747</v>
      </c>
      <c r="E21" s="626">
        <v>93836</v>
      </c>
      <c r="F21" s="626">
        <v>91172</v>
      </c>
      <c r="G21" s="626">
        <v>96542</v>
      </c>
      <c r="H21" s="626">
        <v>125836</v>
      </c>
      <c r="I21" s="626">
        <v>123934.89951455061</v>
      </c>
      <c r="J21" s="626">
        <v>159010.167697614</v>
      </c>
      <c r="K21" s="626">
        <v>149954</v>
      </c>
      <c r="L21" s="627">
        <v>165634</v>
      </c>
      <c r="M21" s="400" t="s">
        <v>8</v>
      </c>
      <c r="O21" s="1"/>
    </row>
    <row r="22" spans="1:15" s="9" customFormat="1" ht="21" customHeight="1">
      <c r="A22" s="632">
        <v>18</v>
      </c>
      <c r="B22" s="628" t="s">
        <v>205</v>
      </c>
      <c r="C22" s="629">
        <v>33639</v>
      </c>
      <c r="D22" s="630">
        <v>36181</v>
      </c>
      <c r="E22" s="630">
        <v>46001</v>
      </c>
      <c r="F22" s="630">
        <v>282739</v>
      </c>
      <c r="G22" s="630">
        <v>308296</v>
      </c>
      <c r="H22" s="630">
        <v>268186</v>
      </c>
      <c r="I22" s="630">
        <v>270768.94639471592</v>
      </c>
      <c r="J22" s="630">
        <v>284602.72149229149</v>
      </c>
      <c r="K22" s="630">
        <v>297182</v>
      </c>
      <c r="L22" s="631">
        <v>359018</v>
      </c>
      <c r="M22" s="552" t="s">
        <v>30</v>
      </c>
      <c r="O22" s="1"/>
    </row>
    <row r="23" spans="1:15" s="9" customFormat="1" ht="21" customHeight="1">
      <c r="A23" s="585">
        <v>19</v>
      </c>
      <c r="B23" s="618" t="s">
        <v>128</v>
      </c>
      <c r="C23" s="625">
        <v>79111</v>
      </c>
      <c r="D23" s="626">
        <v>81308</v>
      </c>
      <c r="E23" s="626">
        <v>92423</v>
      </c>
      <c r="F23" s="626">
        <v>103464</v>
      </c>
      <c r="G23" s="626">
        <v>106498</v>
      </c>
      <c r="H23" s="626">
        <v>140521</v>
      </c>
      <c r="I23" s="626">
        <v>169701.87359628172</v>
      </c>
      <c r="J23" s="626">
        <v>261610.22146811351</v>
      </c>
      <c r="K23" s="626">
        <v>308124</v>
      </c>
      <c r="L23" s="627">
        <v>348944</v>
      </c>
      <c r="M23" s="400" t="s">
        <v>31</v>
      </c>
      <c r="O23" s="1"/>
    </row>
    <row r="24" spans="1:15" s="9" customFormat="1" ht="21" customHeight="1">
      <c r="A24" s="632">
        <v>20</v>
      </c>
      <c r="B24" s="628" t="s">
        <v>727</v>
      </c>
      <c r="C24" s="629">
        <v>156152</v>
      </c>
      <c r="D24" s="630">
        <v>180401</v>
      </c>
      <c r="E24" s="630">
        <v>303888</v>
      </c>
      <c r="F24" s="630">
        <v>349877</v>
      </c>
      <c r="G24" s="630">
        <v>348692</v>
      </c>
      <c r="H24" s="630">
        <v>462679</v>
      </c>
      <c r="I24" s="630">
        <v>474264.30289900518</v>
      </c>
      <c r="J24" s="630">
        <v>768121.55417211249</v>
      </c>
      <c r="K24" s="630">
        <v>904330</v>
      </c>
      <c r="L24" s="631">
        <v>1122325</v>
      </c>
      <c r="M24" s="552" t="s">
        <v>9</v>
      </c>
      <c r="O24" s="1"/>
    </row>
    <row r="25" spans="1:15" s="9" customFormat="1" ht="21" customHeight="1">
      <c r="A25" s="585">
        <v>21</v>
      </c>
      <c r="B25" s="618" t="s">
        <v>846</v>
      </c>
      <c r="C25" s="625">
        <v>766310</v>
      </c>
      <c r="D25" s="626">
        <v>824560</v>
      </c>
      <c r="E25" s="626">
        <v>780772</v>
      </c>
      <c r="F25" s="626">
        <v>928997</v>
      </c>
      <c r="G25" s="626">
        <v>933808</v>
      </c>
      <c r="H25" s="626">
        <v>666707</v>
      </c>
      <c r="I25" s="626">
        <v>671804.24755874637</v>
      </c>
      <c r="J25" s="626">
        <v>1103770.049729326</v>
      </c>
      <c r="K25" s="626">
        <v>1132113</v>
      </c>
      <c r="L25" s="627">
        <v>1206480</v>
      </c>
      <c r="M25" s="400" t="s">
        <v>32</v>
      </c>
      <c r="O25" s="1"/>
    </row>
    <row r="26" spans="1:15" s="9" customFormat="1" ht="21" customHeight="1">
      <c r="A26" s="632">
        <v>22</v>
      </c>
      <c r="B26" s="628" t="s">
        <v>741</v>
      </c>
      <c r="C26" s="629">
        <v>915515</v>
      </c>
      <c r="D26" s="630">
        <v>984612</v>
      </c>
      <c r="E26" s="630">
        <v>1318408</v>
      </c>
      <c r="F26" s="630">
        <v>1375189</v>
      </c>
      <c r="G26" s="630">
        <v>1405851</v>
      </c>
      <c r="H26" s="630">
        <v>1553467</v>
      </c>
      <c r="I26" s="630">
        <v>1505452.8570938781</v>
      </c>
      <c r="J26" s="630">
        <v>1527429.2863016955</v>
      </c>
      <c r="K26" s="630">
        <v>1338876</v>
      </c>
      <c r="L26" s="631">
        <v>1332560</v>
      </c>
      <c r="M26" s="552" t="s">
        <v>33</v>
      </c>
      <c r="O26" s="1"/>
    </row>
    <row r="27" spans="1:15" s="9" customFormat="1" ht="21" customHeight="1">
      <c r="A27" s="585">
        <v>23</v>
      </c>
      <c r="B27" s="618" t="s">
        <v>843</v>
      </c>
      <c r="C27" s="625">
        <v>2363</v>
      </c>
      <c r="D27" s="626">
        <v>2316</v>
      </c>
      <c r="E27" s="626">
        <v>4618</v>
      </c>
      <c r="F27" s="626">
        <v>3073</v>
      </c>
      <c r="G27" s="626">
        <v>4484</v>
      </c>
      <c r="H27" s="626">
        <v>7497</v>
      </c>
      <c r="I27" s="626">
        <v>7569.2761643200383</v>
      </c>
      <c r="J27" s="626">
        <v>5289.1860200983747</v>
      </c>
      <c r="K27" s="626">
        <v>6318</v>
      </c>
      <c r="L27" s="627">
        <v>4252</v>
      </c>
      <c r="M27" s="400" t="s">
        <v>20</v>
      </c>
      <c r="O27" s="1"/>
    </row>
    <row r="28" spans="1:15" s="9" customFormat="1" ht="21" customHeight="1">
      <c r="A28" s="632">
        <v>24</v>
      </c>
      <c r="B28" s="628" t="s">
        <v>599</v>
      </c>
      <c r="C28" s="629">
        <v>96211</v>
      </c>
      <c r="D28" s="630">
        <v>80252</v>
      </c>
      <c r="E28" s="630">
        <v>86751</v>
      </c>
      <c r="F28" s="630">
        <v>94746</v>
      </c>
      <c r="G28" s="630">
        <v>105053</v>
      </c>
      <c r="H28" s="630">
        <v>107434</v>
      </c>
      <c r="I28" s="630">
        <v>269797.68957570317</v>
      </c>
      <c r="J28" s="630">
        <v>446774.5561129853</v>
      </c>
      <c r="K28" s="630">
        <v>606851</v>
      </c>
      <c r="L28" s="631">
        <v>748460</v>
      </c>
      <c r="M28" s="552" t="s">
        <v>12</v>
      </c>
      <c r="O28" s="1"/>
    </row>
    <row r="29" spans="1:15" s="9" customFormat="1" ht="21" customHeight="1">
      <c r="A29" s="585">
        <v>25</v>
      </c>
      <c r="B29" s="618" t="s">
        <v>206</v>
      </c>
      <c r="C29" s="625">
        <v>44599</v>
      </c>
      <c r="D29" s="626">
        <v>30000</v>
      </c>
      <c r="E29" s="626">
        <v>60544</v>
      </c>
      <c r="F29" s="626">
        <v>89117</v>
      </c>
      <c r="G29" s="626">
        <v>93437</v>
      </c>
      <c r="H29" s="626">
        <v>177349</v>
      </c>
      <c r="I29" s="626">
        <v>193597.09581168095</v>
      </c>
      <c r="J29" s="626">
        <v>281858.14759765845</v>
      </c>
      <c r="K29" s="626">
        <v>274946</v>
      </c>
      <c r="L29" s="627">
        <v>546235</v>
      </c>
      <c r="M29" s="400" t="s">
        <v>39</v>
      </c>
      <c r="O29" s="1"/>
    </row>
    <row r="30" spans="1:15" s="9" customFormat="1" ht="21" customHeight="1">
      <c r="A30" s="632">
        <v>26</v>
      </c>
      <c r="B30" s="628" t="s">
        <v>841</v>
      </c>
      <c r="C30" s="629">
        <v>69102</v>
      </c>
      <c r="D30" s="630">
        <v>68105</v>
      </c>
      <c r="E30" s="630">
        <v>70706</v>
      </c>
      <c r="F30" s="630">
        <v>73049</v>
      </c>
      <c r="G30" s="630">
        <v>74277</v>
      </c>
      <c r="H30" s="630">
        <v>68420</v>
      </c>
      <c r="I30" s="630">
        <v>68549.08141308515</v>
      </c>
      <c r="J30" s="630">
        <v>154814.93373921126</v>
      </c>
      <c r="K30" s="630">
        <v>170887</v>
      </c>
      <c r="L30" s="631">
        <v>184172</v>
      </c>
      <c r="M30" s="552" t="s">
        <v>34</v>
      </c>
      <c r="O30" s="1"/>
    </row>
    <row r="31" spans="1:15" s="9" customFormat="1" ht="21" customHeight="1">
      <c r="A31" s="585">
        <v>27</v>
      </c>
      <c r="B31" s="618" t="s">
        <v>763</v>
      </c>
      <c r="C31" s="625">
        <v>887054</v>
      </c>
      <c r="D31" s="626">
        <v>973087</v>
      </c>
      <c r="E31" s="626">
        <v>923957</v>
      </c>
      <c r="F31" s="626">
        <v>1061724</v>
      </c>
      <c r="G31" s="626">
        <v>1144593</v>
      </c>
      <c r="H31" s="626">
        <v>1275730</v>
      </c>
      <c r="I31" s="626">
        <v>1385113.1242592663</v>
      </c>
      <c r="J31" s="626">
        <v>1629138.1981704598</v>
      </c>
      <c r="K31" s="626">
        <v>1776933</v>
      </c>
      <c r="L31" s="627">
        <v>2063663</v>
      </c>
      <c r="M31" s="400" t="s">
        <v>35</v>
      </c>
      <c r="O31" s="1"/>
    </row>
    <row r="32" spans="1:15" s="9" customFormat="1" ht="21" customHeight="1">
      <c r="A32" s="632">
        <v>28</v>
      </c>
      <c r="B32" s="628" t="s">
        <v>1075</v>
      </c>
      <c r="C32" s="629">
        <v>174693</v>
      </c>
      <c r="D32" s="630">
        <v>214190</v>
      </c>
      <c r="E32" s="630">
        <v>273843</v>
      </c>
      <c r="F32" s="630">
        <v>249973</v>
      </c>
      <c r="G32" s="630">
        <v>245487</v>
      </c>
      <c r="H32" s="630">
        <v>233411</v>
      </c>
      <c r="I32" s="630">
        <v>252262.21636510326</v>
      </c>
      <c r="J32" s="630">
        <v>288971.67218190589</v>
      </c>
      <c r="K32" s="630">
        <v>362099</v>
      </c>
      <c r="L32" s="631">
        <v>659914</v>
      </c>
      <c r="M32" s="552" t="s">
        <v>36</v>
      </c>
      <c r="O32" s="1"/>
    </row>
    <row r="33" spans="1:15" s="9" customFormat="1" ht="21" customHeight="1">
      <c r="A33" s="585">
        <v>29</v>
      </c>
      <c r="B33" s="618" t="s">
        <v>207</v>
      </c>
      <c r="C33" s="625">
        <v>300999</v>
      </c>
      <c r="D33" s="626">
        <v>330267</v>
      </c>
      <c r="E33" s="626">
        <v>401492</v>
      </c>
      <c r="F33" s="626">
        <v>323575</v>
      </c>
      <c r="G33" s="626">
        <v>333530</v>
      </c>
      <c r="H33" s="626">
        <v>422274</v>
      </c>
      <c r="I33" s="626">
        <v>423193.26028905879</v>
      </c>
      <c r="J33" s="626">
        <v>497121.16133156151</v>
      </c>
      <c r="K33" s="626">
        <v>551130</v>
      </c>
      <c r="L33" s="627">
        <v>599813</v>
      </c>
      <c r="M33" s="400" t="s">
        <v>37</v>
      </c>
      <c r="O33" s="1"/>
    </row>
    <row r="34" spans="1:15" s="9" customFormat="1" ht="31.5" customHeight="1">
      <c r="A34" s="632">
        <v>30</v>
      </c>
      <c r="B34" s="628" t="s">
        <v>1074</v>
      </c>
      <c r="C34" s="629">
        <v>2658</v>
      </c>
      <c r="D34" s="630">
        <v>2178</v>
      </c>
      <c r="E34" s="630">
        <v>2579</v>
      </c>
      <c r="F34" s="630">
        <v>2894</v>
      </c>
      <c r="G34" s="630">
        <v>2960</v>
      </c>
      <c r="H34" s="630">
        <v>4451</v>
      </c>
      <c r="I34" s="630">
        <v>3698.1545513589999</v>
      </c>
      <c r="J34" s="630">
        <v>13883.24892203785</v>
      </c>
      <c r="K34" s="630">
        <v>15355</v>
      </c>
      <c r="L34" s="631">
        <v>19271</v>
      </c>
      <c r="M34" s="552" t="s">
        <v>116</v>
      </c>
      <c r="O34" s="1"/>
    </row>
    <row r="35" spans="1:15" s="9" customFormat="1" ht="21" customHeight="1">
      <c r="A35" s="585">
        <v>31</v>
      </c>
      <c r="B35" s="618" t="s">
        <v>851</v>
      </c>
      <c r="C35" s="625">
        <v>0</v>
      </c>
      <c r="D35" s="626">
        <v>0</v>
      </c>
      <c r="E35" s="626">
        <v>254</v>
      </c>
      <c r="F35" s="626">
        <v>279</v>
      </c>
      <c r="G35" s="626">
        <v>288</v>
      </c>
      <c r="H35" s="626">
        <v>637</v>
      </c>
      <c r="I35" s="626">
        <v>642.94151361179433</v>
      </c>
      <c r="J35" s="626">
        <v>2293.1903359993516</v>
      </c>
      <c r="K35" s="626">
        <v>1993</v>
      </c>
      <c r="L35" s="627">
        <v>1692</v>
      </c>
      <c r="M35" s="400" t="s">
        <v>38</v>
      </c>
      <c r="O35" s="1"/>
    </row>
    <row r="36" spans="1:15" s="9" customFormat="1" ht="34.5" customHeight="1">
      <c r="A36" s="632">
        <v>32</v>
      </c>
      <c r="B36" s="628" t="s">
        <v>845</v>
      </c>
      <c r="C36" s="629">
        <v>1352</v>
      </c>
      <c r="D36" s="630">
        <v>1324</v>
      </c>
      <c r="E36" s="630">
        <v>1188</v>
      </c>
      <c r="F36" s="630">
        <v>2671</v>
      </c>
      <c r="G36" s="630">
        <v>2892</v>
      </c>
      <c r="H36" s="630">
        <v>5146</v>
      </c>
      <c r="I36" s="630">
        <v>5207.9013495301378</v>
      </c>
      <c r="J36" s="630">
        <v>8093.9981431714141</v>
      </c>
      <c r="K36" s="630">
        <v>6924</v>
      </c>
      <c r="L36" s="1642">
        <v>8097</v>
      </c>
      <c r="M36" s="552" t="s">
        <v>105</v>
      </c>
      <c r="O36" s="1"/>
    </row>
    <row r="37" spans="1:15" s="9" customFormat="1" ht="21" customHeight="1">
      <c r="A37" s="585">
        <v>33</v>
      </c>
      <c r="B37" s="618" t="s">
        <v>844</v>
      </c>
      <c r="C37" s="625">
        <v>0</v>
      </c>
      <c r="D37" s="626">
        <v>0</v>
      </c>
      <c r="E37" s="626">
        <v>323</v>
      </c>
      <c r="F37" s="626">
        <v>777</v>
      </c>
      <c r="G37" s="626">
        <v>841</v>
      </c>
      <c r="H37" s="626">
        <v>1651</v>
      </c>
      <c r="I37" s="626">
        <v>1670.7072675888001</v>
      </c>
      <c r="J37" s="626">
        <v>2223.7795457116567</v>
      </c>
      <c r="K37" s="626">
        <v>1902</v>
      </c>
      <c r="L37" s="1643"/>
      <c r="M37" s="400" t="s">
        <v>4</v>
      </c>
      <c r="O37" s="1"/>
    </row>
    <row r="38" spans="1:15" s="9" customFormat="1" ht="21" customHeight="1">
      <c r="A38" s="632">
        <v>34</v>
      </c>
      <c r="B38" s="628" t="s">
        <v>850</v>
      </c>
      <c r="C38" s="629">
        <v>0</v>
      </c>
      <c r="D38" s="630">
        <v>0</v>
      </c>
      <c r="E38" s="630">
        <v>3240</v>
      </c>
      <c r="F38" s="630">
        <v>7853</v>
      </c>
      <c r="G38" s="630">
        <v>7533</v>
      </c>
      <c r="H38" s="630">
        <v>13964</v>
      </c>
      <c r="I38" s="630">
        <v>14100.437504708114</v>
      </c>
      <c r="J38" s="630">
        <v>18268.018752354055</v>
      </c>
      <c r="K38" s="630">
        <v>21653</v>
      </c>
      <c r="L38" s="631">
        <v>25038</v>
      </c>
      <c r="M38" s="552" t="s">
        <v>24</v>
      </c>
      <c r="O38" s="1"/>
    </row>
    <row r="39" spans="1:15" s="9" customFormat="1" ht="21" customHeight="1">
      <c r="A39" s="585">
        <v>35</v>
      </c>
      <c r="B39" s="618" t="s">
        <v>1073</v>
      </c>
      <c r="C39" s="625">
        <v>0</v>
      </c>
      <c r="D39" s="626">
        <v>0</v>
      </c>
      <c r="E39" s="626">
        <v>161</v>
      </c>
      <c r="F39" s="626">
        <v>395</v>
      </c>
      <c r="G39" s="626">
        <v>428</v>
      </c>
      <c r="H39" s="626">
        <v>225</v>
      </c>
      <c r="I39" s="626">
        <v>227.51154903443955</v>
      </c>
      <c r="J39" s="626">
        <v>518.47094453178545</v>
      </c>
      <c r="K39" s="626">
        <v>561</v>
      </c>
      <c r="L39" s="627">
        <v>651</v>
      </c>
      <c r="M39" s="400" t="s">
        <v>7</v>
      </c>
      <c r="O39" s="1"/>
    </row>
    <row r="40" spans="1:15" s="9" customFormat="1" ht="21" customHeight="1">
      <c r="A40" s="632">
        <v>36</v>
      </c>
      <c r="B40" s="628" t="s">
        <v>742</v>
      </c>
      <c r="C40" s="629">
        <v>966</v>
      </c>
      <c r="D40" s="630">
        <v>946</v>
      </c>
      <c r="E40" s="630">
        <v>911</v>
      </c>
      <c r="F40" s="630">
        <v>2059</v>
      </c>
      <c r="G40" s="630">
        <v>2228</v>
      </c>
      <c r="H40" s="630">
        <v>4797</v>
      </c>
      <c r="I40" s="630">
        <v>4855.2172861909248</v>
      </c>
      <c r="J40" s="630">
        <v>5269.7944476574767</v>
      </c>
      <c r="K40" s="630">
        <v>5130</v>
      </c>
      <c r="L40" s="631">
        <v>5430</v>
      </c>
      <c r="M40" s="552" t="s">
        <v>10</v>
      </c>
      <c r="O40" s="1"/>
    </row>
    <row r="41" spans="1:15" s="3" customFormat="1" ht="21" customHeight="1">
      <c r="A41" s="543"/>
      <c r="B41" s="1273" t="s">
        <v>132</v>
      </c>
      <c r="C41" s="1274">
        <v>7425186</v>
      </c>
      <c r="D41" s="1275">
        <v>7885477</v>
      </c>
      <c r="E41" s="1275">
        <v>9242134</v>
      </c>
      <c r="F41" s="1275">
        <v>11203241</v>
      </c>
      <c r="G41" s="1275">
        <v>12073851</v>
      </c>
      <c r="H41" s="1275">
        <v>14317177</v>
      </c>
      <c r="I41" s="1275">
        <v>15695608</v>
      </c>
      <c r="J41" s="1275">
        <v>19970914</v>
      </c>
      <c r="K41" s="1275">
        <v>21085634</v>
      </c>
      <c r="L41" s="1275">
        <v>24027409</v>
      </c>
      <c r="M41" s="891" t="s">
        <v>0</v>
      </c>
    </row>
    <row r="42" spans="1:15" ht="33" customHeight="1">
      <c r="A42" s="1636" t="s">
        <v>1916</v>
      </c>
      <c r="B42" s="1637"/>
      <c r="C42" s="1637"/>
      <c r="D42" s="1637"/>
      <c r="E42" s="1637"/>
      <c r="F42" s="1637"/>
      <c r="G42" s="1637"/>
      <c r="H42" s="1637"/>
      <c r="I42" s="1637"/>
      <c r="J42" s="1637"/>
      <c r="K42" s="1637"/>
      <c r="L42" s="1637"/>
      <c r="M42" s="1638"/>
    </row>
    <row r="43" spans="1:15" ht="15.75">
      <c r="A43" s="1639" t="s">
        <v>2097</v>
      </c>
      <c r="B43" s="1640"/>
      <c r="C43" s="1640"/>
      <c r="D43" s="1640"/>
      <c r="E43" s="1640"/>
      <c r="F43" s="1640"/>
      <c r="G43" s="1640"/>
      <c r="H43" s="1640"/>
      <c r="I43" s="1640"/>
      <c r="J43" s="1640"/>
      <c r="K43" s="1640"/>
      <c r="L43" s="1640"/>
      <c r="M43" s="1641"/>
    </row>
    <row r="45" spans="1:15">
      <c r="J45" s="190"/>
      <c r="K45" s="190"/>
      <c r="L45" s="190"/>
    </row>
    <row r="55" spans="2:16">
      <c r="B55" s="1213"/>
      <c r="C55" s="1213"/>
      <c r="D55" s="1213"/>
      <c r="E55" s="1213"/>
      <c r="F55" s="1213"/>
      <c r="G55" s="1213"/>
      <c r="H55" s="1213"/>
      <c r="I55" s="1213"/>
      <c r="J55" s="1213"/>
      <c r="K55" s="1213"/>
      <c r="L55" s="1213"/>
      <c r="M55" s="1212"/>
      <c r="N55" s="1213"/>
      <c r="O55" s="1213"/>
      <c r="P55" s="1213"/>
    </row>
    <row r="56" spans="2:16">
      <c r="B56" s="1213"/>
      <c r="C56" s="1213"/>
      <c r="D56" s="1213"/>
      <c r="E56" s="1213"/>
      <c r="F56" s="1213"/>
      <c r="G56" s="1213"/>
      <c r="H56" s="1213"/>
      <c r="I56" s="1213"/>
      <c r="J56" s="1213"/>
      <c r="K56" s="1213"/>
      <c r="L56" s="1213"/>
      <c r="M56" s="1212"/>
      <c r="N56" s="1213"/>
      <c r="O56" s="1213"/>
      <c r="P56" s="1213"/>
    </row>
  </sheetData>
  <mergeCells count="6">
    <mergeCell ref="A1:M1"/>
    <mergeCell ref="A2:M2"/>
    <mergeCell ref="A3:M3"/>
    <mergeCell ref="A42:M42"/>
    <mergeCell ref="A43:M43"/>
    <mergeCell ref="L36:L37"/>
  </mergeCells>
  <pageMargins left="0.6692913385826772" right="0.15748031496062992" top="0.55118110236220474" bottom="0.74803149606299213" header="0.31496062992125984" footer="0.31496062992125984"/>
  <pageSetup paperSize="9" scale="63" orientation="portrait" r:id="rId1"/>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5E27D-24D4-4CB5-9340-052B53256334}">
  <sheetPr>
    <tabColor rgb="FF00B050"/>
  </sheetPr>
  <dimension ref="A1:AF56"/>
  <sheetViews>
    <sheetView view="pageBreakPreview" topLeftCell="A25" zoomScaleSheetLayoutView="100" workbookViewId="0">
      <selection activeCell="L15" sqref="L15"/>
    </sheetView>
  </sheetViews>
  <sheetFormatPr defaultColWidth="9.140625" defaultRowHeight="15"/>
  <cols>
    <col min="1" max="1" width="7" style="100" customWidth="1"/>
    <col min="2" max="2" width="24.42578125" style="1" customWidth="1"/>
    <col min="3" max="4" width="10.42578125" style="1" hidden="1" customWidth="1"/>
    <col min="5" max="12" width="10.42578125" style="1" customWidth="1"/>
    <col min="13" max="13" width="21.7109375" style="9" customWidth="1"/>
    <col min="14" max="16384" width="9.140625" style="1"/>
  </cols>
  <sheetData>
    <row r="1" spans="1:32" s="11" customFormat="1" ht="20.25" customHeight="1">
      <c r="A1" s="1573" t="s">
        <v>1951</v>
      </c>
      <c r="B1" s="1387"/>
      <c r="C1" s="1387"/>
      <c r="D1" s="1387"/>
      <c r="E1" s="1387"/>
      <c r="F1" s="1387"/>
      <c r="G1" s="1387"/>
      <c r="H1" s="1387"/>
      <c r="I1" s="1387"/>
      <c r="J1" s="1387"/>
      <c r="K1" s="1387"/>
      <c r="L1" s="1387"/>
      <c r="M1" s="1388"/>
    </row>
    <row r="2" spans="1:32" s="11" customFormat="1" ht="20.25" customHeight="1">
      <c r="A2" s="1575" t="s">
        <v>1950</v>
      </c>
      <c r="B2" s="1394"/>
      <c r="C2" s="1394"/>
      <c r="D2" s="1394"/>
      <c r="E2" s="1394"/>
      <c r="F2" s="1394"/>
      <c r="G2" s="1394"/>
      <c r="H2" s="1394"/>
      <c r="I2" s="1394"/>
      <c r="J2" s="1394"/>
      <c r="K2" s="1394"/>
      <c r="L2" s="1394"/>
      <c r="M2" s="1395"/>
    </row>
    <row r="3" spans="1:32" s="4" customFormat="1" ht="20.25" customHeight="1">
      <c r="A3" s="1630" t="s">
        <v>1078</v>
      </c>
      <c r="B3" s="1623"/>
      <c r="C3" s="1623"/>
      <c r="D3" s="1623"/>
      <c r="E3" s="1623"/>
      <c r="F3" s="1623"/>
      <c r="G3" s="1623"/>
      <c r="H3" s="1623"/>
      <c r="I3" s="1623"/>
      <c r="J3" s="1623"/>
      <c r="K3" s="1623"/>
      <c r="L3" s="1623"/>
      <c r="M3" s="1631"/>
    </row>
    <row r="4" spans="1:32" s="163" customFormat="1" ht="30.75" customHeight="1">
      <c r="A4" s="1262" t="s">
        <v>604</v>
      </c>
      <c r="B4" s="1262" t="s">
        <v>130</v>
      </c>
      <c r="C4" s="1268" t="s">
        <v>2</v>
      </c>
      <c r="D4" s="1262" t="s">
        <v>3</v>
      </c>
      <c r="E4" s="1262" t="s">
        <v>13</v>
      </c>
      <c r="F4" s="1262" t="s">
        <v>41</v>
      </c>
      <c r="G4" s="1262" t="s">
        <v>42</v>
      </c>
      <c r="H4" s="1262" t="s">
        <v>120</v>
      </c>
      <c r="I4" s="1262" t="s">
        <v>131</v>
      </c>
      <c r="J4" s="1262" t="s">
        <v>247</v>
      </c>
      <c r="K4" s="1262" t="s">
        <v>452</v>
      </c>
      <c r="L4" s="1269" t="s">
        <v>577</v>
      </c>
      <c r="M4" s="1262" t="s">
        <v>1076</v>
      </c>
      <c r="AF4" s="161" t="s">
        <v>450</v>
      </c>
    </row>
    <row r="5" spans="1:32" ht="20.100000000000001" customHeight="1">
      <c r="A5" s="396">
        <v>1</v>
      </c>
      <c r="B5" s="633" t="s">
        <v>598</v>
      </c>
      <c r="C5" s="616">
        <v>184480</v>
      </c>
      <c r="D5" s="300">
        <v>179676</v>
      </c>
      <c r="E5" s="300">
        <v>184207</v>
      </c>
      <c r="F5" s="300">
        <v>169774</v>
      </c>
      <c r="G5" s="300">
        <v>166918</v>
      </c>
      <c r="H5" s="300">
        <v>180520</v>
      </c>
      <c r="I5" s="300">
        <v>189223.66739066542</v>
      </c>
      <c r="J5" s="300">
        <v>164049.00646147545</v>
      </c>
      <c r="K5" s="300">
        <v>182966</v>
      </c>
      <c r="L5" s="617">
        <v>195272</v>
      </c>
      <c r="M5" s="402" t="s">
        <v>14</v>
      </c>
    </row>
    <row r="6" spans="1:32" ht="20.100000000000001" customHeight="1">
      <c r="A6" s="521">
        <v>2</v>
      </c>
      <c r="B6" s="634" t="s">
        <v>767</v>
      </c>
      <c r="C6" s="620">
        <v>21255</v>
      </c>
      <c r="D6" s="309">
        <v>27654</v>
      </c>
      <c r="E6" s="309">
        <v>30514</v>
      </c>
      <c r="F6" s="309">
        <v>32847</v>
      </c>
      <c r="G6" s="309">
        <v>32219</v>
      </c>
      <c r="H6" s="309">
        <v>31612</v>
      </c>
      <c r="I6" s="309">
        <v>29231.309410390739</v>
      </c>
      <c r="J6" s="309">
        <v>28407.124243468072</v>
      </c>
      <c r="K6" s="309">
        <v>27636</v>
      </c>
      <c r="L6" s="621">
        <v>26488</v>
      </c>
      <c r="M6" s="549" t="s">
        <v>15</v>
      </c>
    </row>
    <row r="7" spans="1:32" ht="20.100000000000001" customHeight="1">
      <c r="A7" s="396">
        <v>3</v>
      </c>
      <c r="B7" s="633" t="s">
        <v>203</v>
      </c>
      <c r="C7" s="616">
        <v>117629</v>
      </c>
      <c r="D7" s="300">
        <v>110248</v>
      </c>
      <c r="E7" s="300">
        <v>135278</v>
      </c>
      <c r="F7" s="300">
        <v>145635</v>
      </c>
      <c r="G7" s="300">
        <v>146278</v>
      </c>
      <c r="H7" s="300">
        <v>112213</v>
      </c>
      <c r="I7" s="300">
        <v>105178.64581885259</v>
      </c>
      <c r="J7" s="300">
        <v>106712.49016232413</v>
      </c>
      <c r="K7" s="300">
        <v>106573</v>
      </c>
      <c r="L7" s="617">
        <v>105450</v>
      </c>
      <c r="M7" s="402" t="s">
        <v>21</v>
      </c>
    </row>
    <row r="8" spans="1:32" ht="20.100000000000001" customHeight="1">
      <c r="A8" s="521">
        <v>4</v>
      </c>
      <c r="B8" s="634" t="s">
        <v>685</v>
      </c>
      <c r="C8" s="620">
        <v>321833</v>
      </c>
      <c r="D8" s="309">
        <v>355222</v>
      </c>
      <c r="E8" s="309">
        <v>393077</v>
      </c>
      <c r="F8" s="309">
        <v>442416</v>
      </c>
      <c r="G8" s="309">
        <v>489599</v>
      </c>
      <c r="H8" s="309">
        <v>541556</v>
      </c>
      <c r="I8" s="309">
        <v>608177.1367286141</v>
      </c>
      <c r="J8" s="309">
        <v>674001.35564210231</v>
      </c>
      <c r="K8" s="309">
        <v>746849</v>
      </c>
      <c r="L8" s="621">
        <v>826311</v>
      </c>
      <c r="M8" s="549" t="s">
        <v>22</v>
      </c>
    </row>
    <row r="9" spans="1:32" ht="20.100000000000001" customHeight="1">
      <c r="A9" s="396">
        <v>5</v>
      </c>
      <c r="B9" s="633" t="s">
        <v>766</v>
      </c>
      <c r="C9" s="616">
        <v>123457</v>
      </c>
      <c r="D9" s="300">
        <v>174586</v>
      </c>
      <c r="E9" s="300">
        <v>205689</v>
      </c>
      <c r="F9" s="300">
        <v>238800</v>
      </c>
      <c r="G9" s="300">
        <v>243959</v>
      </c>
      <c r="H9" s="300">
        <v>177637</v>
      </c>
      <c r="I9" s="300">
        <v>200512.09272721593</v>
      </c>
      <c r="J9" s="300">
        <v>250462.96633779511</v>
      </c>
      <c r="K9" s="300">
        <v>288218</v>
      </c>
      <c r="L9" s="617">
        <v>300337</v>
      </c>
      <c r="M9" s="402" t="s">
        <v>23</v>
      </c>
    </row>
    <row r="10" spans="1:32" ht="20.100000000000001" customHeight="1">
      <c r="A10" s="521">
        <v>6</v>
      </c>
      <c r="B10" s="634" t="s">
        <v>204</v>
      </c>
      <c r="C10" s="635">
        <v>607</v>
      </c>
      <c r="D10" s="308">
        <v>568</v>
      </c>
      <c r="E10" s="309">
        <v>3122</v>
      </c>
      <c r="F10" s="309">
        <v>2928</v>
      </c>
      <c r="G10" s="309">
        <v>2734</v>
      </c>
      <c r="H10" s="309">
        <v>2558</v>
      </c>
      <c r="I10" s="309">
        <v>2424.2316993748486</v>
      </c>
      <c r="J10" s="309">
        <v>2270.4255508911369</v>
      </c>
      <c r="K10" s="309">
        <v>2102</v>
      </c>
      <c r="L10" s="621">
        <v>1677</v>
      </c>
      <c r="M10" s="549" t="s">
        <v>16</v>
      </c>
    </row>
    <row r="11" spans="1:32" ht="20.100000000000001" customHeight="1">
      <c r="A11" s="396">
        <v>7</v>
      </c>
      <c r="B11" s="633" t="s">
        <v>746</v>
      </c>
      <c r="C11" s="616">
        <v>206925</v>
      </c>
      <c r="D11" s="300">
        <v>257067</v>
      </c>
      <c r="E11" s="300">
        <v>267567</v>
      </c>
      <c r="F11" s="300">
        <v>300794</v>
      </c>
      <c r="G11" s="300">
        <v>341497</v>
      </c>
      <c r="H11" s="300">
        <v>351305</v>
      </c>
      <c r="I11" s="300">
        <v>345631.0806827654</v>
      </c>
      <c r="J11" s="300">
        <v>392693.83082525345</v>
      </c>
      <c r="K11" s="300">
        <v>405601</v>
      </c>
      <c r="L11" s="617">
        <v>433304</v>
      </c>
      <c r="M11" s="402" t="s">
        <v>17</v>
      </c>
    </row>
    <row r="12" spans="1:32" ht="20.100000000000001" customHeight="1">
      <c r="A12" s="521">
        <v>8</v>
      </c>
      <c r="B12" s="634" t="s">
        <v>849</v>
      </c>
      <c r="C12" s="620">
        <v>36740</v>
      </c>
      <c r="D12" s="309">
        <v>47043</v>
      </c>
      <c r="E12" s="309">
        <v>32111</v>
      </c>
      <c r="F12" s="309">
        <v>25582</v>
      </c>
      <c r="G12" s="309">
        <v>21227</v>
      </c>
      <c r="H12" s="309">
        <v>10539</v>
      </c>
      <c r="I12" s="309">
        <v>8696.8318959281987</v>
      </c>
      <c r="J12" s="309">
        <v>8416.033600161014</v>
      </c>
      <c r="K12" s="309">
        <v>1419</v>
      </c>
      <c r="L12" s="621">
        <v>0</v>
      </c>
      <c r="M12" s="549" t="s">
        <v>25</v>
      </c>
    </row>
    <row r="13" spans="1:32" ht="20.100000000000001" customHeight="1">
      <c r="A13" s="396">
        <v>9</v>
      </c>
      <c r="B13" s="633" t="s">
        <v>848</v>
      </c>
      <c r="C13" s="616">
        <v>78216</v>
      </c>
      <c r="D13" s="300">
        <v>87860</v>
      </c>
      <c r="E13" s="300">
        <v>105660</v>
      </c>
      <c r="F13" s="300">
        <v>122261</v>
      </c>
      <c r="G13" s="300">
        <v>136177</v>
      </c>
      <c r="H13" s="300">
        <v>137814</v>
      </c>
      <c r="I13" s="300">
        <v>135248.01640188592</v>
      </c>
      <c r="J13" s="300">
        <v>135228.60517777142</v>
      </c>
      <c r="K13" s="300">
        <v>136443</v>
      </c>
      <c r="L13" s="617">
        <v>125451</v>
      </c>
      <c r="M13" s="402" t="s">
        <v>5</v>
      </c>
    </row>
    <row r="14" spans="1:32" ht="20.100000000000001" customHeight="1">
      <c r="A14" s="521">
        <v>10</v>
      </c>
      <c r="B14" s="634" t="s">
        <v>847</v>
      </c>
      <c r="C14" s="620">
        <v>79803</v>
      </c>
      <c r="D14" s="309">
        <v>82050</v>
      </c>
      <c r="E14" s="309">
        <v>78831</v>
      </c>
      <c r="F14" s="309">
        <v>88831</v>
      </c>
      <c r="G14" s="309">
        <v>92180</v>
      </c>
      <c r="H14" s="309">
        <v>95467</v>
      </c>
      <c r="I14" s="309">
        <v>95510.105707399227</v>
      </c>
      <c r="J14" s="309">
        <v>101423.07344809359</v>
      </c>
      <c r="K14" s="309">
        <v>103450</v>
      </c>
      <c r="L14" s="621">
        <v>106399</v>
      </c>
      <c r="M14" s="549" t="s">
        <v>560</v>
      </c>
    </row>
    <row r="15" spans="1:32" ht="20.100000000000001" customHeight="1">
      <c r="A15" s="396">
        <v>11</v>
      </c>
      <c r="B15" s="633" t="s">
        <v>732</v>
      </c>
      <c r="C15" s="616">
        <v>182817</v>
      </c>
      <c r="D15" s="300">
        <v>198719</v>
      </c>
      <c r="E15" s="300">
        <v>203990</v>
      </c>
      <c r="F15" s="300">
        <v>205107</v>
      </c>
      <c r="G15" s="300">
        <v>203490</v>
      </c>
      <c r="H15" s="300">
        <v>202115</v>
      </c>
      <c r="I15" s="300">
        <v>192907.93808852867</v>
      </c>
      <c r="J15" s="300">
        <v>222162.47100603438</v>
      </c>
      <c r="K15" s="300">
        <v>225423</v>
      </c>
      <c r="L15" s="617">
        <v>225905</v>
      </c>
      <c r="M15" s="402" t="s">
        <v>27</v>
      </c>
    </row>
    <row r="16" spans="1:32" ht="20.100000000000001" customHeight="1">
      <c r="A16" s="521">
        <v>12</v>
      </c>
      <c r="B16" s="634" t="s">
        <v>129</v>
      </c>
      <c r="C16" s="620">
        <v>436703</v>
      </c>
      <c r="D16" s="309">
        <v>495229</v>
      </c>
      <c r="E16" s="309">
        <v>516305</v>
      </c>
      <c r="F16" s="309">
        <v>518717</v>
      </c>
      <c r="G16" s="309">
        <v>537599</v>
      </c>
      <c r="H16" s="309">
        <v>534936</v>
      </c>
      <c r="I16" s="309">
        <v>556865.82931534736</v>
      </c>
      <c r="J16" s="309">
        <v>600481.14271179622</v>
      </c>
      <c r="K16" s="309">
        <v>648069</v>
      </c>
      <c r="L16" s="621">
        <v>627264</v>
      </c>
      <c r="M16" s="549" t="s">
        <v>28</v>
      </c>
    </row>
    <row r="17" spans="1:13" ht="20.100000000000001" customHeight="1">
      <c r="A17" s="396">
        <v>13</v>
      </c>
      <c r="B17" s="633" t="s">
        <v>743</v>
      </c>
      <c r="C17" s="616">
        <v>249087</v>
      </c>
      <c r="D17" s="300">
        <v>268911</v>
      </c>
      <c r="E17" s="300">
        <v>385544</v>
      </c>
      <c r="F17" s="300">
        <v>385447</v>
      </c>
      <c r="G17" s="300">
        <v>465898</v>
      </c>
      <c r="H17" s="300">
        <v>466212</v>
      </c>
      <c r="I17" s="300">
        <v>503870.03446859034</v>
      </c>
      <c r="J17" s="300">
        <v>535110.23798643413</v>
      </c>
      <c r="K17" s="300">
        <v>532130</v>
      </c>
      <c r="L17" s="617">
        <v>553427</v>
      </c>
      <c r="M17" s="402" t="s">
        <v>6</v>
      </c>
    </row>
    <row r="18" spans="1:13" ht="20.100000000000001" customHeight="1">
      <c r="A18" s="521">
        <v>14</v>
      </c>
      <c r="B18" s="634" t="s">
        <v>765</v>
      </c>
      <c r="C18" s="635">
        <v>195208</v>
      </c>
      <c r="D18" s="308">
        <v>209994</v>
      </c>
      <c r="E18" s="309">
        <v>234740</v>
      </c>
      <c r="F18" s="309">
        <v>255556</v>
      </c>
      <c r="G18" s="309">
        <v>279950</v>
      </c>
      <c r="H18" s="309">
        <v>282639</v>
      </c>
      <c r="I18" s="309">
        <v>312472.13531094149</v>
      </c>
      <c r="J18" s="309">
        <v>371170.08883142605</v>
      </c>
      <c r="K18" s="309">
        <v>411453</v>
      </c>
      <c r="L18" s="621">
        <v>452414</v>
      </c>
      <c r="M18" s="549" t="s">
        <v>18</v>
      </c>
    </row>
    <row r="19" spans="1:13" ht="20.100000000000001" customHeight="1">
      <c r="A19" s="396">
        <v>15</v>
      </c>
      <c r="B19" s="633" t="s">
        <v>127</v>
      </c>
      <c r="C19" s="616">
        <v>438765</v>
      </c>
      <c r="D19" s="300">
        <v>448934</v>
      </c>
      <c r="E19" s="300">
        <v>483506</v>
      </c>
      <c r="F19" s="300">
        <v>473452</v>
      </c>
      <c r="G19" s="300">
        <v>309894</v>
      </c>
      <c r="H19" s="300">
        <v>262494</v>
      </c>
      <c r="I19" s="300">
        <v>268758.8740310162</v>
      </c>
      <c r="J19" s="300">
        <v>324406.93167917785</v>
      </c>
      <c r="K19" s="300">
        <v>277116</v>
      </c>
      <c r="L19" s="617">
        <v>241520</v>
      </c>
      <c r="M19" s="402" t="s">
        <v>29</v>
      </c>
    </row>
    <row r="20" spans="1:13" ht="20.100000000000001" customHeight="1">
      <c r="A20" s="521">
        <v>16</v>
      </c>
      <c r="B20" s="634" t="s">
        <v>842</v>
      </c>
      <c r="C20" s="620">
        <v>7577</v>
      </c>
      <c r="D20" s="309">
        <v>8023</v>
      </c>
      <c r="E20" s="309">
        <v>7960</v>
      </c>
      <c r="F20" s="309">
        <v>7983</v>
      </c>
      <c r="G20" s="309">
        <v>6912</v>
      </c>
      <c r="H20" s="309">
        <v>6543</v>
      </c>
      <c r="I20" s="309">
        <v>6409.2321907460437</v>
      </c>
      <c r="J20" s="309">
        <v>6179.9342043031002</v>
      </c>
      <c r="K20" s="309">
        <v>5079</v>
      </c>
      <c r="L20" s="621">
        <v>4835</v>
      </c>
      <c r="M20" s="549" t="s">
        <v>19</v>
      </c>
    </row>
    <row r="21" spans="1:13" ht="20.100000000000001" customHeight="1">
      <c r="A21" s="396">
        <v>17</v>
      </c>
      <c r="B21" s="633" t="s">
        <v>764</v>
      </c>
      <c r="C21" s="616">
        <v>6496</v>
      </c>
      <c r="D21" s="300">
        <v>7147</v>
      </c>
      <c r="E21" s="300">
        <v>6950</v>
      </c>
      <c r="F21" s="300">
        <v>7887</v>
      </c>
      <c r="G21" s="300">
        <v>7626</v>
      </c>
      <c r="H21" s="300">
        <v>7568</v>
      </c>
      <c r="I21" s="300">
        <v>6672.1139896691557</v>
      </c>
      <c r="J21" s="300">
        <v>6050.3846537931522</v>
      </c>
      <c r="K21" s="300">
        <v>5593</v>
      </c>
      <c r="L21" s="617">
        <v>5177</v>
      </c>
      <c r="M21" s="402" t="s">
        <v>8</v>
      </c>
    </row>
    <row r="22" spans="1:13" ht="20.100000000000001" customHeight="1">
      <c r="A22" s="521">
        <v>18</v>
      </c>
      <c r="B22" s="634" t="s">
        <v>205</v>
      </c>
      <c r="C22" s="620">
        <v>11359</v>
      </c>
      <c r="D22" s="309">
        <v>11705</v>
      </c>
      <c r="E22" s="309">
        <v>15663</v>
      </c>
      <c r="F22" s="309">
        <v>15880</v>
      </c>
      <c r="G22" s="309">
        <v>18007</v>
      </c>
      <c r="H22" s="309">
        <v>20422</v>
      </c>
      <c r="I22" s="309">
        <v>19736.408879617222</v>
      </c>
      <c r="J22" s="309">
        <v>39705.564914780844</v>
      </c>
      <c r="K22" s="309">
        <v>44486</v>
      </c>
      <c r="L22" s="621">
        <v>44925</v>
      </c>
      <c r="M22" s="549" t="s">
        <v>30</v>
      </c>
    </row>
    <row r="23" spans="1:13" ht="20.100000000000001" customHeight="1">
      <c r="A23" s="396">
        <v>19</v>
      </c>
      <c r="B23" s="633" t="s">
        <v>128</v>
      </c>
      <c r="C23" s="616">
        <v>12013</v>
      </c>
      <c r="D23" s="300">
        <v>12472</v>
      </c>
      <c r="E23" s="300">
        <v>13262</v>
      </c>
      <c r="F23" s="300">
        <v>15435</v>
      </c>
      <c r="G23" s="300">
        <v>17035</v>
      </c>
      <c r="H23" s="300">
        <v>23726</v>
      </c>
      <c r="I23" s="300">
        <v>21641.918001496553</v>
      </c>
      <c r="J23" s="300">
        <v>12774.858326922635</v>
      </c>
      <c r="K23" s="300">
        <v>11663</v>
      </c>
      <c r="L23" s="617">
        <v>10724</v>
      </c>
      <c r="M23" s="402" t="s">
        <v>31</v>
      </c>
    </row>
    <row r="24" spans="1:13" ht="20.100000000000001" customHeight="1">
      <c r="A24" s="521">
        <v>20</v>
      </c>
      <c r="B24" s="634" t="s">
        <v>727</v>
      </c>
      <c r="C24" s="620">
        <v>350728</v>
      </c>
      <c r="D24" s="309">
        <v>390519</v>
      </c>
      <c r="E24" s="309">
        <v>447108</v>
      </c>
      <c r="F24" s="309">
        <v>455614</v>
      </c>
      <c r="G24" s="309">
        <v>515549</v>
      </c>
      <c r="H24" s="309">
        <v>480408</v>
      </c>
      <c r="I24" s="309">
        <v>470969.38926894119</v>
      </c>
      <c r="J24" s="309">
        <v>492967.12535726326</v>
      </c>
      <c r="K24" s="309">
        <v>555306</v>
      </c>
      <c r="L24" s="621">
        <v>561485</v>
      </c>
      <c r="M24" s="549" t="s">
        <v>9</v>
      </c>
    </row>
    <row r="25" spans="1:13" ht="20.100000000000001" customHeight="1">
      <c r="A25" s="396">
        <v>21</v>
      </c>
      <c r="B25" s="633" t="s">
        <v>846</v>
      </c>
      <c r="C25" s="616">
        <v>88944</v>
      </c>
      <c r="D25" s="300">
        <v>94647</v>
      </c>
      <c r="E25" s="300">
        <v>94040</v>
      </c>
      <c r="F25" s="300">
        <v>99858</v>
      </c>
      <c r="G25" s="300">
        <v>117752</v>
      </c>
      <c r="H25" s="300">
        <v>117272</v>
      </c>
      <c r="I25" s="300">
        <v>126391.47054611289</v>
      </c>
      <c r="J25" s="300">
        <v>128941.35512793643</v>
      </c>
      <c r="K25" s="300">
        <v>130741</v>
      </c>
      <c r="L25" s="617">
        <v>126015</v>
      </c>
      <c r="M25" s="402" t="s">
        <v>32</v>
      </c>
    </row>
    <row r="26" spans="1:13" ht="20.100000000000001" customHeight="1">
      <c r="A26" s="521">
        <v>22</v>
      </c>
      <c r="B26" s="634" t="s">
        <v>741</v>
      </c>
      <c r="C26" s="635">
        <v>426670</v>
      </c>
      <c r="D26" s="308">
        <v>535889</v>
      </c>
      <c r="E26" s="309">
        <v>580386</v>
      </c>
      <c r="F26" s="309">
        <v>655162</v>
      </c>
      <c r="G26" s="309">
        <v>614250</v>
      </c>
      <c r="H26" s="309">
        <v>579707</v>
      </c>
      <c r="I26" s="309">
        <v>634732.93279681588</v>
      </c>
      <c r="J26" s="309">
        <v>610761.32321098412</v>
      </c>
      <c r="K26" s="309">
        <v>501433</v>
      </c>
      <c r="L26" s="621">
        <v>540104</v>
      </c>
      <c r="M26" s="549" t="s">
        <v>33</v>
      </c>
    </row>
    <row r="27" spans="1:13" ht="20.100000000000001" customHeight="1">
      <c r="A27" s="396">
        <v>23</v>
      </c>
      <c r="B27" s="633" t="s">
        <v>843</v>
      </c>
      <c r="C27" s="616">
        <v>922</v>
      </c>
      <c r="D27" s="300">
        <v>895</v>
      </c>
      <c r="E27" s="300">
        <v>807</v>
      </c>
      <c r="F27" s="300">
        <v>784</v>
      </c>
      <c r="G27" s="300">
        <v>737</v>
      </c>
      <c r="H27" s="300">
        <v>677</v>
      </c>
      <c r="I27" s="300">
        <v>621.2723112462287</v>
      </c>
      <c r="J27" s="300">
        <v>568.75938440418088</v>
      </c>
      <c r="K27" s="300">
        <v>520</v>
      </c>
      <c r="L27" s="617">
        <v>474</v>
      </c>
      <c r="M27" s="402" t="s">
        <v>20</v>
      </c>
    </row>
    <row r="28" spans="1:13" ht="20.100000000000001" customHeight="1">
      <c r="A28" s="521">
        <v>24</v>
      </c>
      <c r="B28" s="634" t="s">
        <v>599</v>
      </c>
      <c r="C28" s="620">
        <v>273615</v>
      </c>
      <c r="D28" s="309">
        <v>262962</v>
      </c>
      <c r="E28" s="309">
        <v>306517</v>
      </c>
      <c r="F28" s="309">
        <v>302085</v>
      </c>
      <c r="G28" s="309">
        <v>353769</v>
      </c>
      <c r="H28" s="309">
        <v>355366</v>
      </c>
      <c r="I28" s="309">
        <v>347620.53705674683</v>
      </c>
      <c r="J28" s="309">
        <v>391514.98958971165</v>
      </c>
      <c r="K28" s="309">
        <v>449272</v>
      </c>
      <c r="L28" s="621">
        <v>468239</v>
      </c>
      <c r="M28" s="549" t="s">
        <v>12</v>
      </c>
    </row>
    <row r="29" spans="1:13" ht="20.100000000000001" customHeight="1">
      <c r="A29" s="396">
        <v>25</v>
      </c>
      <c r="B29" s="633" t="s">
        <v>206</v>
      </c>
      <c r="C29" s="616">
        <v>112570</v>
      </c>
      <c r="D29" s="300">
        <v>114179</v>
      </c>
      <c r="E29" s="300">
        <v>117308</v>
      </c>
      <c r="F29" s="300">
        <v>107329</v>
      </c>
      <c r="G29" s="300">
        <v>107120</v>
      </c>
      <c r="H29" s="300">
        <v>114347</v>
      </c>
      <c r="I29" s="300">
        <v>137035.27723746351</v>
      </c>
      <c r="J29" s="300">
        <v>77408.078060766144</v>
      </c>
      <c r="K29" s="300">
        <v>66482</v>
      </c>
      <c r="L29" s="617">
        <v>58254</v>
      </c>
      <c r="M29" s="402" t="s">
        <v>39</v>
      </c>
    </row>
    <row r="30" spans="1:13" ht="20.100000000000001" customHeight="1">
      <c r="A30" s="521">
        <v>26</v>
      </c>
      <c r="B30" s="634" t="s">
        <v>841</v>
      </c>
      <c r="C30" s="620">
        <v>52962</v>
      </c>
      <c r="D30" s="309">
        <v>63800</v>
      </c>
      <c r="E30" s="309">
        <v>80998</v>
      </c>
      <c r="F30" s="309">
        <v>87954</v>
      </c>
      <c r="G30" s="309">
        <v>96190</v>
      </c>
      <c r="H30" s="309">
        <v>136677</v>
      </c>
      <c r="I30" s="309">
        <v>151457.29655229175</v>
      </c>
      <c r="J30" s="309">
        <v>165306.05275155549</v>
      </c>
      <c r="K30" s="309">
        <v>187787</v>
      </c>
      <c r="L30" s="621">
        <v>205224</v>
      </c>
      <c r="M30" s="549" t="s">
        <v>34</v>
      </c>
    </row>
    <row r="31" spans="1:13" ht="20.100000000000001" customHeight="1">
      <c r="A31" s="396">
        <v>27</v>
      </c>
      <c r="B31" s="633" t="s">
        <v>763</v>
      </c>
      <c r="C31" s="616">
        <v>475947</v>
      </c>
      <c r="D31" s="300">
        <v>498677</v>
      </c>
      <c r="E31" s="300">
        <v>470694</v>
      </c>
      <c r="F31" s="300">
        <v>463079</v>
      </c>
      <c r="G31" s="300">
        <v>448274</v>
      </c>
      <c r="H31" s="300">
        <v>431327</v>
      </c>
      <c r="I31" s="300">
        <v>395942.94029797526</v>
      </c>
      <c r="J31" s="300">
        <v>375762.12862367701</v>
      </c>
      <c r="K31" s="300">
        <v>371969</v>
      </c>
      <c r="L31" s="617">
        <v>410694</v>
      </c>
      <c r="M31" s="402" t="s">
        <v>35</v>
      </c>
    </row>
    <row r="32" spans="1:13" ht="20.100000000000001" customHeight="1">
      <c r="A32" s="521">
        <v>28</v>
      </c>
      <c r="B32" s="634" t="s">
        <v>1075</v>
      </c>
      <c r="C32" s="620">
        <v>92711</v>
      </c>
      <c r="D32" s="309">
        <v>100752</v>
      </c>
      <c r="E32" s="309">
        <v>85125</v>
      </c>
      <c r="F32" s="309">
        <v>71651</v>
      </c>
      <c r="G32" s="309">
        <v>65956</v>
      </c>
      <c r="H32" s="309">
        <v>64714</v>
      </c>
      <c r="I32" s="309">
        <v>72202.211811987712</v>
      </c>
      <c r="J32" s="309">
        <v>72812.145024719197</v>
      </c>
      <c r="K32" s="309">
        <v>105812</v>
      </c>
      <c r="L32" s="621">
        <v>47228</v>
      </c>
      <c r="M32" s="549" t="s">
        <v>36</v>
      </c>
    </row>
    <row r="33" spans="1:13" ht="20.100000000000001" customHeight="1">
      <c r="A33" s="396">
        <v>29</v>
      </c>
      <c r="B33" s="633" t="s">
        <v>207</v>
      </c>
      <c r="C33" s="616">
        <v>219590</v>
      </c>
      <c r="D33" s="300">
        <v>233681</v>
      </c>
      <c r="E33" s="300">
        <v>264750</v>
      </c>
      <c r="F33" s="300">
        <v>236658</v>
      </c>
      <c r="G33" s="300">
        <v>252930</v>
      </c>
      <c r="H33" s="300">
        <v>272659</v>
      </c>
      <c r="I33" s="300">
        <v>223875.62942074827</v>
      </c>
      <c r="J33" s="300">
        <v>235555.80895661909</v>
      </c>
      <c r="K33" s="300">
        <v>216819</v>
      </c>
      <c r="L33" s="617">
        <v>207997</v>
      </c>
      <c r="M33" s="402" t="s">
        <v>37</v>
      </c>
    </row>
    <row r="34" spans="1:13" ht="30" customHeight="1">
      <c r="A34" s="521">
        <v>30</v>
      </c>
      <c r="B34" s="634" t="s">
        <v>1074</v>
      </c>
      <c r="C34" s="620">
        <v>1024</v>
      </c>
      <c r="D34" s="309">
        <v>1086</v>
      </c>
      <c r="E34" s="309">
        <v>1344</v>
      </c>
      <c r="F34" s="309">
        <v>1425</v>
      </c>
      <c r="G34" s="309">
        <v>1568</v>
      </c>
      <c r="H34" s="309">
        <v>1660</v>
      </c>
      <c r="I34" s="309">
        <v>1584.2882484654049</v>
      </c>
      <c r="J34" s="309">
        <v>1680.1601545199171</v>
      </c>
      <c r="K34" s="309">
        <v>1739</v>
      </c>
      <c r="L34" s="621">
        <v>1725</v>
      </c>
      <c r="M34" s="549" t="s">
        <v>116</v>
      </c>
    </row>
    <row r="35" spans="1:13" ht="20.100000000000001" customHeight="1">
      <c r="A35" s="396">
        <v>31</v>
      </c>
      <c r="B35" s="633" t="s">
        <v>851</v>
      </c>
      <c r="C35" s="616">
        <v>346</v>
      </c>
      <c r="D35" s="300">
        <v>400</v>
      </c>
      <c r="E35" s="300">
        <v>431</v>
      </c>
      <c r="F35" s="300">
        <v>461</v>
      </c>
      <c r="G35" s="300">
        <v>484</v>
      </c>
      <c r="H35" s="300">
        <v>504</v>
      </c>
      <c r="I35" s="300">
        <v>490.40971990894064</v>
      </c>
      <c r="J35" s="300">
        <v>526.08610893903153</v>
      </c>
      <c r="K35" s="300">
        <v>541</v>
      </c>
      <c r="L35" s="617">
        <v>554</v>
      </c>
      <c r="M35" s="402" t="s">
        <v>38</v>
      </c>
    </row>
    <row r="36" spans="1:13" ht="32.25" customHeight="1">
      <c r="A36" s="521">
        <v>32</v>
      </c>
      <c r="B36" s="634" t="s">
        <v>845</v>
      </c>
      <c r="C36" s="620">
        <v>1164</v>
      </c>
      <c r="D36" s="309">
        <v>1337</v>
      </c>
      <c r="E36" s="309">
        <v>1396</v>
      </c>
      <c r="F36" s="309">
        <v>1484</v>
      </c>
      <c r="G36" s="309">
        <v>1558</v>
      </c>
      <c r="H36" s="309">
        <v>1564</v>
      </c>
      <c r="I36" s="309">
        <v>1839.593462815438</v>
      </c>
      <c r="J36" s="309">
        <v>2014.4377157476533</v>
      </c>
      <c r="K36" s="309">
        <v>2120</v>
      </c>
      <c r="L36" s="1634">
        <v>3356</v>
      </c>
      <c r="M36" s="552" t="s">
        <v>105</v>
      </c>
    </row>
    <row r="37" spans="1:13" ht="20.100000000000001" customHeight="1">
      <c r="A37" s="396">
        <v>33</v>
      </c>
      <c r="B37" s="633" t="s">
        <v>844</v>
      </c>
      <c r="C37" s="616">
        <v>151</v>
      </c>
      <c r="D37" s="300">
        <v>190</v>
      </c>
      <c r="E37" s="300">
        <v>222</v>
      </c>
      <c r="F37" s="300">
        <v>257</v>
      </c>
      <c r="G37" s="300">
        <v>296</v>
      </c>
      <c r="H37" s="300">
        <v>338</v>
      </c>
      <c r="I37" s="300">
        <v>563.65269203257355</v>
      </c>
      <c r="J37" s="300">
        <v>731.72361027538295</v>
      </c>
      <c r="K37" s="300">
        <v>908</v>
      </c>
      <c r="L37" s="1635"/>
      <c r="M37" s="402" t="s">
        <v>4</v>
      </c>
    </row>
    <row r="38" spans="1:13" ht="20.100000000000001" customHeight="1">
      <c r="A38" s="521">
        <v>34</v>
      </c>
      <c r="B38" s="634" t="s">
        <v>850</v>
      </c>
      <c r="C38" s="635">
        <v>1202</v>
      </c>
      <c r="D38" s="308">
        <v>1181</v>
      </c>
      <c r="E38" s="309">
        <v>1077</v>
      </c>
      <c r="F38" s="309">
        <v>1085</v>
      </c>
      <c r="G38" s="309">
        <v>1029</v>
      </c>
      <c r="H38" s="309">
        <v>983</v>
      </c>
      <c r="I38" s="309">
        <v>1047.7913843215665</v>
      </c>
      <c r="J38" s="309">
        <v>994.65798945455595</v>
      </c>
      <c r="K38" s="309">
        <v>898</v>
      </c>
      <c r="L38" s="621">
        <v>829</v>
      </c>
      <c r="M38" s="549" t="s">
        <v>24</v>
      </c>
    </row>
    <row r="39" spans="1:13" ht="20.100000000000001" customHeight="1">
      <c r="A39" s="396">
        <v>35</v>
      </c>
      <c r="B39" s="633" t="s">
        <v>1073</v>
      </c>
      <c r="C39" s="616">
        <v>206</v>
      </c>
      <c r="D39" s="300">
        <v>229</v>
      </c>
      <c r="E39" s="300">
        <v>241</v>
      </c>
      <c r="F39" s="300">
        <v>250</v>
      </c>
      <c r="G39" s="300">
        <v>258</v>
      </c>
      <c r="H39" s="300">
        <v>264</v>
      </c>
      <c r="I39" s="300">
        <v>257.69340459170775</v>
      </c>
      <c r="J39" s="300">
        <v>273.03988600910276</v>
      </c>
      <c r="K39" s="300">
        <v>279</v>
      </c>
      <c r="L39" s="617">
        <v>281</v>
      </c>
      <c r="M39" s="402" t="s">
        <v>7</v>
      </c>
    </row>
    <row r="40" spans="1:13" ht="20.100000000000001" customHeight="1">
      <c r="A40" s="521">
        <v>36</v>
      </c>
      <c r="B40" s="634" t="s">
        <v>742</v>
      </c>
      <c r="C40" s="620">
        <v>1989</v>
      </c>
      <c r="D40" s="309">
        <v>1936</v>
      </c>
      <c r="E40" s="309">
        <v>1761</v>
      </c>
      <c r="F40" s="309">
        <v>1592</v>
      </c>
      <c r="G40" s="309">
        <v>1457</v>
      </c>
      <c r="H40" s="309">
        <v>1292</v>
      </c>
      <c r="I40" s="309">
        <v>1082.344071414569</v>
      </c>
      <c r="J40" s="309">
        <v>987.33659708930452</v>
      </c>
      <c r="K40" s="309">
        <v>866</v>
      </c>
      <c r="L40" s="621">
        <v>767</v>
      </c>
      <c r="M40" s="549" t="s">
        <v>10</v>
      </c>
    </row>
    <row r="41" spans="1:13" s="3" customFormat="1" ht="20.100000000000001" customHeight="1">
      <c r="A41" s="543"/>
      <c r="B41" s="1276" t="s">
        <v>132</v>
      </c>
      <c r="C41" s="1274">
        <v>4811713</v>
      </c>
      <c r="D41" s="1275">
        <v>5285467</v>
      </c>
      <c r="E41" s="1275">
        <v>5758184</v>
      </c>
      <c r="F41" s="1275">
        <f t="shared" ref="F41:K41" si="0">SUM(F5:F40)</f>
        <v>5942060</v>
      </c>
      <c r="G41" s="1275">
        <f t="shared" si="0"/>
        <v>6098376</v>
      </c>
      <c r="H41" s="1275">
        <v>6007636</v>
      </c>
      <c r="I41" s="1275">
        <f t="shared" si="0"/>
        <v>6176882.333022926</v>
      </c>
      <c r="J41" s="1275">
        <f t="shared" si="0"/>
        <v>6540511.7339136759</v>
      </c>
      <c r="K41" s="1275">
        <f t="shared" si="0"/>
        <v>6755761</v>
      </c>
      <c r="L41" s="1275">
        <v>6920107</v>
      </c>
      <c r="M41" s="891" t="s">
        <v>0</v>
      </c>
    </row>
    <row r="42" spans="1:13" ht="41.25" customHeight="1">
      <c r="A42" s="1611" t="s">
        <v>2098</v>
      </c>
      <c r="B42" s="1612"/>
      <c r="C42" s="1612"/>
      <c r="D42" s="1612"/>
      <c r="E42" s="1612"/>
      <c r="F42" s="1612"/>
      <c r="G42" s="1612"/>
      <c r="H42" s="1612"/>
      <c r="I42" s="1612"/>
      <c r="J42" s="1612"/>
      <c r="K42" s="1612"/>
      <c r="L42" s="1612"/>
      <c r="M42" s="1613"/>
    </row>
    <row r="43" spans="1:13" ht="21" customHeight="1">
      <c r="A43" s="395" t="s">
        <v>2097</v>
      </c>
      <c r="B43" s="580"/>
      <c r="C43" s="580"/>
      <c r="D43" s="580"/>
      <c r="E43" s="580"/>
      <c r="F43" s="580"/>
      <c r="G43" s="580"/>
      <c r="H43" s="580"/>
      <c r="I43" s="580"/>
      <c r="J43" s="580"/>
      <c r="K43" s="580"/>
      <c r="L43" s="580"/>
      <c r="M43" s="581"/>
    </row>
    <row r="44" spans="1:13" ht="30.75" customHeight="1"/>
    <row r="55" spans="2:16">
      <c r="B55" s="1213"/>
      <c r="C55" s="1213"/>
      <c r="D55" s="1213"/>
      <c r="E55" s="1213"/>
      <c r="F55" s="1213"/>
      <c r="G55" s="1213"/>
      <c r="H55" s="1213"/>
      <c r="I55" s="1213"/>
      <c r="J55" s="1213"/>
      <c r="K55" s="1213"/>
      <c r="L55" s="1213"/>
      <c r="M55" s="1212"/>
      <c r="N55" s="1213"/>
      <c r="O55" s="1213"/>
      <c r="P55" s="1213"/>
    </row>
    <row r="56" spans="2:16">
      <c r="B56" s="1213"/>
      <c r="C56" s="1213"/>
      <c r="D56" s="1213"/>
      <c r="E56" s="1213"/>
      <c r="F56" s="1213"/>
      <c r="G56" s="1213"/>
      <c r="H56" s="1213"/>
      <c r="I56" s="1213"/>
      <c r="J56" s="1213"/>
      <c r="K56" s="1213"/>
      <c r="L56" s="1213"/>
      <c r="M56" s="1212"/>
      <c r="N56" s="1213"/>
      <c r="O56" s="1213"/>
      <c r="P56" s="1213"/>
    </row>
  </sheetData>
  <mergeCells count="5">
    <mergeCell ref="A1:M1"/>
    <mergeCell ref="A2:M2"/>
    <mergeCell ref="A3:M3"/>
    <mergeCell ref="A42:M42"/>
    <mergeCell ref="L36:L37"/>
  </mergeCells>
  <pageMargins left="0.6692913385826772" right="0.15748031496062992" top="0.55118110236220474" bottom="0.74803149606299213" header="0.31496062992125984" footer="0.31496062992125984"/>
  <pageSetup paperSize="9" scale="67"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8420E-91D6-40F7-A509-7F10A63549EA}">
  <sheetPr>
    <tabColor rgb="FF00B050"/>
  </sheetPr>
  <dimension ref="A1:AF44"/>
  <sheetViews>
    <sheetView view="pageBreakPreview" topLeftCell="A34" zoomScaleSheetLayoutView="100" workbookViewId="0">
      <selection activeCell="L15" sqref="L15"/>
    </sheetView>
  </sheetViews>
  <sheetFormatPr defaultColWidth="9.140625" defaultRowHeight="15"/>
  <cols>
    <col min="1" max="1" width="7.140625" style="58" customWidth="1"/>
    <col min="2" max="2" width="22.42578125" customWidth="1"/>
    <col min="3" max="4" width="12.5703125" hidden="1" customWidth="1"/>
    <col min="5" max="11" width="12.5703125" customWidth="1"/>
    <col min="12" max="12" width="12.5703125" style="210" customWidth="1"/>
    <col min="13" max="13" width="20.85546875" style="164" customWidth="1"/>
  </cols>
  <sheetData>
    <row r="1" spans="1:32" s="166" customFormat="1" ht="31.5" customHeight="1">
      <c r="A1" s="1427" t="s">
        <v>2100</v>
      </c>
      <c r="B1" s="1644"/>
      <c r="C1" s="1644"/>
      <c r="D1" s="1644"/>
      <c r="E1" s="1644"/>
      <c r="F1" s="1644"/>
      <c r="G1" s="1644"/>
      <c r="H1" s="1644"/>
      <c r="I1" s="1644"/>
      <c r="J1" s="1644"/>
      <c r="K1" s="1644"/>
      <c r="L1" s="1644"/>
      <c r="M1" s="1645"/>
    </row>
    <row r="2" spans="1:32" s="166" customFormat="1" ht="24" customHeight="1">
      <c r="A2" s="1646" t="s">
        <v>1952</v>
      </c>
      <c r="B2" s="1647"/>
      <c r="C2" s="1647"/>
      <c r="D2" s="1647"/>
      <c r="E2" s="1647"/>
      <c r="F2" s="1647"/>
      <c r="G2" s="1647"/>
      <c r="H2" s="1647"/>
      <c r="I2" s="1647"/>
      <c r="J2" s="1647"/>
      <c r="K2" s="1647"/>
      <c r="L2" s="1647"/>
      <c r="M2" s="1648"/>
    </row>
    <row r="3" spans="1:32" s="5" customFormat="1" ht="24" customHeight="1">
      <c r="A3" s="1649" t="s">
        <v>1080</v>
      </c>
      <c r="B3" s="1650"/>
      <c r="C3" s="1650"/>
      <c r="D3" s="1650"/>
      <c r="E3" s="1650"/>
      <c r="F3" s="1650"/>
      <c r="G3" s="1650"/>
      <c r="H3" s="1650"/>
      <c r="I3" s="1650"/>
      <c r="J3" s="1650"/>
      <c r="K3" s="1650"/>
      <c r="L3" s="1650"/>
      <c r="M3" s="1651"/>
    </row>
    <row r="4" spans="1:32" s="165" customFormat="1" ht="33" customHeight="1">
      <c r="A4" s="1282" t="s">
        <v>604</v>
      </c>
      <c r="B4" s="1282" t="s">
        <v>130</v>
      </c>
      <c r="C4" s="1283" t="s">
        <v>2</v>
      </c>
      <c r="D4" s="1282" t="s">
        <v>3</v>
      </c>
      <c r="E4" s="1282" t="s">
        <v>13</v>
      </c>
      <c r="F4" s="1282" t="s">
        <v>41</v>
      </c>
      <c r="G4" s="1282" t="s">
        <v>42</v>
      </c>
      <c r="H4" s="1282" t="s">
        <v>120</v>
      </c>
      <c r="I4" s="1282" t="s">
        <v>131</v>
      </c>
      <c r="J4" s="1282" t="s">
        <v>247</v>
      </c>
      <c r="K4" s="1282" t="s">
        <v>452</v>
      </c>
      <c r="L4" s="1284" t="s">
        <v>577</v>
      </c>
      <c r="M4" s="1282" t="s">
        <v>1076</v>
      </c>
      <c r="O4"/>
      <c r="AF4" s="140" t="s">
        <v>450</v>
      </c>
    </row>
    <row r="5" spans="1:32" ht="24" customHeight="1">
      <c r="A5" s="646">
        <v>1</v>
      </c>
      <c r="B5" s="636" t="s">
        <v>598</v>
      </c>
      <c r="C5" s="637">
        <v>76883</v>
      </c>
      <c r="D5" s="638">
        <v>94999</v>
      </c>
      <c r="E5" s="638">
        <v>109234</v>
      </c>
      <c r="F5" s="638">
        <v>108563</v>
      </c>
      <c r="G5" s="638">
        <v>114819</v>
      </c>
      <c r="H5" s="638">
        <v>122503</v>
      </c>
      <c r="I5" s="638">
        <v>162128.66642700194</v>
      </c>
      <c r="J5" s="638">
        <v>158942.80009561818</v>
      </c>
      <c r="K5" s="638">
        <v>168215.18882554554</v>
      </c>
      <c r="L5" s="639">
        <v>166556</v>
      </c>
      <c r="M5" s="647" t="s">
        <v>14</v>
      </c>
    </row>
    <row r="6" spans="1:32" ht="24" customHeight="1">
      <c r="A6" s="648">
        <v>2</v>
      </c>
      <c r="B6" s="641" t="s">
        <v>767</v>
      </c>
      <c r="C6" s="642">
        <v>17809</v>
      </c>
      <c r="D6" s="643">
        <v>22595</v>
      </c>
      <c r="E6" s="643">
        <v>25497</v>
      </c>
      <c r="F6" s="643">
        <v>27334</v>
      </c>
      <c r="G6" s="643">
        <v>27918</v>
      </c>
      <c r="H6" s="643">
        <v>30325</v>
      </c>
      <c r="I6" s="643">
        <v>28357.448727985193</v>
      </c>
      <c r="J6" s="643">
        <v>33036.392734173409</v>
      </c>
      <c r="K6" s="643">
        <v>34580</v>
      </c>
      <c r="L6" s="644">
        <v>38180</v>
      </c>
      <c r="M6" s="649" t="s">
        <v>15</v>
      </c>
    </row>
    <row r="7" spans="1:32" ht="24" customHeight="1">
      <c r="A7" s="646">
        <v>3</v>
      </c>
      <c r="B7" s="636" t="s">
        <v>203</v>
      </c>
      <c r="C7" s="637">
        <v>82459</v>
      </c>
      <c r="D7" s="638">
        <v>103867</v>
      </c>
      <c r="E7" s="638">
        <v>119443</v>
      </c>
      <c r="F7" s="638">
        <v>116917</v>
      </c>
      <c r="G7" s="638">
        <v>125804</v>
      </c>
      <c r="H7" s="638">
        <v>140748</v>
      </c>
      <c r="I7" s="638">
        <v>126207.63666706729</v>
      </c>
      <c r="J7" s="638">
        <v>141515.06640343473</v>
      </c>
      <c r="K7" s="638">
        <v>150333</v>
      </c>
      <c r="L7" s="639">
        <v>151327</v>
      </c>
      <c r="M7" s="647" t="s">
        <v>21</v>
      </c>
    </row>
    <row r="8" spans="1:32" ht="24" customHeight="1">
      <c r="A8" s="648">
        <v>4</v>
      </c>
      <c r="B8" s="641" t="s">
        <v>685</v>
      </c>
      <c r="C8" s="642">
        <v>19440</v>
      </c>
      <c r="D8" s="643">
        <v>24711</v>
      </c>
      <c r="E8" s="643">
        <v>28888</v>
      </c>
      <c r="F8" s="643">
        <v>29909</v>
      </c>
      <c r="G8" s="643">
        <v>32345</v>
      </c>
      <c r="H8" s="643">
        <v>35708</v>
      </c>
      <c r="I8" s="643">
        <v>31172.512257809303</v>
      </c>
      <c r="J8" s="643">
        <v>32573.250214525371</v>
      </c>
      <c r="K8" s="643">
        <v>37125</v>
      </c>
      <c r="L8" s="644">
        <v>37673</v>
      </c>
      <c r="M8" s="649" t="s">
        <v>22</v>
      </c>
    </row>
    <row r="9" spans="1:32" ht="24" customHeight="1">
      <c r="A9" s="646">
        <v>5</v>
      </c>
      <c r="B9" s="636" t="s">
        <v>766</v>
      </c>
      <c r="C9" s="637">
        <v>130030</v>
      </c>
      <c r="D9" s="638">
        <v>186276</v>
      </c>
      <c r="E9" s="638">
        <v>177168</v>
      </c>
      <c r="F9" s="638">
        <v>179047</v>
      </c>
      <c r="G9" s="638">
        <v>163339</v>
      </c>
      <c r="H9" s="638">
        <v>219695</v>
      </c>
      <c r="I9" s="638">
        <v>280450.99943255528</v>
      </c>
      <c r="J9" s="638">
        <v>198733.51159770865</v>
      </c>
      <c r="K9" s="638">
        <v>241662</v>
      </c>
      <c r="L9" s="639">
        <v>228152</v>
      </c>
      <c r="M9" s="647" t="s">
        <v>23</v>
      </c>
    </row>
    <row r="10" spans="1:32" ht="24" customHeight="1">
      <c r="A10" s="648">
        <v>6</v>
      </c>
      <c r="B10" s="641" t="s">
        <v>204</v>
      </c>
      <c r="C10" s="642">
        <v>1416</v>
      </c>
      <c r="D10" s="643">
        <v>1690</v>
      </c>
      <c r="E10" s="643">
        <v>1871</v>
      </c>
      <c r="F10" s="643">
        <v>1843</v>
      </c>
      <c r="G10" s="643">
        <v>1883</v>
      </c>
      <c r="H10" s="643">
        <v>1965</v>
      </c>
      <c r="I10" s="643">
        <v>1990.891586719508</v>
      </c>
      <c r="J10" s="643">
        <v>2039.3517867351834</v>
      </c>
      <c r="K10" s="643">
        <v>2246</v>
      </c>
      <c r="L10" s="644">
        <v>2042</v>
      </c>
      <c r="M10" s="649" t="s">
        <v>16</v>
      </c>
    </row>
    <row r="11" spans="1:32" ht="24" customHeight="1">
      <c r="A11" s="646">
        <v>7</v>
      </c>
      <c r="B11" s="636" t="s">
        <v>746</v>
      </c>
      <c r="C11" s="637">
        <v>162529</v>
      </c>
      <c r="D11" s="638">
        <v>208625</v>
      </c>
      <c r="E11" s="638">
        <v>245200</v>
      </c>
      <c r="F11" s="638">
        <v>253963</v>
      </c>
      <c r="G11" s="638">
        <v>274751</v>
      </c>
      <c r="H11" s="638">
        <v>305184</v>
      </c>
      <c r="I11" s="638">
        <v>258389.31428788937</v>
      </c>
      <c r="J11" s="638">
        <v>258246.96025718795</v>
      </c>
      <c r="K11" s="638">
        <v>286439</v>
      </c>
      <c r="L11" s="639">
        <v>283046</v>
      </c>
      <c r="M11" s="647" t="s">
        <v>17</v>
      </c>
    </row>
    <row r="12" spans="1:32" ht="24" customHeight="1">
      <c r="A12" s="648">
        <v>8</v>
      </c>
      <c r="B12" s="641" t="s">
        <v>849</v>
      </c>
      <c r="C12" s="645">
        <v>969</v>
      </c>
      <c r="D12" s="643">
        <v>1056</v>
      </c>
      <c r="E12" s="643">
        <v>1140</v>
      </c>
      <c r="F12" s="643">
        <v>1213</v>
      </c>
      <c r="G12" s="643">
        <v>1297</v>
      </c>
      <c r="H12" s="643">
        <v>1391</v>
      </c>
      <c r="I12" s="643">
        <v>1315.905781993828</v>
      </c>
      <c r="J12" s="643">
        <v>1539.0596829861577</v>
      </c>
      <c r="K12" s="643">
        <v>1650</v>
      </c>
      <c r="L12" s="644">
        <v>1753</v>
      </c>
      <c r="M12" s="649" t="s">
        <v>25</v>
      </c>
    </row>
    <row r="13" spans="1:32" ht="24" customHeight="1">
      <c r="A13" s="646">
        <v>9</v>
      </c>
      <c r="B13" s="636" t="s">
        <v>848</v>
      </c>
      <c r="C13" s="637">
        <v>136449</v>
      </c>
      <c r="D13" s="638">
        <v>166497</v>
      </c>
      <c r="E13" s="638">
        <v>196126</v>
      </c>
      <c r="F13" s="638">
        <v>200458</v>
      </c>
      <c r="G13" s="638">
        <v>235481</v>
      </c>
      <c r="H13" s="638">
        <v>234937</v>
      </c>
      <c r="I13" s="638">
        <v>209641.30829211813</v>
      </c>
      <c r="J13" s="638">
        <v>209652.89598282453</v>
      </c>
      <c r="K13" s="638">
        <v>249181</v>
      </c>
      <c r="L13" s="639">
        <v>215498</v>
      </c>
      <c r="M13" s="647" t="s">
        <v>5</v>
      </c>
    </row>
    <row r="14" spans="1:32" ht="24" customHeight="1">
      <c r="A14" s="648">
        <v>10</v>
      </c>
      <c r="B14" s="641" t="s">
        <v>847</v>
      </c>
      <c r="C14" s="642">
        <v>18172</v>
      </c>
      <c r="D14" s="643">
        <v>21540</v>
      </c>
      <c r="E14" s="643">
        <v>24140</v>
      </c>
      <c r="F14" s="643">
        <v>24641</v>
      </c>
      <c r="G14" s="643">
        <v>24507</v>
      </c>
      <c r="H14" s="643">
        <v>25861</v>
      </c>
      <c r="I14" s="643">
        <v>23699.587305987567</v>
      </c>
      <c r="J14" s="643">
        <v>23737.785027220652</v>
      </c>
      <c r="K14" s="643">
        <v>25773</v>
      </c>
      <c r="L14" s="644">
        <v>25811</v>
      </c>
      <c r="M14" s="649" t="s">
        <v>560</v>
      </c>
    </row>
    <row r="15" spans="1:32" ht="24" customHeight="1">
      <c r="A15" s="646">
        <v>11</v>
      </c>
      <c r="B15" s="636" t="s">
        <v>732</v>
      </c>
      <c r="C15" s="637">
        <v>48166</v>
      </c>
      <c r="D15" s="638">
        <v>69917</v>
      </c>
      <c r="E15" s="638">
        <v>81800</v>
      </c>
      <c r="F15" s="638">
        <v>90955</v>
      </c>
      <c r="G15" s="638">
        <v>94159</v>
      </c>
      <c r="H15" s="638">
        <v>125209</v>
      </c>
      <c r="I15" s="638">
        <v>78610.659036908968</v>
      </c>
      <c r="J15" s="638">
        <v>59108.538677883698</v>
      </c>
      <c r="K15" s="638">
        <v>81530</v>
      </c>
      <c r="L15" s="639">
        <v>78338</v>
      </c>
      <c r="M15" s="647" t="s">
        <v>27</v>
      </c>
    </row>
    <row r="16" spans="1:32" ht="24" customHeight="1">
      <c r="A16" s="648">
        <v>12</v>
      </c>
      <c r="B16" s="641" t="s">
        <v>129</v>
      </c>
      <c r="C16" s="642">
        <v>51689</v>
      </c>
      <c r="D16" s="643">
        <v>63349</v>
      </c>
      <c r="E16" s="643">
        <v>72889</v>
      </c>
      <c r="F16" s="643">
        <v>72420</v>
      </c>
      <c r="G16" s="643">
        <v>75520</v>
      </c>
      <c r="H16" s="643">
        <v>81018</v>
      </c>
      <c r="I16" s="643">
        <v>71543.258348917778</v>
      </c>
      <c r="J16" s="643">
        <v>72706.281625817806</v>
      </c>
      <c r="K16" s="643">
        <v>80850</v>
      </c>
      <c r="L16" s="644">
        <v>76330</v>
      </c>
      <c r="M16" s="649" t="s">
        <v>28</v>
      </c>
    </row>
    <row r="17" spans="1:13" ht="24" customHeight="1">
      <c r="A17" s="646">
        <v>13</v>
      </c>
      <c r="B17" s="636" t="s">
        <v>743</v>
      </c>
      <c r="C17" s="637">
        <v>5097</v>
      </c>
      <c r="D17" s="638">
        <v>6142</v>
      </c>
      <c r="E17" s="638">
        <v>6617</v>
      </c>
      <c r="F17" s="638">
        <v>6594</v>
      </c>
      <c r="G17" s="638">
        <v>6642</v>
      </c>
      <c r="H17" s="638">
        <v>6636</v>
      </c>
      <c r="I17" s="638">
        <v>7746.831252236273</v>
      </c>
      <c r="J17" s="638">
        <v>8127.7285038786504</v>
      </c>
      <c r="K17" s="638">
        <v>8702</v>
      </c>
      <c r="L17" s="639">
        <v>8666</v>
      </c>
      <c r="M17" s="647" t="s">
        <v>6</v>
      </c>
    </row>
    <row r="18" spans="1:13" ht="24" customHeight="1">
      <c r="A18" s="648">
        <v>14</v>
      </c>
      <c r="B18" s="641" t="s">
        <v>765</v>
      </c>
      <c r="C18" s="642">
        <v>386470</v>
      </c>
      <c r="D18" s="643">
        <v>490038</v>
      </c>
      <c r="E18" s="643">
        <v>543798</v>
      </c>
      <c r="F18" s="643">
        <v>541985</v>
      </c>
      <c r="G18" s="643">
        <v>567332</v>
      </c>
      <c r="H18" s="643">
        <v>611456</v>
      </c>
      <c r="I18" s="643">
        <v>621469.06413437857</v>
      </c>
      <c r="J18" s="643">
        <v>628444.67327170493</v>
      </c>
      <c r="K18" s="643">
        <v>710630</v>
      </c>
      <c r="L18" s="644">
        <v>694806</v>
      </c>
      <c r="M18" s="649" t="s">
        <v>18</v>
      </c>
    </row>
    <row r="19" spans="1:13" ht="24" customHeight="1">
      <c r="A19" s="646">
        <v>15</v>
      </c>
      <c r="B19" s="636" t="s">
        <v>127</v>
      </c>
      <c r="C19" s="637">
        <v>520307</v>
      </c>
      <c r="D19" s="638">
        <v>631754</v>
      </c>
      <c r="E19" s="638">
        <v>718641</v>
      </c>
      <c r="F19" s="638">
        <v>594102</v>
      </c>
      <c r="G19" s="638">
        <v>646702</v>
      </c>
      <c r="H19" s="638">
        <v>646172</v>
      </c>
      <c r="I19" s="638">
        <v>729434.36928282259</v>
      </c>
      <c r="J19" s="638">
        <v>606435.04667160299</v>
      </c>
      <c r="K19" s="638">
        <v>646281</v>
      </c>
      <c r="L19" s="639">
        <v>636749</v>
      </c>
      <c r="M19" s="647" t="s">
        <v>29</v>
      </c>
    </row>
    <row r="20" spans="1:13" ht="24" customHeight="1">
      <c r="A20" s="648">
        <v>16</v>
      </c>
      <c r="B20" s="641" t="s">
        <v>842</v>
      </c>
      <c r="C20" s="645">
        <v>4635</v>
      </c>
      <c r="D20" s="643">
        <v>5510</v>
      </c>
      <c r="E20" s="643">
        <v>5850</v>
      </c>
      <c r="F20" s="643">
        <v>6297</v>
      </c>
      <c r="G20" s="643">
        <v>6803</v>
      </c>
      <c r="H20" s="643">
        <v>9135</v>
      </c>
      <c r="I20" s="643">
        <v>20860.179458031918</v>
      </c>
      <c r="J20" s="643">
        <v>15948.942622299321</v>
      </c>
      <c r="K20" s="643">
        <v>11415</v>
      </c>
      <c r="L20" s="644">
        <v>5370</v>
      </c>
      <c r="M20" s="649" t="s">
        <v>19</v>
      </c>
    </row>
    <row r="21" spans="1:13" ht="24" customHeight="1">
      <c r="A21" s="646">
        <v>17</v>
      </c>
      <c r="B21" s="636" t="s">
        <v>764</v>
      </c>
      <c r="C21" s="637">
        <v>15053</v>
      </c>
      <c r="D21" s="638">
        <v>17929</v>
      </c>
      <c r="E21" s="638">
        <v>21273</v>
      </c>
      <c r="F21" s="638">
        <v>23552</v>
      </c>
      <c r="G21" s="638">
        <v>23390</v>
      </c>
      <c r="H21" s="638">
        <v>26200</v>
      </c>
      <c r="I21" s="638">
        <v>25227.675305026623</v>
      </c>
      <c r="J21" s="638">
        <v>25950.907228923188</v>
      </c>
      <c r="K21" s="638">
        <v>27289</v>
      </c>
      <c r="L21" s="639">
        <v>27463</v>
      </c>
      <c r="M21" s="647" t="s">
        <v>8</v>
      </c>
    </row>
    <row r="22" spans="1:13" ht="24" customHeight="1">
      <c r="A22" s="648">
        <v>18</v>
      </c>
      <c r="B22" s="641" t="s">
        <v>205</v>
      </c>
      <c r="C22" s="642">
        <v>908</v>
      </c>
      <c r="D22" s="643">
        <v>1125</v>
      </c>
      <c r="E22" s="643">
        <v>1386</v>
      </c>
      <c r="F22" s="643">
        <v>2335</v>
      </c>
      <c r="G22" s="643">
        <v>1623</v>
      </c>
      <c r="H22" s="643">
        <v>3387</v>
      </c>
      <c r="I22" s="643">
        <v>2020.5960823249388</v>
      </c>
      <c r="J22" s="643">
        <v>1814.9211623465887</v>
      </c>
      <c r="K22" s="643">
        <v>2150</v>
      </c>
      <c r="L22" s="644">
        <v>2221</v>
      </c>
      <c r="M22" s="649" t="s">
        <v>30</v>
      </c>
    </row>
    <row r="23" spans="1:13" ht="24" customHeight="1">
      <c r="A23" s="646">
        <v>19</v>
      </c>
      <c r="B23" s="636" t="s">
        <v>128</v>
      </c>
      <c r="C23" s="637">
        <v>4014</v>
      </c>
      <c r="D23" s="638">
        <v>6258</v>
      </c>
      <c r="E23" s="638">
        <v>6278</v>
      </c>
      <c r="F23" s="638">
        <v>7994</v>
      </c>
      <c r="G23" s="638">
        <v>8918</v>
      </c>
      <c r="H23" s="638">
        <v>14684</v>
      </c>
      <c r="I23" s="638">
        <v>13878.963639071368</v>
      </c>
      <c r="J23" s="638">
        <v>14285.238498642448</v>
      </c>
      <c r="K23" s="638">
        <v>7600</v>
      </c>
      <c r="L23" s="639">
        <v>6596</v>
      </c>
      <c r="M23" s="647" t="s">
        <v>31</v>
      </c>
    </row>
    <row r="24" spans="1:13" ht="24" customHeight="1">
      <c r="A24" s="648">
        <v>20</v>
      </c>
      <c r="B24" s="641" t="s">
        <v>727</v>
      </c>
      <c r="C24" s="642">
        <v>178413</v>
      </c>
      <c r="D24" s="643">
        <v>180125</v>
      </c>
      <c r="E24" s="643">
        <v>191248</v>
      </c>
      <c r="F24" s="643">
        <v>221123</v>
      </c>
      <c r="G24" s="643">
        <v>241674</v>
      </c>
      <c r="H24" s="643">
        <v>267836</v>
      </c>
      <c r="I24" s="643">
        <v>240355.4402851389</v>
      </c>
      <c r="J24" s="643">
        <v>225454.48739449197</v>
      </c>
      <c r="K24" s="643">
        <v>233154</v>
      </c>
      <c r="L24" s="644">
        <v>235221</v>
      </c>
      <c r="M24" s="649" t="s">
        <v>9</v>
      </c>
    </row>
    <row r="25" spans="1:13" ht="24" customHeight="1">
      <c r="A25" s="646">
        <v>21</v>
      </c>
      <c r="B25" s="636" t="s">
        <v>846</v>
      </c>
      <c r="C25" s="637">
        <v>267</v>
      </c>
      <c r="D25" s="638">
        <v>402</v>
      </c>
      <c r="E25" s="638">
        <v>298</v>
      </c>
      <c r="F25" s="638">
        <v>201</v>
      </c>
      <c r="G25" s="638">
        <v>234</v>
      </c>
      <c r="H25" s="638">
        <v>164</v>
      </c>
      <c r="I25" s="638">
        <v>217.43662203729917</v>
      </c>
      <c r="J25" s="638">
        <v>214.66179459245379</v>
      </c>
      <c r="K25" s="638">
        <v>166</v>
      </c>
      <c r="L25" s="639">
        <v>197</v>
      </c>
      <c r="M25" s="647" t="s">
        <v>32</v>
      </c>
    </row>
    <row r="26" spans="1:13" ht="24" customHeight="1">
      <c r="A26" s="648">
        <v>22</v>
      </c>
      <c r="B26" s="641" t="s">
        <v>741</v>
      </c>
      <c r="C26" s="642">
        <v>351519</v>
      </c>
      <c r="D26" s="643">
        <v>445704</v>
      </c>
      <c r="E26" s="643">
        <v>517293</v>
      </c>
      <c r="F26" s="643">
        <v>531049</v>
      </c>
      <c r="G26" s="643">
        <v>569822</v>
      </c>
      <c r="H26" s="643">
        <v>624669</v>
      </c>
      <c r="I26" s="643">
        <v>561638.0983988333</v>
      </c>
      <c r="J26" s="643">
        <v>570314.27141597855</v>
      </c>
      <c r="K26" s="643">
        <v>632025</v>
      </c>
      <c r="L26" s="644">
        <v>623949</v>
      </c>
      <c r="M26" s="649" t="s">
        <v>33</v>
      </c>
    </row>
    <row r="27" spans="1:13" ht="24" customHeight="1">
      <c r="A27" s="646">
        <v>23</v>
      </c>
      <c r="B27" s="636" t="s">
        <v>843</v>
      </c>
      <c r="C27" s="637">
        <v>1427</v>
      </c>
      <c r="D27" s="638">
        <v>1725</v>
      </c>
      <c r="E27" s="638">
        <v>1899</v>
      </c>
      <c r="F27" s="638">
        <v>1884</v>
      </c>
      <c r="G27" s="638">
        <v>1957</v>
      </c>
      <c r="H27" s="638">
        <v>2018</v>
      </c>
      <c r="I27" s="638">
        <v>2159.439935010736</v>
      </c>
      <c r="J27" s="638">
        <v>2226.8263297069147</v>
      </c>
      <c r="K27" s="638">
        <v>2501</v>
      </c>
      <c r="L27" s="639">
        <v>2496</v>
      </c>
      <c r="M27" s="647" t="s">
        <v>20</v>
      </c>
    </row>
    <row r="28" spans="1:13" ht="24" customHeight="1">
      <c r="A28" s="648">
        <v>24</v>
      </c>
      <c r="B28" s="641" t="s">
        <v>599</v>
      </c>
      <c r="C28" s="645">
        <v>55154</v>
      </c>
      <c r="D28" s="643">
        <v>65696</v>
      </c>
      <c r="E28" s="643">
        <v>73351</v>
      </c>
      <c r="F28" s="643">
        <v>69914</v>
      </c>
      <c r="G28" s="643">
        <v>71342</v>
      </c>
      <c r="H28" s="643">
        <v>78057</v>
      </c>
      <c r="I28" s="643">
        <v>76166.676293593904</v>
      </c>
      <c r="J28" s="643">
        <v>80012.785621661184</v>
      </c>
      <c r="K28" s="643">
        <v>88547</v>
      </c>
      <c r="L28" s="644">
        <v>94825</v>
      </c>
      <c r="M28" s="649" t="s">
        <v>1079</v>
      </c>
    </row>
    <row r="29" spans="1:13" ht="24" customHeight="1">
      <c r="A29" s="646">
        <v>25</v>
      </c>
      <c r="B29" s="636" t="s">
        <v>206</v>
      </c>
      <c r="C29" s="637">
        <v>72203</v>
      </c>
      <c r="D29" s="638">
        <v>88964</v>
      </c>
      <c r="E29" s="638">
        <v>98131</v>
      </c>
      <c r="F29" s="638">
        <v>95844</v>
      </c>
      <c r="G29" s="638">
        <v>100999</v>
      </c>
      <c r="H29" s="638">
        <v>110061</v>
      </c>
      <c r="I29" s="638">
        <v>101096.83169546713</v>
      </c>
      <c r="J29" s="638">
        <v>102447.57369958455</v>
      </c>
      <c r="K29" s="638">
        <v>113694</v>
      </c>
      <c r="L29" s="639">
        <v>113235</v>
      </c>
      <c r="M29" s="647" t="s">
        <v>39</v>
      </c>
    </row>
    <row r="30" spans="1:13" ht="24" customHeight="1">
      <c r="A30" s="648">
        <v>26</v>
      </c>
      <c r="B30" s="641" t="s">
        <v>841</v>
      </c>
      <c r="C30" s="642">
        <v>9141</v>
      </c>
      <c r="D30" s="643">
        <v>11207</v>
      </c>
      <c r="E30" s="643">
        <v>13119</v>
      </c>
      <c r="F30" s="643">
        <v>13389</v>
      </c>
      <c r="G30" s="643">
        <v>14517</v>
      </c>
      <c r="H30" s="643">
        <v>16078</v>
      </c>
      <c r="I30" s="643">
        <v>10498.463666697215</v>
      </c>
      <c r="J30" s="643">
        <v>11610.331891692853</v>
      </c>
      <c r="K30" s="643">
        <v>12171</v>
      </c>
      <c r="L30" s="644">
        <v>11131</v>
      </c>
      <c r="M30" s="649" t="s">
        <v>34</v>
      </c>
    </row>
    <row r="31" spans="1:13" ht="24" customHeight="1">
      <c r="A31" s="646">
        <v>27</v>
      </c>
      <c r="B31" s="636" t="s">
        <v>763</v>
      </c>
      <c r="C31" s="637">
        <v>130605</v>
      </c>
      <c r="D31" s="638">
        <v>165731</v>
      </c>
      <c r="E31" s="638">
        <v>191474</v>
      </c>
      <c r="F31" s="638">
        <v>198514</v>
      </c>
      <c r="G31" s="638">
        <v>215327</v>
      </c>
      <c r="H31" s="638">
        <v>241848</v>
      </c>
      <c r="I31" s="638">
        <v>196594.54394573579</v>
      </c>
      <c r="J31" s="638">
        <v>196742.23151632186</v>
      </c>
      <c r="K31" s="638">
        <v>217037</v>
      </c>
      <c r="L31" s="639">
        <v>214365</v>
      </c>
      <c r="M31" s="647" t="s">
        <v>35</v>
      </c>
    </row>
    <row r="32" spans="1:13" ht="24" customHeight="1">
      <c r="A32" s="648">
        <v>28</v>
      </c>
      <c r="B32" s="641" t="s">
        <v>1075</v>
      </c>
      <c r="C32" s="642">
        <v>60726</v>
      </c>
      <c r="D32" s="643">
        <v>65838</v>
      </c>
      <c r="E32" s="643">
        <v>93903</v>
      </c>
      <c r="F32" s="643">
        <v>86325</v>
      </c>
      <c r="G32" s="643">
        <v>91654</v>
      </c>
      <c r="H32" s="643">
        <v>98925</v>
      </c>
      <c r="I32" s="643">
        <v>68933.47931151824</v>
      </c>
      <c r="J32" s="643">
        <v>100336.30468533952</v>
      </c>
      <c r="K32" s="643">
        <v>100406</v>
      </c>
      <c r="L32" s="644">
        <v>105228</v>
      </c>
      <c r="M32" s="649" t="s">
        <v>36</v>
      </c>
    </row>
    <row r="33" spans="1:13" ht="24" customHeight="1">
      <c r="A33" s="646">
        <v>29</v>
      </c>
      <c r="B33" s="636" t="s">
        <v>207</v>
      </c>
      <c r="C33" s="637">
        <v>92832</v>
      </c>
      <c r="D33" s="638">
        <v>111478</v>
      </c>
      <c r="E33" s="638">
        <v>135657</v>
      </c>
      <c r="F33" s="638">
        <v>135205</v>
      </c>
      <c r="G33" s="638">
        <v>124800</v>
      </c>
      <c r="H33" s="638">
        <v>130336</v>
      </c>
      <c r="I33" s="638">
        <v>148851.11991045452</v>
      </c>
      <c r="J33" s="638">
        <v>157143.88177064678</v>
      </c>
      <c r="K33" s="638">
        <v>177919</v>
      </c>
      <c r="L33" s="639">
        <v>178508</v>
      </c>
      <c r="M33" s="647" t="s">
        <v>37</v>
      </c>
    </row>
    <row r="34" spans="1:13" ht="39.75" customHeight="1">
      <c r="A34" s="648">
        <v>30</v>
      </c>
      <c r="B34" s="641" t="s">
        <v>1074</v>
      </c>
      <c r="C34" s="642">
        <v>1157</v>
      </c>
      <c r="D34" s="643">
        <v>1462</v>
      </c>
      <c r="E34" s="643">
        <v>1600</v>
      </c>
      <c r="F34" s="643">
        <v>1545</v>
      </c>
      <c r="G34" s="643">
        <v>1552</v>
      </c>
      <c r="H34" s="643">
        <v>1598</v>
      </c>
      <c r="I34" s="643">
        <v>1384.0048388817761</v>
      </c>
      <c r="J34" s="643">
        <v>1475.0622207257061</v>
      </c>
      <c r="K34" s="643">
        <v>1572</v>
      </c>
      <c r="L34" s="644">
        <v>1391</v>
      </c>
      <c r="M34" s="649" t="s">
        <v>116</v>
      </c>
    </row>
    <row r="35" spans="1:13" ht="24" customHeight="1">
      <c r="A35" s="646">
        <v>31</v>
      </c>
      <c r="B35" s="636" t="s">
        <v>851</v>
      </c>
      <c r="C35" s="637">
        <v>1</v>
      </c>
      <c r="D35" s="638">
        <v>1</v>
      </c>
      <c r="E35" s="638">
        <v>1</v>
      </c>
      <c r="F35" s="638">
        <v>1</v>
      </c>
      <c r="G35" s="638">
        <v>1</v>
      </c>
      <c r="H35" s="638">
        <v>2</v>
      </c>
      <c r="I35" s="638">
        <v>1.3331254991822279</v>
      </c>
      <c r="J35" s="638">
        <v>1.315447602008071</v>
      </c>
      <c r="K35" s="638">
        <v>1</v>
      </c>
      <c r="L35" s="639">
        <v>1</v>
      </c>
      <c r="M35" s="647" t="s">
        <v>38</v>
      </c>
    </row>
    <row r="36" spans="1:13" ht="24" customHeight="1">
      <c r="A36" s="648">
        <v>32</v>
      </c>
      <c r="B36" s="641" t="s">
        <v>845</v>
      </c>
      <c r="C36" s="642">
        <v>834</v>
      </c>
      <c r="D36" s="643">
        <v>1026</v>
      </c>
      <c r="E36" s="643">
        <v>1147</v>
      </c>
      <c r="F36" s="643">
        <v>1131</v>
      </c>
      <c r="G36" s="643">
        <v>1165</v>
      </c>
      <c r="H36" s="643">
        <v>1222</v>
      </c>
      <c r="I36" s="643">
        <v>805.35375370368627</v>
      </c>
      <c r="J36" s="643">
        <v>799.900925038943</v>
      </c>
      <c r="K36" s="643">
        <v>888</v>
      </c>
      <c r="L36" s="644">
        <v>959</v>
      </c>
      <c r="M36" s="649" t="s">
        <v>105</v>
      </c>
    </row>
    <row r="37" spans="1:13" ht="24" customHeight="1">
      <c r="A37" s="646">
        <v>33</v>
      </c>
      <c r="B37" s="636" t="s">
        <v>844</v>
      </c>
      <c r="C37" s="637">
        <v>42</v>
      </c>
      <c r="D37" s="638">
        <v>60</v>
      </c>
      <c r="E37" s="638">
        <v>66</v>
      </c>
      <c r="F37" s="638">
        <v>66</v>
      </c>
      <c r="G37" s="638">
        <v>71</v>
      </c>
      <c r="H37" s="638">
        <v>67</v>
      </c>
      <c r="I37" s="638">
        <v>58.519679796082016</v>
      </c>
      <c r="J37" s="638">
        <v>58.026618047612629</v>
      </c>
      <c r="K37" s="638">
        <v>63</v>
      </c>
      <c r="L37" s="639"/>
      <c r="M37" s="647" t="s">
        <v>4</v>
      </c>
    </row>
    <row r="38" spans="1:13" ht="24" customHeight="1">
      <c r="A38" s="648">
        <v>34</v>
      </c>
      <c r="B38" s="641" t="s">
        <v>850</v>
      </c>
      <c r="C38" s="642">
        <v>2</v>
      </c>
      <c r="D38" s="643">
        <v>3</v>
      </c>
      <c r="E38" s="643">
        <v>3</v>
      </c>
      <c r="F38" s="643">
        <v>3</v>
      </c>
      <c r="G38" s="643">
        <v>4</v>
      </c>
      <c r="H38" s="643">
        <v>4</v>
      </c>
      <c r="I38" s="643">
        <v>3.4436013938020089</v>
      </c>
      <c r="J38" s="643">
        <v>3.2547999588948366</v>
      </c>
      <c r="K38" s="643">
        <v>4</v>
      </c>
      <c r="L38" s="644">
        <v>4</v>
      </c>
      <c r="M38" s="649" t="s">
        <v>24</v>
      </c>
    </row>
    <row r="39" spans="1:13" ht="24" customHeight="1">
      <c r="A39" s="646">
        <v>35</v>
      </c>
      <c r="B39" s="636" t="s">
        <v>1073</v>
      </c>
      <c r="C39" s="637">
        <v>97</v>
      </c>
      <c r="D39" s="638">
        <v>144</v>
      </c>
      <c r="E39" s="638">
        <v>163</v>
      </c>
      <c r="F39" s="638">
        <v>163</v>
      </c>
      <c r="G39" s="638">
        <v>169</v>
      </c>
      <c r="H39" s="638">
        <v>180</v>
      </c>
      <c r="I39" s="638">
        <v>158.85203394093858</v>
      </c>
      <c r="J39" s="638">
        <v>162.85789663581156</v>
      </c>
      <c r="K39" s="638">
        <v>184</v>
      </c>
      <c r="L39" s="639">
        <v>187</v>
      </c>
      <c r="M39" s="647" t="s">
        <v>7</v>
      </c>
    </row>
    <row r="40" spans="1:13" ht="24" customHeight="1">
      <c r="A40" s="648">
        <v>36</v>
      </c>
      <c r="B40" s="641" t="s">
        <v>742</v>
      </c>
      <c r="C40" s="645">
        <v>1014</v>
      </c>
      <c r="D40" s="643">
        <v>1227</v>
      </c>
      <c r="E40" s="643">
        <v>1366</v>
      </c>
      <c r="F40" s="643">
        <v>1345</v>
      </c>
      <c r="G40" s="643">
        <v>1388</v>
      </c>
      <c r="H40" s="643">
        <v>1438</v>
      </c>
      <c r="I40" s="643">
        <v>1739.0925365372473</v>
      </c>
      <c r="J40" s="643">
        <v>1830.8299337761705</v>
      </c>
      <c r="K40" s="643">
        <v>2095</v>
      </c>
      <c r="L40" s="644">
        <v>2128</v>
      </c>
      <c r="M40" s="649" t="s">
        <v>10</v>
      </c>
    </row>
    <row r="41" spans="1:13" s="18" customFormat="1" ht="24" customHeight="1">
      <c r="A41" s="1277"/>
      <c r="B41" s="1278" t="s">
        <v>132</v>
      </c>
      <c r="C41" s="1279">
        <v>2637926</v>
      </c>
      <c r="D41" s="1280">
        <f>SUM(D5:D40)</f>
        <v>3264671</v>
      </c>
      <c r="E41" s="1280">
        <v>3707960</v>
      </c>
      <c r="F41" s="1280">
        <v>3647822</v>
      </c>
      <c r="G41" s="1280">
        <f t="shared" ref="G41:J41" si="0">SUM(G5:G40)</f>
        <v>3869909</v>
      </c>
      <c r="H41" s="1280">
        <v>4216715</v>
      </c>
      <c r="I41" s="1280">
        <f t="shared" si="0"/>
        <v>4104807.9969410859</v>
      </c>
      <c r="J41" s="1280">
        <f t="shared" si="0"/>
        <v>3943673.9560073158</v>
      </c>
      <c r="K41" s="1280">
        <v>4356079</v>
      </c>
      <c r="L41" s="1280">
        <v>4270402</v>
      </c>
      <c r="M41" s="1281" t="s">
        <v>0</v>
      </c>
    </row>
    <row r="42" spans="1:13" s="5" customFormat="1" ht="42" customHeight="1">
      <c r="A42" s="1500" t="s">
        <v>2099</v>
      </c>
      <c r="B42" s="1501"/>
      <c r="C42" s="1501"/>
      <c r="D42" s="1501"/>
      <c r="E42" s="1501"/>
      <c r="F42" s="1501"/>
      <c r="G42" s="1501"/>
      <c r="H42" s="1501"/>
      <c r="I42" s="1501"/>
      <c r="J42" s="1501"/>
      <c r="K42" s="1501"/>
      <c r="L42" s="1501"/>
      <c r="M42" s="1502"/>
    </row>
    <row r="43" spans="1:13" ht="25.5" customHeight="1">
      <c r="A43" s="1652" t="s">
        <v>2097</v>
      </c>
      <c r="B43" s="1653"/>
      <c r="C43" s="1653"/>
      <c r="D43" s="1653"/>
      <c r="E43" s="1653"/>
      <c r="F43" s="1653"/>
      <c r="G43" s="1653"/>
      <c r="H43" s="1653"/>
      <c r="I43" s="1653"/>
      <c r="J43" s="1653"/>
      <c r="K43" s="1653"/>
      <c r="L43" s="1653"/>
      <c r="M43" s="1654"/>
    </row>
    <row r="44" spans="1:13" ht="30.75" customHeight="1"/>
  </sheetData>
  <mergeCells count="5">
    <mergeCell ref="A1:M1"/>
    <mergeCell ref="A2:M2"/>
    <mergeCell ref="A3:M3"/>
    <mergeCell ref="A42:M42"/>
    <mergeCell ref="A43:M43"/>
  </mergeCells>
  <pageMargins left="0.6692913385826772" right="0.15748031496062992" top="0.55118110236220474" bottom="0.74803149606299213" header="0.31496062992125984" footer="0.31496062992125984"/>
  <pageSetup paperSize="9" scale="61" orientation="portrait"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9B40F-8AA9-4F7B-87A7-5C4B26A757D8}">
  <sheetPr>
    <tabColor rgb="FF00B050"/>
  </sheetPr>
  <dimension ref="A1:AA56"/>
  <sheetViews>
    <sheetView view="pageBreakPreview" topLeftCell="A25" zoomScale="90" zoomScaleSheetLayoutView="90" workbookViewId="0">
      <selection activeCell="L15" sqref="L15"/>
    </sheetView>
  </sheetViews>
  <sheetFormatPr defaultColWidth="9.140625" defaultRowHeight="15"/>
  <cols>
    <col min="1" max="1" width="11.85546875" style="206" customWidth="1"/>
    <col min="2" max="8" width="9.85546875" style="206" customWidth="1"/>
    <col min="9" max="9" width="11.28515625" style="206" customWidth="1"/>
    <col min="10" max="10" width="11.7109375" style="206" customWidth="1"/>
    <col min="11" max="11" width="10.5703125" style="206" customWidth="1"/>
    <col min="12" max="12" width="9.85546875" style="206" customWidth="1"/>
    <col min="13" max="13" width="14.7109375" style="206" customWidth="1"/>
    <col min="14" max="14" width="11.85546875" style="206" customWidth="1"/>
    <col min="15" max="15" width="15.42578125" style="206" customWidth="1"/>
    <col min="16" max="16384" width="9.140625" style="206"/>
  </cols>
  <sheetData>
    <row r="1" spans="1:27" ht="20.25" customHeight="1">
      <c r="A1" s="1573" t="s">
        <v>2235</v>
      </c>
      <c r="B1" s="1387"/>
      <c r="C1" s="1387"/>
      <c r="D1" s="1387"/>
      <c r="E1" s="1387"/>
      <c r="F1" s="1387"/>
      <c r="G1" s="1387"/>
      <c r="H1" s="1387"/>
      <c r="I1" s="1387"/>
      <c r="J1" s="1387"/>
      <c r="K1" s="1387"/>
      <c r="L1" s="1387"/>
      <c r="M1" s="1387"/>
      <c r="N1" s="1387"/>
      <c r="O1" s="1388"/>
    </row>
    <row r="2" spans="1:27" ht="20.25" customHeight="1">
      <c r="A2" s="1575" t="s">
        <v>2236</v>
      </c>
      <c r="B2" s="1394"/>
      <c r="C2" s="1394"/>
      <c r="D2" s="1394"/>
      <c r="E2" s="1394"/>
      <c r="F2" s="1394"/>
      <c r="G2" s="1394"/>
      <c r="H2" s="1394"/>
      <c r="I2" s="1394"/>
      <c r="J2" s="1394"/>
      <c r="K2" s="1394"/>
      <c r="L2" s="1394"/>
      <c r="M2" s="1394"/>
      <c r="N2" s="1394"/>
      <c r="O2" s="1395"/>
    </row>
    <row r="3" spans="1:27" ht="20.25" customHeight="1">
      <c r="A3" s="564"/>
      <c r="B3" s="394"/>
      <c r="C3" s="394"/>
      <c r="D3" s="394"/>
      <c r="E3" s="394"/>
      <c r="F3" s="394"/>
      <c r="G3" s="394"/>
      <c r="H3" s="394"/>
      <c r="I3" s="394"/>
      <c r="J3" s="394"/>
      <c r="K3" s="394"/>
      <c r="L3" s="1655" t="s">
        <v>1104</v>
      </c>
      <c r="M3" s="1655"/>
      <c r="N3" s="1655"/>
      <c r="O3" s="1656"/>
    </row>
    <row r="4" spans="1:27" s="40" customFormat="1" ht="37.5" customHeight="1">
      <c r="A4" s="1426" t="s">
        <v>1103</v>
      </c>
      <c r="B4" s="1426" t="s">
        <v>1102</v>
      </c>
      <c r="C4" s="1438"/>
      <c r="D4" s="1438"/>
      <c r="E4" s="1438"/>
      <c r="F4" s="1438"/>
      <c r="G4" s="1438"/>
      <c r="H4" s="1438"/>
      <c r="I4" s="1438"/>
      <c r="J4" s="1438"/>
      <c r="K4" s="1438"/>
      <c r="L4" s="1438"/>
      <c r="M4" s="1438"/>
      <c r="N4" s="1438"/>
      <c r="O4" s="1438"/>
      <c r="AA4" s="139"/>
    </row>
    <row r="5" spans="1:27" s="40" customFormat="1" ht="125.25" customHeight="1">
      <c r="A5" s="1438"/>
      <c r="B5" s="544" t="s">
        <v>1101</v>
      </c>
      <c r="C5" s="544" t="s">
        <v>1100</v>
      </c>
      <c r="D5" s="544" t="s">
        <v>1099</v>
      </c>
      <c r="E5" s="544" t="s">
        <v>1098</v>
      </c>
      <c r="F5" s="544" t="s">
        <v>1097</v>
      </c>
      <c r="G5" s="544" t="s">
        <v>1096</v>
      </c>
      <c r="H5" s="544" t="s">
        <v>1095</v>
      </c>
      <c r="I5" s="544" t="s">
        <v>1094</v>
      </c>
      <c r="J5" s="544" t="s">
        <v>1093</v>
      </c>
      <c r="K5" s="544" t="s">
        <v>1092</v>
      </c>
      <c r="L5" s="544" t="s">
        <v>1091</v>
      </c>
      <c r="M5" s="544" t="s">
        <v>1090</v>
      </c>
      <c r="N5" s="544" t="s">
        <v>1089</v>
      </c>
      <c r="O5" s="544" t="s">
        <v>1088</v>
      </c>
    </row>
    <row r="6" spans="1:27" ht="20.100000000000001" customHeight="1">
      <c r="A6" s="244" t="s">
        <v>433</v>
      </c>
      <c r="B6" s="650">
        <v>31056</v>
      </c>
      <c r="C6" s="650">
        <v>15554</v>
      </c>
      <c r="D6" s="650">
        <v>9744</v>
      </c>
      <c r="E6" s="650">
        <v>3250</v>
      </c>
      <c r="F6" s="650">
        <v>2254</v>
      </c>
      <c r="G6" s="650">
        <v>10010</v>
      </c>
      <c r="H6" s="650">
        <v>3198</v>
      </c>
      <c r="I6" s="650">
        <v>5576</v>
      </c>
      <c r="J6" s="650">
        <v>80642</v>
      </c>
      <c r="K6" s="650">
        <v>7803</v>
      </c>
      <c r="L6" s="650">
        <v>2228</v>
      </c>
      <c r="M6" s="650">
        <v>10523</v>
      </c>
      <c r="N6" s="650">
        <v>20554</v>
      </c>
      <c r="O6" s="650">
        <v>101196</v>
      </c>
    </row>
    <row r="7" spans="1:27" ht="20.100000000000001" customHeight="1">
      <c r="A7" s="257" t="s">
        <v>432</v>
      </c>
      <c r="B7" s="654">
        <v>34056</v>
      </c>
      <c r="C7" s="654">
        <v>18426</v>
      </c>
      <c r="D7" s="654">
        <v>11470</v>
      </c>
      <c r="E7" s="654">
        <v>4401</v>
      </c>
      <c r="F7" s="654">
        <v>2478</v>
      </c>
      <c r="G7" s="654">
        <v>12931</v>
      </c>
      <c r="H7" s="654">
        <v>3140</v>
      </c>
      <c r="I7" s="654">
        <v>4997</v>
      </c>
      <c r="J7" s="654">
        <v>91899</v>
      </c>
      <c r="K7" s="654">
        <v>9274</v>
      </c>
      <c r="L7" s="654">
        <v>2429</v>
      </c>
      <c r="M7" s="654">
        <v>11962</v>
      </c>
      <c r="N7" s="654">
        <v>23665</v>
      </c>
      <c r="O7" s="654">
        <v>115564</v>
      </c>
    </row>
    <row r="8" spans="1:27" ht="20.100000000000001" customHeight="1">
      <c r="A8" s="244" t="s">
        <v>1015</v>
      </c>
      <c r="B8" s="650">
        <v>37381</v>
      </c>
      <c r="C8" s="650">
        <v>16871</v>
      </c>
      <c r="D8" s="650">
        <v>13391</v>
      </c>
      <c r="E8" s="650">
        <v>5856</v>
      </c>
      <c r="F8" s="650">
        <v>2474</v>
      </c>
      <c r="G8" s="650">
        <v>18293</v>
      </c>
      <c r="H8" s="650">
        <v>2556</v>
      </c>
      <c r="I8" s="650">
        <v>4962</v>
      </c>
      <c r="J8" s="650">
        <v>101784</v>
      </c>
      <c r="K8" s="650">
        <v>7820</v>
      </c>
      <c r="L8" s="650">
        <v>2639</v>
      </c>
      <c r="M8" s="650">
        <v>12667</v>
      </c>
      <c r="N8" s="650">
        <v>23126</v>
      </c>
      <c r="O8" s="650">
        <v>124910</v>
      </c>
    </row>
    <row r="9" spans="1:27" ht="20.100000000000001" customHeight="1">
      <c r="A9" s="257" t="s">
        <v>1012</v>
      </c>
      <c r="B9" s="654">
        <v>40237</v>
      </c>
      <c r="C9" s="654">
        <v>16412</v>
      </c>
      <c r="D9" s="654">
        <v>11658</v>
      </c>
      <c r="E9" s="654">
        <v>6032</v>
      </c>
      <c r="F9" s="654">
        <v>2504</v>
      </c>
      <c r="G9" s="654">
        <v>22225</v>
      </c>
      <c r="H9" s="654">
        <v>1799</v>
      </c>
      <c r="I9" s="654">
        <v>4033</v>
      </c>
      <c r="J9" s="654">
        <v>104900</v>
      </c>
      <c r="K9" s="654">
        <v>6547</v>
      </c>
      <c r="L9" s="654">
        <v>2877</v>
      </c>
      <c r="M9" s="654">
        <v>13284</v>
      </c>
      <c r="N9" s="654">
        <v>22708</v>
      </c>
      <c r="O9" s="654">
        <v>127608</v>
      </c>
    </row>
    <row r="10" spans="1:27" ht="20.100000000000001" customHeight="1">
      <c r="A10" s="244" t="s">
        <v>1005</v>
      </c>
      <c r="B10" s="650">
        <v>42744</v>
      </c>
      <c r="C10" s="650">
        <v>14158</v>
      </c>
      <c r="D10" s="650">
        <v>10735</v>
      </c>
      <c r="E10" s="650">
        <v>5893</v>
      </c>
      <c r="F10" s="650">
        <v>2145</v>
      </c>
      <c r="G10" s="650">
        <v>24046</v>
      </c>
      <c r="H10" s="650">
        <v>972</v>
      </c>
      <c r="I10" s="650">
        <v>2372</v>
      </c>
      <c r="J10" s="650">
        <v>103065</v>
      </c>
      <c r="K10" s="650">
        <v>7471</v>
      </c>
      <c r="L10" s="650">
        <v>3609</v>
      </c>
      <c r="M10" s="650">
        <v>13803</v>
      </c>
      <c r="N10" s="650">
        <v>24883</v>
      </c>
      <c r="O10" s="650">
        <v>127948</v>
      </c>
    </row>
    <row r="11" spans="1:27" ht="16.5">
      <c r="A11" s="257" t="s">
        <v>1004</v>
      </c>
      <c r="B11" s="654">
        <v>42661</v>
      </c>
      <c r="C11" s="654">
        <v>12481</v>
      </c>
      <c r="D11" s="654">
        <v>10268</v>
      </c>
      <c r="E11" s="654">
        <v>5878</v>
      </c>
      <c r="F11" s="654">
        <v>2109</v>
      </c>
      <c r="G11" s="654">
        <v>23378</v>
      </c>
      <c r="H11" s="654">
        <v>964</v>
      </c>
      <c r="I11" s="654">
        <v>2102</v>
      </c>
      <c r="J11" s="654">
        <v>99841</v>
      </c>
      <c r="K11" s="654">
        <v>5591</v>
      </c>
      <c r="L11" s="654">
        <v>3639</v>
      </c>
      <c r="M11" s="654">
        <v>13449</v>
      </c>
      <c r="N11" s="654">
        <v>22679</v>
      </c>
      <c r="O11" s="654">
        <v>122520</v>
      </c>
    </row>
    <row r="12" spans="1:27" ht="16.5">
      <c r="A12" s="244" t="s">
        <v>1003</v>
      </c>
      <c r="B12" s="650">
        <v>41860</v>
      </c>
      <c r="C12" s="650">
        <v>13222</v>
      </c>
      <c r="D12" s="650">
        <v>10854</v>
      </c>
      <c r="E12" s="650">
        <v>6087</v>
      </c>
      <c r="F12" s="650">
        <v>2039</v>
      </c>
      <c r="G12" s="650">
        <v>24644</v>
      </c>
      <c r="H12" s="650">
        <v>925</v>
      </c>
      <c r="I12" s="650">
        <v>2015</v>
      </c>
      <c r="J12" s="650">
        <v>101646</v>
      </c>
      <c r="K12" s="650">
        <v>6434</v>
      </c>
      <c r="L12" s="650">
        <v>3596</v>
      </c>
      <c r="M12" s="650">
        <v>13539</v>
      </c>
      <c r="N12" s="650">
        <v>23569</v>
      </c>
      <c r="O12" s="650">
        <v>125215</v>
      </c>
    </row>
    <row r="13" spans="1:27" ht="16.5">
      <c r="A13" s="257" t="s">
        <v>1002</v>
      </c>
      <c r="B13" s="654">
        <v>42687</v>
      </c>
      <c r="C13" s="654">
        <v>12942</v>
      </c>
      <c r="D13" s="654">
        <v>9738</v>
      </c>
      <c r="E13" s="654">
        <v>6102</v>
      </c>
      <c r="F13" s="654">
        <v>2017</v>
      </c>
      <c r="G13" s="654">
        <v>25202</v>
      </c>
      <c r="H13" s="654">
        <v>809</v>
      </c>
      <c r="I13" s="654">
        <v>1917</v>
      </c>
      <c r="J13" s="654">
        <v>101414</v>
      </c>
      <c r="K13" s="654">
        <v>6326</v>
      </c>
      <c r="L13" s="654">
        <v>3454</v>
      </c>
      <c r="M13" s="654">
        <v>13631</v>
      </c>
      <c r="N13" s="654">
        <v>23411</v>
      </c>
      <c r="O13" s="654">
        <v>124825</v>
      </c>
    </row>
    <row r="14" spans="1:27" ht="16.5">
      <c r="A14" s="244" t="s">
        <v>878</v>
      </c>
      <c r="B14" s="650">
        <v>42894</v>
      </c>
      <c r="C14" s="650">
        <v>11843</v>
      </c>
      <c r="D14" s="650">
        <v>10333</v>
      </c>
      <c r="E14" s="650">
        <v>6104</v>
      </c>
      <c r="F14" s="650">
        <v>1897</v>
      </c>
      <c r="G14" s="650">
        <v>25887</v>
      </c>
      <c r="H14" s="650">
        <v>897</v>
      </c>
      <c r="I14" s="650">
        <v>1811</v>
      </c>
      <c r="J14" s="650">
        <v>101666</v>
      </c>
      <c r="K14" s="650">
        <v>7500</v>
      </c>
      <c r="L14" s="650">
        <v>3283</v>
      </c>
      <c r="M14" s="650">
        <v>13500</v>
      </c>
      <c r="N14" s="650">
        <v>24283</v>
      </c>
      <c r="O14" s="650">
        <v>125949</v>
      </c>
    </row>
    <row r="15" spans="1:27" ht="16.5">
      <c r="A15" s="257" t="s">
        <v>1001</v>
      </c>
      <c r="B15" s="654">
        <v>43016</v>
      </c>
      <c r="C15" s="654">
        <v>11477</v>
      </c>
      <c r="D15" s="654">
        <v>9558</v>
      </c>
      <c r="E15" s="654">
        <v>6117</v>
      </c>
      <c r="F15" s="654">
        <v>1929</v>
      </c>
      <c r="G15" s="654">
        <v>25105</v>
      </c>
      <c r="H15" s="654">
        <v>838</v>
      </c>
      <c r="I15" s="654">
        <v>1786</v>
      </c>
      <c r="J15" s="654">
        <v>99826</v>
      </c>
      <c r="K15" s="654">
        <v>7121</v>
      </c>
      <c r="L15" s="654">
        <v>3470</v>
      </c>
      <c r="M15" s="654">
        <v>13046</v>
      </c>
      <c r="N15" s="654">
        <v>23637</v>
      </c>
      <c r="O15" s="654">
        <v>123463</v>
      </c>
    </row>
    <row r="16" spans="1:27" ht="16.5">
      <c r="A16" s="244" t="s">
        <v>1087</v>
      </c>
      <c r="B16" s="650">
        <v>43529</v>
      </c>
      <c r="C16" s="650">
        <v>11435</v>
      </c>
      <c r="D16" s="650">
        <v>10297</v>
      </c>
      <c r="E16" s="650">
        <v>6270</v>
      </c>
      <c r="F16" s="650">
        <v>1864</v>
      </c>
      <c r="G16" s="650">
        <v>25991</v>
      </c>
      <c r="H16" s="650">
        <v>765</v>
      </c>
      <c r="I16" s="650">
        <v>1634</v>
      </c>
      <c r="J16" s="650">
        <v>101785</v>
      </c>
      <c r="K16" s="650">
        <v>7040</v>
      </c>
      <c r="L16" s="650">
        <v>3517</v>
      </c>
      <c r="M16" s="650">
        <v>12760</v>
      </c>
      <c r="N16" s="650">
        <v>23317</v>
      </c>
      <c r="O16" s="650">
        <v>125102</v>
      </c>
    </row>
    <row r="17" spans="1:18" ht="16.5">
      <c r="A17" s="257" t="s">
        <v>1086</v>
      </c>
      <c r="B17" s="654">
        <v>43581</v>
      </c>
      <c r="C17" s="654">
        <v>10798</v>
      </c>
      <c r="D17" s="654">
        <v>9940</v>
      </c>
      <c r="E17" s="654">
        <v>6376</v>
      </c>
      <c r="F17" s="654">
        <v>1757</v>
      </c>
      <c r="G17" s="654">
        <v>26741</v>
      </c>
      <c r="H17" s="654">
        <v>871</v>
      </c>
      <c r="I17" s="654">
        <v>1653</v>
      </c>
      <c r="J17" s="654">
        <v>101717</v>
      </c>
      <c r="K17" s="654">
        <v>7456</v>
      </c>
      <c r="L17" s="654">
        <v>3341</v>
      </c>
      <c r="M17" s="654">
        <v>13201</v>
      </c>
      <c r="N17" s="654">
        <v>23998</v>
      </c>
      <c r="O17" s="654">
        <v>125715</v>
      </c>
    </row>
    <row r="18" spans="1:18" ht="16.5">
      <c r="A18" s="244" t="s">
        <v>1085</v>
      </c>
      <c r="B18" s="650">
        <v>44898</v>
      </c>
      <c r="C18" s="650">
        <v>9905</v>
      </c>
      <c r="D18" s="650">
        <v>9527</v>
      </c>
      <c r="E18" s="650">
        <v>6338</v>
      </c>
      <c r="F18" s="650">
        <v>1862</v>
      </c>
      <c r="G18" s="650">
        <v>27466</v>
      </c>
      <c r="H18" s="650">
        <v>806</v>
      </c>
      <c r="I18" s="650">
        <v>1563</v>
      </c>
      <c r="J18" s="650">
        <v>102365</v>
      </c>
      <c r="K18" s="650">
        <v>8535</v>
      </c>
      <c r="L18" s="650">
        <v>3404</v>
      </c>
      <c r="M18" s="650">
        <v>12576</v>
      </c>
      <c r="N18" s="650">
        <v>24515</v>
      </c>
      <c r="O18" s="650">
        <v>126880</v>
      </c>
    </row>
    <row r="19" spans="1:18" ht="16.5">
      <c r="A19" s="257" t="s">
        <v>1084</v>
      </c>
      <c r="B19" s="654">
        <v>45456</v>
      </c>
      <c r="C19" s="654">
        <v>9882</v>
      </c>
      <c r="D19" s="654">
        <v>9103</v>
      </c>
      <c r="E19" s="654">
        <v>6574</v>
      </c>
      <c r="F19" s="654">
        <v>1736</v>
      </c>
      <c r="G19" s="654">
        <v>27671</v>
      </c>
      <c r="H19" s="654">
        <v>746</v>
      </c>
      <c r="I19" s="654">
        <v>1432</v>
      </c>
      <c r="J19" s="654">
        <v>102600</v>
      </c>
      <c r="K19" s="654">
        <v>6295</v>
      </c>
      <c r="L19" s="654">
        <v>3454</v>
      </c>
      <c r="M19" s="654">
        <v>12369</v>
      </c>
      <c r="N19" s="654">
        <v>22118</v>
      </c>
      <c r="O19" s="654">
        <v>124718</v>
      </c>
    </row>
    <row r="20" spans="1:18" ht="20.100000000000001" customHeight="1">
      <c r="A20" s="244" t="s">
        <v>430</v>
      </c>
      <c r="B20" s="650">
        <v>44711.999999999993</v>
      </c>
      <c r="C20" s="650">
        <v>9856.4000000000015</v>
      </c>
      <c r="D20" s="650">
        <v>9828.9</v>
      </c>
      <c r="E20" s="650">
        <v>6611.3000000000011</v>
      </c>
      <c r="F20" s="650">
        <v>1759.1</v>
      </c>
      <c r="G20" s="650">
        <v>25730.5</v>
      </c>
      <c r="H20" s="650">
        <v>778</v>
      </c>
      <c r="I20" s="650">
        <v>1423.6999999999825</v>
      </c>
      <c r="J20" s="650">
        <v>100699.89999999998</v>
      </c>
      <c r="K20" s="650">
        <v>5185.3</v>
      </c>
      <c r="L20" s="650">
        <v>3632.1</v>
      </c>
      <c r="M20" s="650">
        <v>9837.3000000000011</v>
      </c>
      <c r="N20" s="650">
        <v>20332.5</v>
      </c>
      <c r="O20" s="650">
        <v>121032.39999999998</v>
      </c>
    </row>
    <row r="21" spans="1:18" ht="20.100000000000001" customHeight="1">
      <c r="A21" s="257" t="s">
        <v>1083</v>
      </c>
      <c r="B21" s="654">
        <v>41906.699999999997</v>
      </c>
      <c r="C21" s="654">
        <v>9092.2999999999993</v>
      </c>
      <c r="D21" s="654">
        <v>9232.9</v>
      </c>
      <c r="E21" s="654">
        <v>7430.4</v>
      </c>
      <c r="F21" s="654">
        <v>1552.7</v>
      </c>
      <c r="G21" s="654">
        <v>26382.9</v>
      </c>
      <c r="H21" s="654">
        <v>616.5</v>
      </c>
      <c r="I21" s="654">
        <v>1100.6000000000058</v>
      </c>
      <c r="J21" s="654">
        <v>97315</v>
      </c>
      <c r="K21" s="654">
        <v>6714.6</v>
      </c>
      <c r="L21" s="654">
        <v>3518.5</v>
      </c>
      <c r="M21" s="654">
        <v>10546</v>
      </c>
      <c r="N21" s="654">
        <v>22745.600000000002</v>
      </c>
      <c r="O21" s="654">
        <v>120060.6</v>
      </c>
    </row>
    <row r="22" spans="1:18" ht="20.100000000000001" customHeight="1">
      <c r="A22" s="244" t="s">
        <v>424</v>
      </c>
      <c r="B22" s="650">
        <v>45537.400000000009</v>
      </c>
      <c r="C22" s="650">
        <v>7530.9</v>
      </c>
      <c r="D22" s="650">
        <v>8752.5</v>
      </c>
      <c r="E22" s="650">
        <v>8173.8</v>
      </c>
      <c r="F22" s="650">
        <v>1381.4</v>
      </c>
      <c r="G22" s="650">
        <v>27752.400000000001</v>
      </c>
      <c r="H22" s="650">
        <v>706</v>
      </c>
      <c r="I22" s="650">
        <v>904.90000000000873</v>
      </c>
      <c r="J22" s="650">
        <v>100739.3</v>
      </c>
      <c r="K22" s="650">
        <v>7892.5</v>
      </c>
      <c r="L22" s="650">
        <v>3377.9</v>
      </c>
      <c r="M22" s="650">
        <v>9064.562068965517</v>
      </c>
      <c r="N22" s="650">
        <v>22072.899999999998</v>
      </c>
      <c r="O22" s="650">
        <v>122812.2</v>
      </c>
    </row>
    <row r="23" spans="1:18" ht="20.100000000000001" customHeight="1">
      <c r="A23" s="257" t="s">
        <v>1</v>
      </c>
      <c r="B23" s="654">
        <v>42862.413</v>
      </c>
      <c r="C23" s="654">
        <v>7381.7280000000001</v>
      </c>
      <c r="D23" s="654">
        <v>9612.3379999999997</v>
      </c>
      <c r="E23" s="654">
        <v>8553.157540000002</v>
      </c>
      <c r="F23" s="654">
        <v>1286.1919999999998</v>
      </c>
      <c r="G23" s="654">
        <v>29068.587000000003</v>
      </c>
      <c r="H23" s="654">
        <v>705.35399999999993</v>
      </c>
      <c r="I23" s="654">
        <v>799.93399999999383</v>
      </c>
      <c r="J23" s="654">
        <v>100269.70354</v>
      </c>
      <c r="K23" s="654">
        <v>9185.5909999999985</v>
      </c>
      <c r="L23" s="654">
        <v>4366.6939999999995</v>
      </c>
      <c r="M23" s="654">
        <v>10951.575482758621</v>
      </c>
      <c r="N23" s="654">
        <v>26378.936172413793</v>
      </c>
      <c r="O23" s="654">
        <v>126648.6397124138</v>
      </c>
    </row>
    <row r="24" spans="1:18" ht="20.100000000000001" customHeight="1">
      <c r="A24" s="244" t="s">
        <v>2</v>
      </c>
      <c r="B24" s="650">
        <v>44006.25299999999</v>
      </c>
      <c r="C24" s="650">
        <v>6245.081000000001</v>
      </c>
      <c r="D24" s="650">
        <v>8776.7000000000007</v>
      </c>
      <c r="E24" s="650">
        <v>8781.9279999999981</v>
      </c>
      <c r="F24" s="650">
        <v>1175.7830000000001</v>
      </c>
      <c r="G24" s="650">
        <v>29864.77</v>
      </c>
      <c r="H24" s="650">
        <v>643.39600000000007</v>
      </c>
      <c r="I24" s="650">
        <v>798.7780000000057</v>
      </c>
      <c r="J24" s="650">
        <v>100292.68899999998</v>
      </c>
      <c r="K24" s="650">
        <v>8299.0609999999997</v>
      </c>
      <c r="L24" s="650">
        <v>4007.3689999999997</v>
      </c>
      <c r="M24" s="650">
        <v>10380.088639097747</v>
      </c>
      <c r="N24" s="650">
        <v>24441.275000000005</v>
      </c>
      <c r="O24" s="650">
        <v>124733.96399999999</v>
      </c>
    </row>
    <row r="25" spans="1:18" ht="20.100000000000001" customHeight="1">
      <c r="A25" s="257" t="s">
        <v>3</v>
      </c>
      <c r="B25" s="654">
        <v>42753.871999999996</v>
      </c>
      <c r="C25" s="654">
        <v>6214.3599999999988</v>
      </c>
      <c r="D25" s="654">
        <v>7297.4169999999995</v>
      </c>
      <c r="E25" s="654">
        <v>8672.637999999999</v>
      </c>
      <c r="F25" s="654">
        <v>1128.019</v>
      </c>
      <c r="G25" s="654">
        <v>30003.344000000005</v>
      </c>
      <c r="H25" s="654">
        <v>695.12</v>
      </c>
      <c r="I25" s="654">
        <v>754.09100000000035</v>
      </c>
      <c r="J25" s="654">
        <v>97518.86099999999</v>
      </c>
      <c r="K25" s="654">
        <v>8521.7929999999997</v>
      </c>
      <c r="L25" s="654">
        <v>3892.864</v>
      </c>
      <c r="M25" s="654">
        <v>8917.1764536641767</v>
      </c>
      <c r="N25" s="654">
        <v>23232.2796835443</v>
      </c>
      <c r="O25" s="654">
        <v>120751.14068354429</v>
      </c>
    </row>
    <row r="26" spans="1:18" ht="20.100000000000001" customHeight="1">
      <c r="A26" s="244" t="s">
        <v>13</v>
      </c>
      <c r="B26" s="650">
        <v>44135.95199999999</v>
      </c>
      <c r="C26" s="650">
        <v>5793.4400000000005</v>
      </c>
      <c r="D26" s="650">
        <v>7810.7150000000011</v>
      </c>
      <c r="E26" s="650">
        <v>9066.26</v>
      </c>
      <c r="F26" s="650">
        <v>1193.7149999999999</v>
      </c>
      <c r="G26" s="650">
        <v>30473.181</v>
      </c>
      <c r="H26" s="650">
        <v>673.5</v>
      </c>
      <c r="I26" s="650">
        <v>682.2960000000021</v>
      </c>
      <c r="J26" s="650">
        <v>99829.058999999994</v>
      </c>
      <c r="K26" s="650">
        <v>9927.3829999999998</v>
      </c>
      <c r="L26" s="650">
        <v>3904.8579999999993</v>
      </c>
      <c r="M26" s="650">
        <v>9524.6939999999995</v>
      </c>
      <c r="N26" s="650">
        <v>25211.344999999998</v>
      </c>
      <c r="O26" s="650">
        <v>125040.40399999999</v>
      </c>
    </row>
    <row r="27" spans="1:18" ht="20.100000000000001" customHeight="1">
      <c r="A27" s="257" t="s">
        <v>41</v>
      </c>
      <c r="B27" s="654">
        <v>44110.482599999996</v>
      </c>
      <c r="C27" s="654">
        <v>6161.4170000000004</v>
      </c>
      <c r="D27" s="654">
        <v>7317.9369999999999</v>
      </c>
      <c r="E27" s="654">
        <v>9185.4049999999988</v>
      </c>
      <c r="F27" s="654">
        <v>1208.0979999999997</v>
      </c>
      <c r="G27" s="654">
        <v>31465.595999999994</v>
      </c>
      <c r="H27" s="654">
        <v>707.46</v>
      </c>
      <c r="I27" s="654">
        <v>589.64000000001397</v>
      </c>
      <c r="J27" s="654">
        <v>100746.0356</v>
      </c>
      <c r="K27" s="654">
        <v>8250.99</v>
      </c>
      <c r="L27" s="654">
        <v>3853.3849</v>
      </c>
      <c r="M27" s="654">
        <v>9362.9678303179535</v>
      </c>
      <c r="N27" s="654">
        <v>23553.971000000001</v>
      </c>
      <c r="O27" s="654">
        <v>124300.00660000001</v>
      </c>
      <c r="Q27" s="212"/>
    </row>
    <row r="28" spans="1:18" ht="20.100000000000001" customHeight="1">
      <c r="A28" s="244" t="s">
        <v>42</v>
      </c>
      <c r="B28" s="650">
        <v>43499.180300000007</v>
      </c>
      <c r="C28" s="650">
        <v>6077.0280000000002</v>
      </c>
      <c r="D28" s="650">
        <v>7128.6109999999999</v>
      </c>
      <c r="E28" s="650">
        <v>8806.11</v>
      </c>
      <c r="F28" s="650">
        <v>1138.2792999999999</v>
      </c>
      <c r="G28" s="650">
        <v>30417.799099999997</v>
      </c>
      <c r="H28" s="650">
        <v>589.36300000000006</v>
      </c>
      <c r="I28" s="650">
        <v>649.94700000001467</v>
      </c>
      <c r="J28" s="650">
        <v>98306.3177</v>
      </c>
      <c r="K28" s="650">
        <v>8398.9522000000015</v>
      </c>
      <c r="L28" s="650">
        <v>3963.3477499999999</v>
      </c>
      <c r="M28" s="650">
        <v>10598.376829999999</v>
      </c>
      <c r="N28" s="650">
        <v>24911.948779999999</v>
      </c>
      <c r="O28" s="650">
        <v>123218.26647999999</v>
      </c>
      <c r="R28" s="212"/>
    </row>
    <row r="29" spans="1:18" ht="20.100000000000001" customHeight="1">
      <c r="A29" s="257" t="s">
        <v>120</v>
      </c>
      <c r="B29" s="654">
        <v>43993.354299999999</v>
      </c>
      <c r="C29" s="654">
        <v>5624.4210000000003</v>
      </c>
      <c r="D29" s="654">
        <v>7458.5010000000011</v>
      </c>
      <c r="E29" s="654">
        <v>9633.200499999999</v>
      </c>
      <c r="F29" s="654">
        <v>1016.1130000000003</v>
      </c>
      <c r="G29" s="654">
        <v>30785.181999999997</v>
      </c>
      <c r="H29" s="654">
        <v>656.25099999999998</v>
      </c>
      <c r="I29" s="654">
        <v>619.11000000000058</v>
      </c>
      <c r="J29" s="654">
        <v>99786.132800000007</v>
      </c>
      <c r="K29" s="654">
        <v>9626.159999999998</v>
      </c>
      <c r="L29" s="654">
        <v>5337.8860000000004</v>
      </c>
      <c r="M29" s="654">
        <v>12443.671218637992</v>
      </c>
      <c r="N29" s="654">
        <v>29446.652999999998</v>
      </c>
      <c r="O29" s="654">
        <v>129232.78580000001</v>
      </c>
    </row>
    <row r="30" spans="1:18" ht="20.100000000000001" customHeight="1">
      <c r="A30" s="244" t="s">
        <v>131</v>
      </c>
      <c r="B30" s="650">
        <v>43774.065139999999</v>
      </c>
      <c r="C30" s="650">
        <v>5024.4500000000007</v>
      </c>
      <c r="D30" s="650">
        <v>7480.5949999999993</v>
      </c>
      <c r="E30" s="650">
        <v>9380.0704999999998</v>
      </c>
      <c r="F30" s="650">
        <v>1194.2925</v>
      </c>
      <c r="G30" s="650">
        <v>29650.586599999999</v>
      </c>
      <c r="H30" s="650">
        <v>660.79699999999991</v>
      </c>
      <c r="I30" s="650">
        <v>546.2725000000064</v>
      </c>
      <c r="J30" s="650">
        <v>97711.129240000009</v>
      </c>
      <c r="K30" s="650">
        <v>10560.429</v>
      </c>
      <c r="L30" s="650">
        <v>4438.3060000000005</v>
      </c>
      <c r="M30" s="650">
        <v>12956.0123</v>
      </c>
      <c r="N30" s="650">
        <v>29813.157099999997</v>
      </c>
      <c r="O30" s="650">
        <v>127524.28634000001</v>
      </c>
    </row>
    <row r="31" spans="1:18" ht="16.5">
      <c r="A31" s="257" t="s">
        <v>247</v>
      </c>
      <c r="B31" s="654">
        <v>44156.445609999995</v>
      </c>
      <c r="C31" s="654">
        <v>4093.2850000000008</v>
      </c>
      <c r="D31" s="654">
        <v>7105.0330000000004</v>
      </c>
      <c r="E31" s="654">
        <v>9027.1297299999987</v>
      </c>
      <c r="F31" s="654">
        <v>890.93970000000002</v>
      </c>
      <c r="G31" s="654">
        <v>29318.786</v>
      </c>
      <c r="H31" s="654">
        <v>575.596</v>
      </c>
      <c r="I31" s="654">
        <v>453.75049999998009</v>
      </c>
      <c r="J31" s="654">
        <v>95620.96553999999</v>
      </c>
      <c r="K31" s="654">
        <v>9547.0308999999997</v>
      </c>
      <c r="L31" s="654">
        <v>4549.5418</v>
      </c>
      <c r="M31" s="654">
        <v>13442.3575</v>
      </c>
      <c r="N31" s="654">
        <v>29155.966499999999</v>
      </c>
      <c r="O31" s="654">
        <v>124776.93203999999</v>
      </c>
    </row>
    <row r="32" spans="1:18" ht="16.5" customHeight="1">
      <c r="A32" s="244" t="s">
        <v>452</v>
      </c>
      <c r="B32" s="650">
        <v>43662.297100000003</v>
      </c>
      <c r="C32" s="650">
        <v>4823.7569999999996</v>
      </c>
      <c r="D32" s="650">
        <v>7542.683</v>
      </c>
      <c r="E32" s="650">
        <v>9569.0788000000011</v>
      </c>
      <c r="F32" s="650">
        <v>1004.4559999999998</v>
      </c>
      <c r="G32" s="650">
        <v>31357.017100000001</v>
      </c>
      <c r="H32" s="650">
        <v>589.57000000000005</v>
      </c>
      <c r="I32" s="650">
        <v>458.35399999999208</v>
      </c>
      <c r="J32" s="650">
        <v>99007.213000000003</v>
      </c>
      <c r="K32" s="650">
        <v>9698.7489999999998</v>
      </c>
      <c r="L32" s="650">
        <v>4532.47</v>
      </c>
      <c r="M32" s="650">
        <v>12196.500599999998</v>
      </c>
      <c r="N32" s="650">
        <v>27987.314599999998</v>
      </c>
      <c r="O32" s="650">
        <v>126994.5276</v>
      </c>
    </row>
    <row r="33" spans="1:15" ht="16.5" customHeight="1">
      <c r="A33" s="257" t="s">
        <v>577</v>
      </c>
      <c r="B33" s="654">
        <v>45768.687000000013</v>
      </c>
      <c r="C33" s="654">
        <v>4377.8739999999998</v>
      </c>
      <c r="D33" s="654">
        <v>7652.098</v>
      </c>
      <c r="E33" s="654">
        <v>9891.9610000000011</v>
      </c>
      <c r="F33" s="654">
        <v>1159.3950000000002</v>
      </c>
      <c r="G33" s="654">
        <v>31125.157999999999</v>
      </c>
      <c r="H33" s="654">
        <v>592.46799999999996</v>
      </c>
      <c r="I33" s="654">
        <v>444.04899999999907</v>
      </c>
      <c r="J33" s="654">
        <v>101011.69</v>
      </c>
      <c r="K33" s="654">
        <v>9995.9209999999985</v>
      </c>
      <c r="L33" s="654">
        <v>4724.4450999999999</v>
      </c>
      <c r="M33" s="654">
        <v>14532.518552</v>
      </c>
      <c r="N33" s="654">
        <v>28783.316499999997</v>
      </c>
      <c r="O33" s="654">
        <v>129795.0065</v>
      </c>
    </row>
    <row r="34" spans="1:15" ht="16.5" customHeight="1">
      <c r="A34" s="244" t="s">
        <v>684</v>
      </c>
      <c r="B34" s="650">
        <v>46278.68</v>
      </c>
      <c r="C34" s="650">
        <v>3800.81</v>
      </c>
      <c r="D34" s="650">
        <v>6840.8</v>
      </c>
      <c r="E34" s="650">
        <v>9957.9500000000007</v>
      </c>
      <c r="F34" s="650">
        <v>1218.43</v>
      </c>
      <c r="G34" s="650">
        <v>30458.53</v>
      </c>
      <c r="H34" s="650">
        <v>453.32</v>
      </c>
      <c r="I34" s="650">
        <f>J34-SUM(B34:H34)</f>
        <v>428.90999999998894</v>
      </c>
      <c r="J34" s="650">
        <v>99437.43</v>
      </c>
      <c r="K34" s="650">
        <v>10740.1</v>
      </c>
      <c r="L34" s="650">
        <v>4900.26</v>
      </c>
      <c r="M34" s="650">
        <v>15091.090000000002</v>
      </c>
      <c r="N34" s="650">
        <v>30731.45</v>
      </c>
      <c r="O34" s="650">
        <v>130168.88</v>
      </c>
    </row>
    <row r="35" spans="1:15" ht="16.5" customHeight="1">
      <c r="A35" s="257" t="s">
        <v>1883</v>
      </c>
      <c r="B35" s="654">
        <v>47832</v>
      </c>
      <c r="C35" s="654">
        <v>3534.72</v>
      </c>
      <c r="D35" s="654">
        <v>7572.4</v>
      </c>
      <c r="E35" s="654">
        <v>10743.6</v>
      </c>
      <c r="F35" s="654">
        <v>1163.27</v>
      </c>
      <c r="G35" s="654">
        <v>31400.720000000001</v>
      </c>
      <c r="H35" s="654">
        <v>628.32000000000005</v>
      </c>
      <c r="I35" s="654">
        <f t="shared" ref="I35:I36" si="0">J35-SUM(B35:H35)</f>
        <v>428.08999999998196</v>
      </c>
      <c r="J35" s="654">
        <v>103303.12</v>
      </c>
      <c r="K35" s="654">
        <v>10470.86</v>
      </c>
      <c r="L35" s="654">
        <v>4068.43</v>
      </c>
      <c r="M35" s="654">
        <v>14361.869999999999</v>
      </c>
      <c r="N35" s="654">
        <v>28901.16</v>
      </c>
      <c r="O35" s="654">
        <v>132204.28</v>
      </c>
    </row>
    <row r="36" spans="1:15" ht="16.5" customHeight="1">
      <c r="A36" s="653" t="s">
        <v>1884</v>
      </c>
      <c r="B36" s="651">
        <v>40617.25</v>
      </c>
      <c r="C36" s="651">
        <v>1499.03</v>
      </c>
      <c r="D36" s="651">
        <v>6932.92</v>
      </c>
      <c r="E36" s="651">
        <v>8266.7099999999991</v>
      </c>
      <c r="F36" s="651">
        <v>823.63</v>
      </c>
      <c r="G36" s="651"/>
      <c r="H36" s="651"/>
      <c r="I36" s="650">
        <f t="shared" si="0"/>
        <v>425.4600000000064</v>
      </c>
      <c r="J36" s="650">
        <v>58565</v>
      </c>
      <c r="K36" s="651"/>
      <c r="L36" s="651">
        <v>4201.1400000000003</v>
      </c>
      <c r="M36" s="652">
        <v>7652.95</v>
      </c>
      <c r="N36" s="651">
        <v>11854.09</v>
      </c>
      <c r="O36" s="651">
        <v>70419.09</v>
      </c>
    </row>
    <row r="37" spans="1:15" ht="18" customHeight="1">
      <c r="A37" s="1150" t="s">
        <v>1885</v>
      </c>
      <c r="B37" s="1151"/>
      <c r="C37" s="1151"/>
      <c r="D37" s="1151"/>
      <c r="E37" s="1151"/>
      <c r="F37" s="1151"/>
      <c r="G37" s="1151"/>
      <c r="H37" s="1151"/>
      <c r="I37" s="1151"/>
      <c r="J37" s="1151"/>
      <c r="K37" s="1151"/>
      <c r="L37" s="1151"/>
      <c r="M37" s="1151"/>
      <c r="N37" s="1151"/>
      <c r="O37" s="1152"/>
    </row>
    <row r="38" spans="1:15" ht="16.5">
      <c r="A38" s="657" t="s">
        <v>1081</v>
      </c>
      <c r="B38" s="655"/>
      <c r="C38" s="655"/>
      <c r="D38" s="655"/>
      <c r="E38" s="655"/>
      <c r="F38" s="655"/>
      <c r="G38" s="655"/>
      <c r="H38" s="655"/>
      <c r="I38" s="655"/>
      <c r="J38" s="655"/>
      <c r="K38" s="655"/>
      <c r="L38" s="655"/>
      <c r="M38" s="655"/>
      <c r="N38" s="655"/>
      <c r="O38" s="656"/>
    </row>
    <row r="39" spans="1:15" s="233" customFormat="1" ht="16.5">
      <c r="A39" s="658" t="s">
        <v>2101</v>
      </c>
      <c r="B39" s="659"/>
      <c r="C39" s="659"/>
      <c r="D39" s="659"/>
      <c r="E39" s="659"/>
      <c r="F39" s="659"/>
      <c r="G39" s="659"/>
      <c r="H39" s="659"/>
      <c r="I39" s="659"/>
      <c r="J39" s="659"/>
      <c r="K39" s="659"/>
      <c r="L39" s="659"/>
      <c r="M39" s="659"/>
      <c r="N39" s="659"/>
      <c r="O39" s="660"/>
    </row>
    <row r="40" spans="1:15">
      <c r="J40" s="213"/>
    </row>
    <row r="55" spans="2:16">
      <c r="B55" s="1208"/>
      <c r="C55" s="1208"/>
      <c r="D55" s="1208"/>
      <c r="E55" s="1208"/>
      <c r="F55" s="1208"/>
      <c r="G55" s="1208"/>
      <c r="H55" s="1208"/>
      <c r="I55" s="1208"/>
      <c r="J55" s="1208"/>
      <c r="K55" s="1208"/>
      <c r="L55" s="1208"/>
      <c r="M55" s="1208"/>
      <c r="N55" s="1208"/>
      <c r="O55" s="1208"/>
      <c r="P55" s="1208"/>
    </row>
    <row r="56" spans="2:16">
      <c r="B56" s="1208"/>
      <c r="C56" s="1208"/>
      <c r="D56" s="1208"/>
      <c r="E56" s="1208"/>
      <c r="F56" s="1208"/>
      <c r="G56" s="1208"/>
      <c r="H56" s="1208"/>
      <c r="I56" s="1208"/>
      <c r="J56" s="1208"/>
      <c r="K56" s="1208"/>
      <c r="L56" s="1208"/>
      <c r="M56" s="1208"/>
      <c r="N56" s="1208"/>
      <c r="O56" s="1208"/>
      <c r="P56" s="1208"/>
    </row>
  </sheetData>
  <mergeCells count="5">
    <mergeCell ref="A1:O1"/>
    <mergeCell ref="A2:O2"/>
    <mergeCell ref="L3:O3"/>
    <mergeCell ref="A4:A5"/>
    <mergeCell ref="B4:O4"/>
  </mergeCells>
  <printOptions horizontalCentered="1"/>
  <pageMargins left="0.6692913385826772" right="0.15748031496062992" top="0.55118110236220474" bottom="0.74803149606299213" header="0.31496062992125984" footer="0.31496062992125984"/>
  <pageSetup paperSize="9" scale="60" fitToHeight="0" orientation="landscape" r:id="rId1"/>
  <colBreaks count="1" manualBreakCount="1">
    <brk id="15"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175E0-5882-43AC-B772-8180A028E6E5}">
  <sheetPr>
    <tabColor rgb="FF00B050"/>
  </sheetPr>
  <dimension ref="A1:X56"/>
  <sheetViews>
    <sheetView view="pageBreakPreview" topLeftCell="A19" zoomScaleSheetLayoutView="100" workbookViewId="0">
      <selection activeCell="L15" sqref="L15"/>
    </sheetView>
  </sheetViews>
  <sheetFormatPr defaultColWidth="9.140625" defaultRowHeight="15.75"/>
  <cols>
    <col min="1" max="1" width="6.85546875" style="167" customWidth="1"/>
    <col min="2" max="2" width="17.140625" style="167" customWidth="1"/>
    <col min="3" max="5" width="10.85546875" style="167" hidden="1" customWidth="1"/>
    <col min="6" max="6" width="10" style="167" hidden="1" customWidth="1"/>
    <col min="7" max="7" width="9.7109375" style="167" hidden="1" customWidth="1"/>
    <col min="8" max="8" width="10.5703125" style="167" hidden="1" customWidth="1"/>
    <col min="9" max="9" width="10.140625" style="167" hidden="1" customWidth="1"/>
    <col min="10" max="10" width="10.7109375" style="167" hidden="1" customWidth="1"/>
    <col min="11" max="11" width="10.42578125" style="167" hidden="1" customWidth="1"/>
    <col min="12" max="13" width="10.7109375" style="167" hidden="1" customWidth="1"/>
    <col min="14" max="23" width="10.7109375" style="167" customWidth="1"/>
    <col min="24" max="24" width="17.140625" style="168" customWidth="1"/>
    <col min="25" max="16384" width="9.140625" style="167"/>
  </cols>
  <sheetData>
    <row r="1" spans="1:24" s="12" customFormat="1" ht="26.25" customHeight="1">
      <c r="A1" s="1386" t="s">
        <v>2102</v>
      </c>
      <c r="B1" s="1387"/>
      <c r="C1" s="1387"/>
      <c r="D1" s="1387"/>
      <c r="E1" s="1387"/>
      <c r="F1" s="1387"/>
      <c r="G1" s="1387"/>
      <c r="H1" s="1387"/>
      <c r="I1" s="1387"/>
      <c r="J1" s="1387"/>
      <c r="K1" s="1387"/>
      <c r="L1" s="1387"/>
      <c r="M1" s="1387"/>
      <c r="N1" s="1387"/>
      <c r="O1" s="1387"/>
      <c r="P1" s="1387"/>
      <c r="Q1" s="1387"/>
      <c r="R1" s="1387"/>
      <c r="S1" s="1387"/>
      <c r="T1" s="1387"/>
      <c r="U1" s="1387"/>
      <c r="V1" s="1387"/>
      <c r="W1" s="1387"/>
      <c r="X1" s="1388"/>
    </row>
    <row r="2" spans="1:24" s="12" customFormat="1" ht="21.75" customHeight="1">
      <c r="A2" s="1393" t="s">
        <v>2103</v>
      </c>
      <c r="B2" s="1394"/>
      <c r="C2" s="1394"/>
      <c r="D2" s="1394"/>
      <c r="E2" s="1394"/>
      <c r="F2" s="1394"/>
      <c r="G2" s="1394"/>
      <c r="H2" s="1394"/>
      <c r="I2" s="1394"/>
      <c r="J2" s="1394"/>
      <c r="K2" s="1394"/>
      <c r="L2" s="1394"/>
      <c r="M2" s="1394"/>
      <c r="N2" s="1394"/>
      <c r="O2" s="1394"/>
      <c r="P2" s="1394"/>
      <c r="Q2" s="1394"/>
      <c r="R2" s="1394"/>
      <c r="S2" s="1394"/>
      <c r="T2" s="1394"/>
      <c r="U2" s="1394"/>
      <c r="V2" s="1394"/>
      <c r="W2" s="1394"/>
      <c r="X2" s="1395"/>
    </row>
    <row r="3" spans="1:24" s="12" customFormat="1" ht="20.25" customHeight="1">
      <c r="A3" s="614"/>
      <c r="B3" s="318"/>
      <c r="C3" s="318"/>
      <c r="D3" s="318"/>
      <c r="E3" s="318"/>
      <c r="F3" s="1657"/>
      <c r="G3" s="1657"/>
      <c r="H3" s="1657"/>
      <c r="I3" s="1657"/>
      <c r="J3" s="1657"/>
      <c r="K3" s="1657"/>
      <c r="L3" s="1657"/>
      <c r="M3" s="1657"/>
      <c r="N3" s="1657"/>
      <c r="O3" s="1657"/>
      <c r="P3" s="1657"/>
      <c r="Q3" s="1657"/>
      <c r="R3" s="1445" t="s">
        <v>1155</v>
      </c>
      <c r="S3" s="1445"/>
      <c r="T3" s="1445"/>
      <c r="U3" s="1445"/>
      <c r="V3" s="1445"/>
      <c r="W3" s="1445"/>
      <c r="X3" s="1446"/>
    </row>
    <row r="4" spans="1:24" s="31" customFormat="1" ht="42.75" customHeight="1">
      <c r="A4" s="544" t="s">
        <v>450</v>
      </c>
      <c r="B4" s="544" t="s">
        <v>1152</v>
      </c>
      <c r="C4" s="1261" t="s">
        <v>1153</v>
      </c>
      <c r="D4" s="544" t="s">
        <v>429</v>
      </c>
      <c r="E4" s="544" t="s">
        <v>428</v>
      </c>
      <c r="F4" s="544" t="s">
        <v>427</v>
      </c>
      <c r="G4" s="544" t="s">
        <v>426</v>
      </c>
      <c r="H4" s="544" t="s">
        <v>425</v>
      </c>
      <c r="I4" s="544" t="s">
        <v>424</v>
      </c>
      <c r="J4" s="544" t="s">
        <v>435</v>
      </c>
      <c r="K4" s="544" t="s">
        <v>1</v>
      </c>
      <c r="L4" s="544" t="s">
        <v>2</v>
      </c>
      <c r="M4" s="544" t="s">
        <v>3</v>
      </c>
      <c r="N4" s="544" t="s">
        <v>41</v>
      </c>
      <c r="O4" s="544" t="s">
        <v>42</v>
      </c>
      <c r="P4" s="544" t="s">
        <v>120</v>
      </c>
      <c r="Q4" s="544" t="s">
        <v>131</v>
      </c>
      <c r="R4" s="544" t="s">
        <v>247</v>
      </c>
      <c r="S4" s="544" t="s">
        <v>452</v>
      </c>
      <c r="T4" s="1285" t="s">
        <v>577</v>
      </c>
      <c r="U4" s="1285" t="s">
        <v>684</v>
      </c>
      <c r="V4" s="1285" t="s">
        <v>1886</v>
      </c>
      <c r="W4" s="1286" t="s">
        <v>1884</v>
      </c>
      <c r="X4" s="544" t="s">
        <v>1154</v>
      </c>
    </row>
    <row r="5" spans="1:24" s="12" customFormat="1" ht="35.1" customHeight="1">
      <c r="A5" s="392">
        <v>1</v>
      </c>
      <c r="B5" s="590" t="s">
        <v>1150</v>
      </c>
      <c r="C5" s="661" t="s">
        <v>0</v>
      </c>
      <c r="D5" s="400">
        <v>88.53</v>
      </c>
      <c r="E5" s="400">
        <v>83.13</v>
      </c>
      <c r="F5" s="586">
        <v>91.79</v>
      </c>
      <c r="G5" s="586">
        <v>93.36</v>
      </c>
      <c r="H5" s="586">
        <v>96.69</v>
      </c>
      <c r="I5" s="586">
        <v>99.18</v>
      </c>
      <c r="J5" s="586">
        <v>89.09</v>
      </c>
      <c r="K5" s="586">
        <v>95.98</v>
      </c>
      <c r="L5" s="586">
        <v>105.3</v>
      </c>
      <c r="M5" s="586">
        <v>105.23</v>
      </c>
      <c r="N5" s="586">
        <v>105.48</v>
      </c>
      <c r="O5" s="586">
        <v>104.41</v>
      </c>
      <c r="P5" s="586">
        <v>109.7</v>
      </c>
      <c r="Q5" s="586">
        <v>112.76</v>
      </c>
      <c r="R5" s="586">
        <v>116.48</v>
      </c>
      <c r="S5" s="662">
        <v>118.87</v>
      </c>
      <c r="T5" s="586">
        <v>124.36831590369489</v>
      </c>
      <c r="U5" s="663">
        <v>129.47</v>
      </c>
      <c r="V5" s="663">
        <v>135.76</v>
      </c>
      <c r="W5" s="663">
        <v>106.31</v>
      </c>
      <c r="X5" s="677" t="s">
        <v>1151</v>
      </c>
    </row>
    <row r="6" spans="1:24" s="12" customFormat="1" ht="35.1" customHeight="1">
      <c r="A6" s="521">
        <v>2</v>
      </c>
      <c r="B6" s="550" t="s">
        <v>1148</v>
      </c>
      <c r="C6" s="680" t="s">
        <v>1124</v>
      </c>
      <c r="D6" s="552">
        <v>72.16</v>
      </c>
      <c r="E6" s="552">
        <v>68.64</v>
      </c>
      <c r="F6" s="681">
        <v>69.349999999999994</v>
      </c>
      <c r="G6" s="681">
        <v>75.81</v>
      </c>
      <c r="H6" s="681">
        <v>78.569999999999993</v>
      </c>
      <c r="I6" s="681">
        <v>80.680000000000007</v>
      </c>
      <c r="J6" s="681">
        <v>80.8</v>
      </c>
      <c r="K6" s="681">
        <v>86.87</v>
      </c>
      <c r="L6" s="681">
        <v>94.88</v>
      </c>
      <c r="M6" s="681">
        <v>93.51</v>
      </c>
      <c r="N6" s="681">
        <v>86.53</v>
      </c>
      <c r="O6" s="681">
        <v>92.29</v>
      </c>
      <c r="P6" s="681">
        <v>98.51</v>
      </c>
      <c r="Q6" s="681">
        <v>99.87</v>
      </c>
      <c r="R6" s="681">
        <v>103.6</v>
      </c>
      <c r="S6" s="682">
        <v>107.86</v>
      </c>
      <c r="T6" s="681">
        <v>109.58649823999998</v>
      </c>
      <c r="U6" s="683">
        <v>107.74</v>
      </c>
      <c r="V6" s="683">
        <v>110.55</v>
      </c>
      <c r="W6" s="683"/>
      <c r="X6" s="684" t="s">
        <v>1149</v>
      </c>
    </row>
    <row r="7" spans="1:24" s="12" customFormat="1" ht="35.1" customHeight="1">
      <c r="A7" s="392">
        <v>3</v>
      </c>
      <c r="B7" s="453" t="s">
        <v>1146</v>
      </c>
      <c r="C7" s="661" t="s">
        <v>1117</v>
      </c>
      <c r="D7" s="400">
        <v>37.6</v>
      </c>
      <c r="E7" s="400">
        <v>33.46</v>
      </c>
      <c r="F7" s="586">
        <v>34.07</v>
      </c>
      <c r="G7" s="586">
        <v>33.92</v>
      </c>
      <c r="H7" s="586">
        <v>40.75</v>
      </c>
      <c r="I7" s="586">
        <v>40.04</v>
      </c>
      <c r="J7" s="586">
        <v>33.549999999999997</v>
      </c>
      <c r="K7" s="586">
        <v>43.4</v>
      </c>
      <c r="L7" s="586">
        <v>42.01</v>
      </c>
      <c r="M7" s="586">
        <v>40.04</v>
      </c>
      <c r="N7" s="586">
        <v>42.86</v>
      </c>
      <c r="O7" s="586">
        <v>38.520000000000003</v>
      </c>
      <c r="P7" s="586">
        <v>43.77</v>
      </c>
      <c r="Q7" s="586">
        <v>46.97</v>
      </c>
      <c r="R7" s="664">
        <v>43.06</v>
      </c>
      <c r="S7" s="662">
        <v>47.75</v>
      </c>
      <c r="T7" s="586">
        <v>51.32380238083099</v>
      </c>
      <c r="U7" s="663">
        <v>36.130000000000003</v>
      </c>
      <c r="V7" s="663">
        <v>37.58</v>
      </c>
      <c r="W7" s="663">
        <v>35.14</v>
      </c>
      <c r="X7" s="677" t="s">
        <v>1147</v>
      </c>
    </row>
    <row r="8" spans="1:24" s="12" customFormat="1" ht="35.1" customHeight="1">
      <c r="A8" s="521">
        <v>4</v>
      </c>
      <c r="B8" s="551" t="s">
        <v>1144</v>
      </c>
      <c r="C8" s="680" t="s">
        <v>1117</v>
      </c>
      <c r="D8" s="552">
        <v>198.28</v>
      </c>
      <c r="E8" s="552">
        <v>185.23</v>
      </c>
      <c r="F8" s="681">
        <v>195.22</v>
      </c>
      <c r="G8" s="681">
        <v>203.08</v>
      </c>
      <c r="H8" s="681">
        <v>216.01</v>
      </c>
      <c r="I8" s="681">
        <v>219.9</v>
      </c>
      <c r="J8" s="681">
        <v>203.45</v>
      </c>
      <c r="K8" s="681">
        <v>226.25</v>
      </c>
      <c r="L8" s="681">
        <v>242.2</v>
      </c>
      <c r="M8" s="681">
        <v>238.78</v>
      </c>
      <c r="N8" s="681">
        <v>234.87</v>
      </c>
      <c r="O8" s="681">
        <v>235.22</v>
      </c>
      <c r="P8" s="681">
        <v>251.98</v>
      </c>
      <c r="Q8" s="681">
        <v>259.60000000000002</v>
      </c>
      <c r="R8" s="681">
        <v>263.14</v>
      </c>
      <c r="S8" s="682">
        <v>274.48</v>
      </c>
      <c r="T8" s="681">
        <v>285.27861652452589</v>
      </c>
      <c r="U8" s="683">
        <v>288.31</v>
      </c>
      <c r="V8" s="683">
        <v>303.63</v>
      </c>
      <c r="W8" s="683">
        <v>141.44999999999999</v>
      </c>
      <c r="X8" s="685" t="s">
        <v>1145</v>
      </c>
    </row>
    <row r="9" spans="1:24" s="12" customFormat="1" ht="35.1" customHeight="1">
      <c r="A9" s="392">
        <v>5</v>
      </c>
      <c r="B9" s="590" t="s">
        <v>1142</v>
      </c>
      <c r="C9" s="661" t="s">
        <v>1117</v>
      </c>
      <c r="D9" s="400">
        <v>14.91</v>
      </c>
      <c r="E9" s="400">
        <v>13.13</v>
      </c>
      <c r="F9" s="586">
        <v>13.38</v>
      </c>
      <c r="G9" s="586">
        <v>14.2</v>
      </c>
      <c r="H9" s="586">
        <v>14.76</v>
      </c>
      <c r="I9" s="586">
        <v>14.57</v>
      </c>
      <c r="J9" s="586">
        <v>14.66</v>
      </c>
      <c r="K9" s="586">
        <v>18.239999999999998</v>
      </c>
      <c r="L9" s="586">
        <v>17.09</v>
      </c>
      <c r="M9" s="586">
        <v>18.34</v>
      </c>
      <c r="N9" s="586">
        <v>17.149999999999999</v>
      </c>
      <c r="O9" s="586">
        <v>16.32</v>
      </c>
      <c r="P9" s="586">
        <v>23.13</v>
      </c>
      <c r="Q9" s="586">
        <v>25.42</v>
      </c>
      <c r="R9" s="586">
        <v>22.08</v>
      </c>
      <c r="S9" s="662">
        <v>23.03</v>
      </c>
      <c r="T9" s="586">
        <v>25.463119198899999</v>
      </c>
      <c r="U9" s="663">
        <v>27.3</v>
      </c>
      <c r="V9" s="663">
        <v>26.06</v>
      </c>
      <c r="W9" s="663">
        <v>7.12</v>
      </c>
      <c r="X9" s="677" t="s">
        <v>1143</v>
      </c>
    </row>
    <row r="10" spans="1:24" s="12" customFormat="1" ht="35.1" customHeight="1">
      <c r="A10" s="521">
        <v>6</v>
      </c>
      <c r="B10" s="550" t="s">
        <v>1140</v>
      </c>
      <c r="C10" s="680" t="s">
        <v>1117</v>
      </c>
      <c r="D10" s="552">
        <v>213.19</v>
      </c>
      <c r="E10" s="552">
        <v>198.36</v>
      </c>
      <c r="F10" s="681">
        <v>208.6</v>
      </c>
      <c r="G10" s="681">
        <v>217.28</v>
      </c>
      <c r="H10" s="681">
        <v>230.78</v>
      </c>
      <c r="I10" s="681">
        <v>234.47</v>
      </c>
      <c r="J10" s="681">
        <v>218.11</v>
      </c>
      <c r="K10" s="681">
        <v>244.49</v>
      </c>
      <c r="L10" s="686">
        <v>259.29000000000002</v>
      </c>
      <c r="M10" s="686">
        <v>257.12</v>
      </c>
      <c r="N10" s="686">
        <v>252.02</v>
      </c>
      <c r="O10" s="686">
        <v>251.54</v>
      </c>
      <c r="P10" s="686">
        <v>275.11</v>
      </c>
      <c r="Q10" s="686">
        <v>285.01</v>
      </c>
      <c r="R10" s="686">
        <v>285.20999999999998</v>
      </c>
      <c r="S10" s="687">
        <v>297.5</v>
      </c>
      <c r="T10" s="681">
        <v>310.74173572342585</v>
      </c>
      <c r="U10" s="683">
        <v>315.62</v>
      </c>
      <c r="V10" s="683">
        <v>329.69</v>
      </c>
      <c r="W10" s="683">
        <v>148.57</v>
      </c>
      <c r="X10" s="685" t="s">
        <v>1141</v>
      </c>
    </row>
    <row r="11" spans="1:24" s="12" customFormat="1" ht="35.1" customHeight="1">
      <c r="A11" s="392"/>
      <c r="B11" s="302" t="s">
        <v>1138</v>
      </c>
      <c r="C11" s="661"/>
      <c r="D11" s="400"/>
      <c r="E11" s="400"/>
      <c r="F11" s="665"/>
      <c r="G11" s="665"/>
      <c r="H11" s="665"/>
      <c r="I11" s="665"/>
      <c r="J11" s="665"/>
      <c r="K11" s="666"/>
      <c r="L11" s="666"/>
      <c r="M11" s="667"/>
      <c r="N11" s="666"/>
      <c r="O11" s="667"/>
      <c r="P11" s="667"/>
      <c r="Q11" s="667"/>
      <c r="R11" s="667"/>
      <c r="S11" s="667"/>
      <c r="T11" s="665"/>
      <c r="U11" s="665"/>
      <c r="V11" s="586"/>
      <c r="W11" s="586"/>
      <c r="X11" s="679" t="s">
        <v>1139</v>
      </c>
    </row>
    <row r="12" spans="1:24" s="12" customFormat="1" ht="35.1" customHeight="1">
      <c r="A12" s="521">
        <v>7</v>
      </c>
      <c r="B12" s="550" t="s">
        <v>1136</v>
      </c>
      <c r="C12" s="680" t="s">
        <v>0</v>
      </c>
      <c r="D12" s="552">
        <v>81.27</v>
      </c>
      <c r="E12" s="552">
        <v>67.739999999999995</v>
      </c>
      <c r="F12" s="681">
        <v>79.930000000000007</v>
      </c>
      <c r="G12" s="681">
        <v>48.64</v>
      </c>
      <c r="H12" s="681">
        <v>91.83</v>
      </c>
      <c r="I12" s="681">
        <v>71.680000000000007</v>
      </c>
      <c r="J12" s="681">
        <v>54.28</v>
      </c>
      <c r="K12" s="681">
        <v>82.65</v>
      </c>
      <c r="L12" s="688">
        <v>69.64</v>
      </c>
      <c r="M12" s="688">
        <v>46.95</v>
      </c>
      <c r="N12" s="688">
        <v>74.02</v>
      </c>
      <c r="O12" s="688">
        <v>67.33</v>
      </c>
      <c r="P12" s="688">
        <v>74.62</v>
      </c>
      <c r="Q12" s="688">
        <v>92.53</v>
      </c>
      <c r="R12" s="688">
        <v>67.27</v>
      </c>
      <c r="S12" s="689">
        <v>99.52</v>
      </c>
      <c r="T12" s="681">
        <v>102.44084262999999</v>
      </c>
      <c r="U12" s="690">
        <v>101.35</v>
      </c>
      <c r="V12" s="690">
        <v>102.97</v>
      </c>
      <c r="W12" s="690">
        <v>78.290000000000006</v>
      </c>
      <c r="X12" s="684" t="s">
        <v>1137</v>
      </c>
    </row>
    <row r="13" spans="1:24" s="12" customFormat="1" ht="35.1" customHeight="1">
      <c r="A13" s="392">
        <v>8</v>
      </c>
      <c r="B13" s="590" t="s">
        <v>1134</v>
      </c>
      <c r="C13" s="661" t="s">
        <v>1117</v>
      </c>
      <c r="D13" s="400">
        <v>7.97</v>
      </c>
      <c r="E13" s="400">
        <v>7.93</v>
      </c>
      <c r="F13" s="586">
        <v>9.91</v>
      </c>
      <c r="G13" s="586">
        <v>7.62</v>
      </c>
      <c r="H13" s="586">
        <v>10.54</v>
      </c>
      <c r="I13" s="586">
        <v>11.71</v>
      </c>
      <c r="J13" s="586">
        <v>10.09</v>
      </c>
      <c r="K13" s="586">
        <v>13.5</v>
      </c>
      <c r="L13" s="586">
        <v>22.95</v>
      </c>
      <c r="M13" s="586">
        <v>19.64</v>
      </c>
      <c r="N13" s="586">
        <v>18.7</v>
      </c>
      <c r="O13" s="586">
        <v>17.52</v>
      </c>
      <c r="P13" s="586">
        <v>13.76</v>
      </c>
      <c r="Q13" s="586">
        <v>15.68</v>
      </c>
      <c r="R13" s="586">
        <v>11.97</v>
      </c>
      <c r="S13" s="662">
        <v>18.420000000000002</v>
      </c>
      <c r="T13" s="586">
        <v>16.469564090000002</v>
      </c>
      <c r="U13" s="669">
        <v>16.190000000000001</v>
      </c>
      <c r="V13" s="669">
        <v>19.8</v>
      </c>
      <c r="W13" s="669">
        <v>16.690000000000001</v>
      </c>
      <c r="X13" s="677" t="s">
        <v>1135</v>
      </c>
    </row>
    <row r="14" spans="1:24" s="12" customFormat="1" ht="35.1" customHeight="1">
      <c r="A14" s="521">
        <v>9</v>
      </c>
      <c r="B14" s="550" t="s">
        <v>1132</v>
      </c>
      <c r="C14" s="680" t="s">
        <v>1117</v>
      </c>
      <c r="D14" s="552">
        <v>7.82</v>
      </c>
      <c r="E14" s="552">
        <v>6.74</v>
      </c>
      <c r="F14" s="681">
        <v>6.41</v>
      </c>
      <c r="G14" s="681">
        <v>6.18</v>
      </c>
      <c r="H14" s="681">
        <v>7.57</v>
      </c>
      <c r="I14" s="681">
        <v>6.4</v>
      </c>
      <c r="J14" s="681">
        <v>5.88</v>
      </c>
      <c r="K14" s="681">
        <v>8.93</v>
      </c>
      <c r="L14" s="681">
        <v>8.1</v>
      </c>
      <c r="M14" s="681">
        <v>6.85</v>
      </c>
      <c r="N14" s="681">
        <v>8.2799999999999994</v>
      </c>
      <c r="O14" s="681">
        <v>8.5</v>
      </c>
      <c r="P14" s="681">
        <v>7.47</v>
      </c>
      <c r="Q14" s="681">
        <v>7.55</v>
      </c>
      <c r="R14" s="681">
        <v>6.89</v>
      </c>
      <c r="S14" s="682">
        <v>6.58</v>
      </c>
      <c r="T14" s="681">
        <v>8.1681336600000005</v>
      </c>
      <c r="U14" s="690">
        <v>7.89</v>
      </c>
      <c r="V14" s="690">
        <v>8.02</v>
      </c>
      <c r="W14" s="690">
        <v>4.1900000000000004</v>
      </c>
      <c r="X14" s="684" t="s">
        <v>1133</v>
      </c>
    </row>
    <row r="15" spans="1:24" s="12" customFormat="1" ht="35.1" customHeight="1">
      <c r="A15" s="392">
        <v>10</v>
      </c>
      <c r="B15" s="590" t="s">
        <v>1130</v>
      </c>
      <c r="C15" s="661" t="s">
        <v>1117</v>
      </c>
      <c r="D15" s="400">
        <v>1.0900000000000001</v>
      </c>
      <c r="E15" s="400">
        <v>1.1200000000000001</v>
      </c>
      <c r="F15" s="586">
        <v>1.08</v>
      </c>
      <c r="G15" s="586">
        <v>1.21</v>
      </c>
      <c r="H15" s="586">
        <v>1.1000000000000001</v>
      </c>
      <c r="I15" s="586">
        <v>1.17</v>
      </c>
      <c r="J15" s="586">
        <v>1</v>
      </c>
      <c r="K15" s="586">
        <v>1.08</v>
      </c>
      <c r="L15" s="586">
        <v>0.98</v>
      </c>
      <c r="M15" s="586">
        <v>1.01</v>
      </c>
      <c r="N15" s="586">
        <v>0.76</v>
      </c>
      <c r="O15" s="586">
        <v>0.74</v>
      </c>
      <c r="P15" s="586">
        <v>0.85</v>
      </c>
      <c r="Q15" s="586">
        <v>0.7</v>
      </c>
      <c r="R15" s="586">
        <v>0.45</v>
      </c>
      <c r="S15" s="662">
        <v>0.41</v>
      </c>
      <c r="T15" s="586">
        <v>0.42450381999999998</v>
      </c>
      <c r="U15" s="669">
        <v>0.33</v>
      </c>
      <c r="V15" s="669">
        <v>0.28999999999999998</v>
      </c>
      <c r="W15" s="669">
        <v>0.24</v>
      </c>
      <c r="X15" s="677" t="s">
        <v>1131</v>
      </c>
    </row>
    <row r="16" spans="1:24" s="12" customFormat="1" ht="35.1" customHeight="1">
      <c r="A16" s="521">
        <v>11</v>
      </c>
      <c r="B16" s="550" t="s">
        <v>1128</v>
      </c>
      <c r="C16" s="680" t="s">
        <v>1124</v>
      </c>
      <c r="D16" s="552">
        <v>62.91</v>
      </c>
      <c r="E16" s="552">
        <v>75.930000000000007</v>
      </c>
      <c r="F16" s="681">
        <v>81.31</v>
      </c>
      <c r="G16" s="681">
        <v>74.38</v>
      </c>
      <c r="H16" s="681">
        <v>58.34</v>
      </c>
      <c r="I16" s="681">
        <v>72.010000000000005</v>
      </c>
      <c r="J16" s="681">
        <v>66.08</v>
      </c>
      <c r="K16" s="681">
        <v>81.790000000000006</v>
      </c>
      <c r="L16" s="681">
        <v>66.040000000000006</v>
      </c>
      <c r="M16" s="681">
        <v>80.290000000000006</v>
      </c>
      <c r="N16" s="681">
        <v>62.82</v>
      </c>
      <c r="O16" s="681">
        <v>67.97</v>
      </c>
      <c r="P16" s="681">
        <v>79.17</v>
      </c>
      <c r="Q16" s="681">
        <v>84.3</v>
      </c>
      <c r="R16" s="681">
        <v>92.56</v>
      </c>
      <c r="S16" s="682">
        <v>91.24</v>
      </c>
      <c r="T16" s="681">
        <v>102.10007471999999</v>
      </c>
      <c r="U16" s="690">
        <v>119.63</v>
      </c>
      <c r="V16" s="690">
        <v>126.43</v>
      </c>
      <c r="W16" s="690"/>
      <c r="X16" s="684" t="s">
        <v>1129</v>
      </c>
    </row>
    <row r="17" spans="1:24" s="12" customFormat="1" ht="35.1" customHeight="1">
      <c r="A17" s="392">
        <v>12</v>
      </c>
      <c r="B17" s="590" t="s">
        <v>1126</v>
      </c>
      <c r="C17" s="661" t="s">
        <v>1124</v>
      </c>
      <c r="D17" s="400">
        <v>1.97</v>
      </c>
      <c r="E17" s="400">
        <v>1.7</v>
      </c>
      <c r="F17" s="586">
        <v>1.73</v>
      </c>
      <c r="G17" s="586">
        <v>1.68</v>
      </c>
      <c r="H17" s="586">
        <v>1.63</v>
      </c>
      <c r="I17" s="586">
        <v>1.69</v>
      </c>
      <c r="J17" s="586">
        <v>1.54</v>
      </c>
      <c r="K17" s="586">
        <v>1.47</v>
      </c>
      <c r="L17" s="586">
        <v>1.52</v>
      </c>
      <c r="M17" s="586">
        <v>1.49</v>
      </c>
      <c r="N17" s="586">
        <v>1.55</v>
      </c>
      <c r="O17" s="586">
        <v>1.26</v>
      </c>
      <c r="P17" s="586">
        <v>1.84</v>
      </c>
      <c r="Q17" s="586">
        <v>1.74</v>
      </c>
      <c r="R17" s="586">
        <v>0.99</v>
      </c>
      <c r="S17" s="662">
        <v>1.21</v>
      </c>
      <c r="T17" s="586">
        <v>1.11361512</v>
      </c>
      <c r="U17" s="669">
        <v>1.26</v>
      </c>
      <c r="V17" s="669">
        <v>1.67</v>
      </c>
      <c r="W17" s="669"/>
      <c r="X17" s="677" t="s">
        <v>1127</v>
      </c>
    </row>
    <row r="18" spans="1:24" s="12" customFormat="1" ht="35.1" customHeight="1">
      <c r="A18" s="521">
        <v>13</v>
      </c>
      <c r="B18" s="550" t="s">
        <v>1123</v>
      </c>
      <c r="C18" s="680" t="s">
        <v>1124</v>
      </c>
      <c r="D18" s="552">
        <v>1.35</v>
      </c>
      <c r="E18" s="552">
        <v>1.74</v>
      </c>
      <c r="F18" s="681">
        <v>2.29</v>
      </c>
      <c r="G18" s="681">
        <v>2.4</v>
      </c>
      <c r="H18" s="681">
        <v>2.25</v>
      </c>
      <c r="I18" s="681">
        <v>1.89</v>
      </c>
      <c r="J18" s="681">
        <v>1.79</v>
      </c>
      <c r="K18" s="681">
        <v>1.5</v>
      </c>
      <c r="L18" s="681">
        <v>1.45</v>
      </c>
      <c r="M18" s="681">
        <v>1.0900000000000001</v>
      </c>
      <c r="N18" s="681">
        <v>0.9</v>
      </c>
      <c r="O18" s="681">
        <v>0.53</v>
      </c>
      <c r="P18" s="681">
        <v>0.94</v>
      </c>
      <c r="Q18" s="681">
        <v>0.55000000000000004</v>
      </c>
      <c r="R18" s="681">
        <v>0.25</v>
      </c>
      <c r="S18" s="682">
        <v>0.44</v>
      </c>
      <c r="T18" s="681">
        <v>0.35890307999999999</v>
      </c>
      <c r="U18" s="690">
        <v>0.61</v>
      </c>
      <c r="V18" s="690">
        <v>0.9</v>
      </c>
      <c r="W18" s="690"/>
      <c r="X18" s="684" t="s">
        <v>1125</v>
      </c>
    </row>
    <row r="19" spans="1:24" s="12" customFormat="1" ht="35.1" customHeight="1">
      <c r="A19" s="392">
        <v>14</v>
      </c>
      <c r="B19" s="590" t="s">
        <v>1121</v>
      </c>
      <c r="C19" s="661" t="s">
        <v>1117</v>
      </c>
      <c r="D19" s="400">
        <v>9.3000000000000007</v>
      </c>
      <c r="E19" s="400">
        <v>11.87</v>
      </c>
      <c r="F19" s="586">
        <v>14.39</v>
      </c>
      <c r="G19" s="586">
        <v>12.28</v>
      </c>
      <c r="H19" s="586">
        <v>14.63</v>
      </c>
      <c r="I19" s="586">
        <v>11.58</v>
      </c>
      <c r="J19" s="586">
        <v>8.51</v>
      </c>
      <c r="K19" s="586">
        <v>6.51</v>
      </c>
      <c r="L19" s="586">
        <v>5.17</v>
      </c>
      <c r="M19" s="586">
        <v>5.44</v>
      </c>
      <c r="N19" s="586">
        <v>4.34</v>
      </c>
      <c r="O19" s="586">
        <v>2.96</v>
      </c>
      <c r="P19" s="586">
        <v>2.5099999999999998</v>
      </c>
      <c r="Q19" s="586">
        <v>2.2200000000000002</v>
      </c>
      <c r="R19" s="586">
        <v>2.16</v>
      </c>
      <c r="S19" s="662">
        <v>2.13</v>
      </c>
      <c r="T19" s="586">
        <v>2.28320532</v>
      </c>
      <c r="U19" s="669">
        <v>2.5</v>
      </c>
      <c r="V19" s="669">
        <v>3.63</v>
      </c>
      <c r="W19" s="669">
        <v>0.64</v>
      </c>
      <c r="X19" s="678" t="s">
        <v>1122</v>
      </c>
    </row>
    <row r="20" spans="1:24" s="12" customFormat="1" ht="35.1" customHeight="1">
      <c r="A20" s="521">
        <v>15</v>
      </c>
      <c r="B20" s="550" t="s">
        <v>1119</v>
      </c>
      <c r="C20" s="680" t="s">
        <v>1117</v>
      </c>
      <c r="D20" s="552">
        <v>78.180000000000007</v>
      </c>
      <c r="E20" s="552">
        <v>68.760000000000005</v>
      </c>
      <c r="F20" s="681">
        <v>82.74</v>
      </c>
      <c r="G20" s="681">
        <v>88.51</v>
      </c>
      <c r="H20" s="681">
        <v>109.68</v>
      </c>
      <c r="I20" s="681">
        <v>99.05</v>
      </c>
      <c r="J20" s="681">
        <v>99.64</v>
      </c>
      <c r="K20" s="681">
        <v>127.36</v>
      </c>
      <c r="L20" s="681">
        <v>122.14</v>
      </c>
      <c r="M20" s="681">
        <v>146.66</v>
      </c>
      <c r="N20" s="681">
        <v>103.74</v>
      </c>
      <c r="O20" s="681">
        <v>85.7</v>
      </c>
      <c r="P20" s="681">
        <v>131.59</v>
      </c>
      <c r="Q20" s="681">
        <v>109.33</v>
      </c>
      <c r="R20" s="681">
        <v>132.68</v>
      </c>
      <c r="S20" s="682">
        <v>112.26</v>
      </c>
      <c r="T20" s="681">
        <v>126.10296122000001</v>
      </c>
      <c r="U20" s="690">
        <v>129.87</v>
      </c>
      <c r="V20" s="690">
        <v>149.85</v>
      </c>
      <c r="W20" s="690">
        <v>115.28</v>
      </c>
      <c r="X20" s="684" t="s">
        <v>1120</v>
      </c>
    </row>
    <row r="21" spans="1:24" s="12" customFormat="1" ht="35.1" customHeight="1">
      <c r="A21" s="392">
        <v>16</v>
      </c>
      <c r="B21" s="590" t="s">
        <v>1116</v>
      </c>
      <c r="C21" s="661" t="s">
        <v>1117</v>
      </c>
      <c r="D21" s="400">
        <v>251.86</v>
      </c>
      <c r="E21" s="400">
        <v>243.54</v>
      </c>
      <c r="F21" s="586">
        <v>279.77999999999997</v>
      </c>
      <c r="G21" s="586">
        <v>242.89</v>
      </c>
      <c r="H21" s="586">
        <v>297.55</v>
      </c>
      <c r="I21" s="586">
        <v>277.19</v>
      </c>
      <c r="J21" s="586">
        <v>248.82</v>
      </c>
      <c r="K21" s="586">
        <v>324.79000000000002</v>
      </c>
      <c r="L21" s="586">
        <v>297.99</v>
      </c>
      <c r="M21" s="586">
        <v>309.41000000000003</v>
      </c>
      <c r="N21" s="586">
        <v>275.11</v>
      </c>
      <c r="O21" s="586">
        <v>252.51</v>
      </c>
      <c r="P21" s="586">
        <v>312.76</v>
      </c>
      <c r="Q21" s="586">
        <v>314.58999999999997</v>
      </c>
      <c r="R21" s="586">
        <v>315.22000000000003</v>
      </c>
      <c r="S21" s="662">
        <v>332.19</v>
      </c>
      <c r="T21" s="586">
        <v>359.46180365999999</v>
      </c>
      <c r="U21" s="669">
        <v>379.63</v>
      </c>
      <c r="V21" s="669">
        <v>413.55</v>
      </c>
      <c r="W21" s="669">
        <v>215.33</v>
      </c>
      <c r="X21" s="677" t="s">
        <v>1118</v>
      </c>
    </row>
    <row r="22" spans="1:24" s="12" customFormat="1" ht="35.1" customHeight="1">
      <c r="A22" s="521">
        <v>17</v>
      </c>
      <c r="B22" s="550" t="s">
        <v>1114</v>
      </c>
      <c r="C22" s="680" t="s">
        <v>0</v>
      </c>
      <c r="D22" s="552">
        <v>137.29</v>
      </c>
      <c r="E22" s="552">
        <v>164.29</v>
      </c>
      <c r="F22" s="681">
        <v>184.99</v>
      </c>
      <c r="G22" s="681">
        <v>226.32</v>
      </c>
      <c r="H22" s="681">
        <v>258.83999999999997</v>
      </c>
      <c r="I22" s="681">
        <v>222.76</v>
      </c>
      <c r="J22" s="681">
        <v>240.22</v>
      </c>
      <c r="K22" s="681">
        <v>330</v>
      </c>
      <c r="L22" s="681">
        <v>352</v>
      </c>
      <c r="M22" s="681">
        <v>342.2</v>
      </c>
      <c r="N22" s="681">
        <v>348.05</v>
      </c>
      <c r="O22" s="681">
        <v>300.05</v>
      </c>
      <c r="P22" s="681">
        <v>325.77</v>
      </c>
      <c r="Q22" s="681">
        <v>328.05</v>
      </c>
      <c r="R22" s="681">
        <v>280.42</v>
      </c>
      <c r="S22" s="682">
        <v>360.65</v>
      </c>
      <c r="T22" s="681">
        <v>352.48345970588235</v>
      </c>
      <c r="U22" s="690">
        <v>311.18</v>
      </c>
      <c r="V22" s="690">
        <v>336.6</v>
      </c>
      <c r="W22" s="690">
        <v>316.57</v>
      </c>
      <c r="X22" s="684" t="s">
        <v>1115</v>
      </c>
    </row>
    <row r="23" spans="1:24" s="12" customFormat="1" ht="35.1" customHeight="1">
      <c r="A23" s="392">
        <v>18</v>
      </c>
      <c r="B23" s="590" t="s">
        <v>1112</v>
      </c>
      <c r="C23" s="661" t="s">
        <v>0</v>
      </c>
      <c r="D23" s="400">
        <v>102.52</v>
      </c>
      <c r="E23" s="400">
        <v>93.99</v>
      </c>
      <c r="F23" s="586">
        <v>99.7</v>
      </c>
      <c r="G23" s="586">
        <v>103.17</v>
      </c>
      <c r="H23" s="586">
        <v>102.2</v>
      </c>
      <c r="I23" s="586">
        <v>96.34</v>
      </c>
      <c r="J23" s="586">
        <v>112.3</v>
      </c>
      <c r="K23" s="586">
        <v>100.09</v>
      </c>
      <c r="L23" s="586">
        <v>107.36</v>
      </c>
      <c r="M23" s="586">
        <v>103.4</v>
      </c>
      <c r="N23" s="586">
        <v>106.18</v>
      </c>
      <c r="O23" s="586">
        <v>99.4</v>
      </c>
      <c r="P23" s="586">
        <v>104.32</v>
      </c>
      <c r="Q23" s="586">
        <v>95.91</v>
      </c>
      <c r="R23" s="586">
        <v>94.9</v>
      </c>
      <c r="S23" s="662">
        <v>94.46</v>
      </c>
      <c r="T23" s="586">
        <v>89.525522277777767</v>
      </c>
      <c r="U23" s="669">
        <v>97.62</v>
      </c>
      <c r="V23" s="669">
        <v>89.89</v>
      </c>
      <c r="W23" s="669">
        <v>87.98</v>
      </c>
      <c r="X23" s="677" t="s">
        <v>1113</v>
      </c>
    </row>
    <row r="24" spans="1:24" s="12" customFormat="1" ht="35.1" customHeight="1">
      <c r="A24" s="521">
        <v>19</v>
      </c>
      <c r="B24" s="550" t="s">
        <v>1110</v>
      </c>
      <c r="C24" s="680" t="s">
        <v>0</v>
      </c>
      <c r="D24" s="552">
        <v>9.2100000000000009</v>
      </c>
      <c r="E24" s="552">
        <v>8.73</v>
      </c>
      <c r="F24" s="681">
        <v>8.6999999999999993</v>
      </c>
      <c r="G24" s="681">
        <v>9.56</v>
      </c>
      <c r="H24" s="681">
        <v>9.9</v>
      </c>
      <c r="I24" s="681">
        <v>7.31</v>
      </c>
      <c r="J24" s="681">
        <v>5.87</v>
      </c>
      <c r="K24" s="681">
        <v>6.11</v>
      </c>
      <c r="L24" s="681">
        <v>6.63</v>
      </c>
      <c r="M24" s="681">
        <v>5.9</v>
      </c>
      <c r="N24" s="681">
        <v>5.08</v>
      </c>
      <c r="O24" s="681">
        <v>5.83</v>
      </c>
      <c r="P24" s="681">
        <v>5.3</v>
      </c>
      <c r="Q24" s="681">
        <v>4.42</v>
      </c>
      <c r="R24" s="681">
        <v>3.23</v>
      </c>
      <c r="S24" s="682">
        <v>4.3099999999999996</v>
      </c>
      <c r="T24" s="681">
        <v>4.0187541111111109</v>
      </c>
      <c r="U24" s="690">
        <v>3.87</v>
      </c>
      <c r="V24" s="690">
        <v>4.03</v>
      </c>
      <c r="W24" s="690">
        <v>3.93</v>
      </c>
      <c r="X24" s="684" t="s">
        <v>1111</v>
      </c>
    </row>
    <row r="25" spans="1:24" s="12" customFormat="1" ht="35.1" customHeight="1">
      <c r="A25" s="392">
        <v>20</v>
      </c>
      <c r="B25" s="590" t="s">
        <v>1108</v>
      </c>
      <c r="C25" s="661" t="s">
        <v>0</v>
      </c>
      <c r="D25" s="400">
        <v>111.73</v>
      </c>
      <c r="E25" s="400">
        <v>102.72</v>
      </c>
      <c r="F25" s="586">
        <v>108.4</v>
      </c>
      <c r="G25" s="586">
        <v>112.73</v>
      </c>
      <c r="H25" s="586">
        <v>112.11</v>
      </c>
      <c r="I25" s="586">
        <v>103.65</v>
      </c>
      <c r="J25" s="586">
        <v>118.17</v>
      </c>
      <c r="K25" s="586">
        <v>106.2</v>
      </c>
      <c r="L25" s="586">
        <v>113.99</v>
      </c>
      <c r="M25" s="586">
        <v>109.3</v>
      </c>
      <c r="N25" s="586">
        <v>111.26</v>
      </c>
      <c r="O25" s="586">
        <v>105.24</v>
      </c>
      <c r="P25" s="586">
        <v>109.62</v>
      </c>
      <c r="Q25" s="586">
        <v>101.33</v>
      </c>
      <c r="R25" s="586">
        <v>98.2</v>
      </c>
      <c r="S25" s="662">
        <v>98.77</v>
      </c>
      <c r="T25" s="586">
        <v>93.544276388888861</v>
      </c>
      <c r="U25" s="669">
        <v>101.49000000000001</v>
      </c>
      <c r="V25" s="669">
        <v>93.92</v>
      </c>
      <c r="W25" s="669">
        <v>91.910000000000011</v>
      </c>
      <c r="X25" s="677" t="s">
        <v>1109</v>
      </c>
    </row>
    <row r="26" spans="1:24" s="12" customFormat="1" ht="35.1" customHeight="1">
      <c r="A26" s="521">
        <v>21</v>
      </c>
      <c r="B26" s="550" t="s">
        <v>1106</v>
      </c>
      <c r="C26" s="680" t="s">
        <v>0</v>
      </c>
      <c r="D26" s="552">
        <v>2338.62</v>
      </c>
      <c r="E26" s="552">
        <v>2370.88</v>
      </c>
      <c r="F26" s="681">
        <v>2811.72</v>
      </c>
      <c r="G26" s="681">
        <v>3555.2</v>
      </c>
      <c r="H26" s="681">
        <v>3481.88</v>
      </c>
      <c r="I26" s="681">
        <v>2850.29</v>
      </c>
      <c r="J26" s="681">
        <v>2923.02</v>
      </c>
      <c r="K26" s="681">
        <v>3423.82</v>
      </c>
      <c r="L26" s="681">
        <v>3610.37</v>
      </c>
      <c r="M26" s="681">
        <v>3412</v>
      </c>
      <c r="N26" s="681">
        <v>3623.33</v>
      </c>
      <c r="O26" s="681">
        <v>3484.48</v>
      </c>
      <c r="P26" s="681">
        <v>3060.69</v>
      </c>
      <c r="Q26" s="681">
        <v>3799.05</v>
      </c>
      <c r="R26" s="681">
        <v>4054.16</v>
      </c>
      <c r="S26" s="682">
        <v>3705</v>
      </c>
      <c r="T26" s="681">
        <v>4053.9871318625001</v>
      </c>
      <c r="U26" s="690">
        <v>4394.25</v>
      </c>
      <c r="V26" s="690">
        <v>4905.33</v>
      </c>
      <c r="W26" s="690">
        <v>4347.93</v>
      </c>
      <c r="X26" s="684" t="s">
        <v>1107</v>
      </c>
    </row>
    <row r="27" spans="1:24" s="5" customFormat="1" ht="16.5" customHeight="1">
      <c r="A27" s="671" t="s">
        <v>1887</v>
      </c>
      <c r="B27" s="668"/>
      <c r="C27" s="668"/>
      <c r="D27" s="668"/>
      <c r="E27" s="668"/>
      <c r="F27" s="668"/>
      <c r="G27" s="668"/>
      <c r="H27" s="668"/>
      <c r="I27" s="668"/>
      <c r="J27" s="668"/>
      <c r="K27" s="668"/>
      <c r="L27" s="668"/>
      <c r="M27" s="668"/>
      <c r="N27" s="668"/>
      <c r="O27" s="668"/>
      <c r="P27" s="668"/>
      <c r="Q27" s="668"/>
      <c r="R27" s="668"/>
      <c r="S27" s="668"/>
      <c r="T27" s="668"/>
      <c r="U27" s="668"/>
      <c r="V27" s="668"/>
      <c r="W27" s="668"/>
      <c r="X27" s="672"/>
    </row>
    <row r="28" spans="1:24" ht="16.5">
      <c r="A28" s="560" t="s">
        <v>1105</v>
      </c>
      <c r="B28" s="259"/>
      <c r="C28" s="259"/>
      <c r="D28" s="259"/>
      <c r="E28" s="259"/>
      <c r="F28" s="259"/>
      <c r="G28" s="259"/>
      <c r="H28" s="259"/>
      <c r="I28" s="259"/>
      <c r="J28" s="259"/>
      <c r="K28" s="259"/>
      <c r="L28" s="259"/>
      <c r="M28" s="259"/>
      <c r="N28" s="259"/>
      <c r="O28" s="259"/>
      <c r="P28" s="259"/>
      <c r="Q28" s="259"/>
      <c r="R28" s="259"/>
      <c r="S28" s="259"/>
      <c r="T28" s="259"/>
      <c r="U28" s="259"/>
      <c r="V28" s="259"/>
      <c r="W28" s="259"/>
      <c r="X28" s="673"/>
    </row>
    <row r="29" spans="1:24">
      <c r="A29" s="674" t="s">
        <v>2104</v>
      </c>
      <c r="B29" s="675"/>
      <c r="C29" s="675"/>
      <c r="D29" s="675"/>
      <c r="E29" s="675"/>
      <c r="F29" s="675"/>
      <c r="G29" s="675"/>
      <c r="H29" s="675"/>
      <c r="I29" s="675"/>
      <c r="J29" s="675"/>
      <c r="K29" s="675"/>
      <c r="L29" s="675"/>
      <c r="M29" s="675"/>
      <c r="N29" s="675"/>
      <c r="O29" s="675"/>
      <c r="P29" s="675"/>
      <c r="Q29" s="675"/>
      <c r="R29" s="675"/>
      <c r="S29" s="675"/>
      <c r="T29" s="675"/>
      <c r="U29" s="675"/>
      <c r="V29" s="675"/>
      <c r="W29" s="675"/>
      <c r="X29" s="676"/>
    </row>
    <row r="35" spans="12:12">
      <c r="L35" s="1"/>
    </row>
    <row r="55" spans="2:16">
      <c r="B55" s="1221"/>
      <c r="C55" s="1221"/>
      <c r="D55" s="1221"/>
      <c r="E55" s="1221"/>
      <c r="F55" s="1221"/>
      <c r="G55" s="1221"/>
      <c r="H55" s="1221"/>
      <c r="I55" s="1221"/>
      <c r="J55" s="1221"/>
      <c r="K55" s="1221"/>
      <c r="L55" s="1221"/>
      <c r="M55" s="1221"/>
      <c r="N55" s="1221"/>
      <c r="O55" s="1221"/>
      <c r="P55" s="1221"/>
    </row>
    <row r="56" spans="2:16">
      <c r="B56" s="1221"/>
      <c r="C56" s="1221"/>
      <c r="D56" s="1221"/>
      <c r="E56" s="1221"/>
      <c r="F56" s="1221"/>
      <c r="G56" s="1221"/>
      <c r="H56" s="1221"/>
      <c r="I56" s="1221"/>
      <c r="J56" s="1221"/>
      <c r="K56" s="1221"/>
      <c r="L56" s="1221"/>
      <c r="M56" s="1221"/>
      <c r="N56" s="1221"/>
      <c r="O56" s="1221"/>
      <c r="P56" s="1221"/>
    </row>
  </sheetData>
  <mergeCells count="4">
    <mergeCell ref="A1:X1"/>
    <mergeCell ref="A2:X2"/>
    <mergeCell ref="F3:Q3"/>
    <mergeCell ref="R3:X3"/>
  </mergeCells>
  <conditionalFormatting sqref="Z4:XFD10 Y11:XFD11 Z12:XFD26">
    <cfRule type="expression" dxfId="16" priority="2">
      <formula>MOD(ROW(),3)=1</formula>
    </cfRule>
  </conditionalFormatting>
  <pageMargins left="0.6692913385826772" right="0.15748031496062992" top="0.55118110236220474" bottom="0.74803149606299213" header="0.31496062992125984" footer="0.31496062992125984"/>
  <pageSetup paperSize="9" scale="62" fitToWidth="0"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3CD2A-0401-48FB-8A7F-031A827A9D36}">
  <sheetPr>
    <tabColor rgb="FF00B050"/>
  </sheetPr>
  <dimension ref="A1:I58"/>
  <sheetViews>
    <sheetView view="pageBreakPreview" topLeftCell="A37" zoomScale="86" zoomScaleNormal="100" zoomScaleSheetLayoutView="86" workbookViewId="0">
      <selection activeCell="L15" sqref="L15"/>
    </sheetView>
  </sheetViews>
  <sheetFormatPr defaultRowHeight="15"/>
  <cols>
    <col min="1" max="1" width="18.5703125" style="206" customWidth="1"/>
    <col min="2" max="2" width="15.7109375" style="206" bestFit="1" customWidth="1"/>
    <col min="3" max="8" width="13.140625" style="206" bestFit="1" customWidth="1"/>
    <col min="9" max="9" width="22.28515625" style="206" bestFit="1" customWidth="1"/>
    <col min="10" max="16384" width="9.140625" style="206"/>
  </cols>
  <sheetData>
    <row r="1" spans="1:9" ht="16.5">
      <c r="A1" s="1396" t="s">
        <v>1998</v>
      </c>
      <c r="B1" s="1397"/>
      <c r="C1" s="1397"/>
      <c r="D1" s="1397"/>
      <c r="E1" s="1397"/>
      <c r="F1" s="1397"/>
      <c r="G1" s="1397"/>
      <c r="H1" s="1397"/>
      <c r="I1" s="1398"/>
    </row>
    <row r="2" spans="1:9" ht="16.5">
      <c r="A2" s="1399" t="s">
        <v>1999</v>
      </c>
      <c r="B2" s="1400"/>
      <c r="C2" s="1400"/>
      <c r="D2" s="1400"/>
      <c r="E2" s="1400"/>
      <c r="F2" s="1400"/>
      <c r="G2" s="1400"/>
      <c r="H2" s="1400"/>
      <c r="I2" s="1401"/>
    </row>
    <row r="3" spans="1:9" ht="21" customHeight="1">
      <c r="A3" s="271" t="s">
        <v>1712</v>
      </c>
      <c r="B3" s="1242" t="s">
        <v>1935</v>
      </c>
      <c r="C3" s="272" t="s">
        <v>131</v>
      </c>
      <c r="D3" s="272" t="s">
        <v>247</v>
      </c>
      <c r="E3" s="272" t="s">
        <v>452</v>
      </c>
      <c r="F3" s="272" t="s">
        <v>577</v>
      </c>
      <c r="G3" s="272" t="s">
        <v>684</v>
      </c>
      <c r="H3" s="272" t="s">
        <v>1906</v>
      </c>
      <c r="I3" s="272" t="s">
        <v>1711</v>
      </c>
    </row>
    <row r="4" spans="1:9">
      <c r="A4" s="271" t="s">
        <v>1710</v>
      </c>
      <c r="B4" s="272"/>
      <c r="C4" s="272"/>
      <c r="D4" s="272"/>
      <c r="E4" s="272"/>
      <c r="F4" s="272"/>
      <c r="G4" s="272"/>
      <c r="H4" s="272"/>
      <c r="I4" s="272" t="s">
        <v>1709</v>
      </c>
    </row>
    <row r="5" spans="1:9" ht="16.5">
      <c r="A5" s="269" t="s">
        <v>1708</v>
      </c>
      <c r="B5" s="270" t="s">
        <v>1156</v>
      </c>
      <c r="C5" s="270">
        <v>675400</v>
      </c>
      <c r="D5" s="270">
        <v>728718</v>
      </c>
      <c r="E5" s="270">
        <v>730874</v>
      </c>
      <c r="F5" s="270">
        <v>716084</v>
      </c>
      <c r="G5" s="270">
        <v>777306</v>
      </c>
      <c r="H5" s="270">
        <v>893081</v>
      </c>
      <c r="I5" s="270" t="s">
        <v>754</v>
      </c>
    </row>
    <row r="6" spans="1:9" ht="16.5">
      <c r="A6" s="273" t="s">
        <v>1707</v>
      </c>
      <c r="B6" s="274" t="s">
        <v>1156</v>
      </c>
      <c r="C6" s="274">
        <v>46644</v>
      </c>
      <c r="D6" s="274">
        <v>44282</v>
      </c>
      <c r="E6" s="274">
        <v>42096</v>
      </c>
      <c r="F6" s="274">
        <v>37895</v>
      </c>
      <c r="G6" s="274">
        <v>47371</v>
      </c>
      <c r="H6" s="274">
        <v>44696</v>
      </c>
      <c r="I6" s="274" t="s">
        <v>752</v>
      </c>
    </row>
    <row r="7" spans="1:9" ht="16.5">
      <c r="A7" s="269" t="s">
        <v>1706</v>
      </c>
      <c r="B7" s="270" t="s">
        <v>1705</v>
      </c>
      <c r="C7" s="270">
        <v>32649</v>
      </c>
      <c r="D7" s="270">
        <v>32873</v>
      </c>
      <c r="E7" s="270">
        <v>31184</v>
      </c>
      <c r="F7" s="270">
        <v>28673</v>
      </c>
      <c r="G7" s="270">
        <v>33131</v>
      </c>
      <c r="H7" s="270">
        <v>33661</v>
      </c>
      <c r="I7" s="270" t="s">
        <v>1704</v>
      </c>
    </row>
    <row r="8" spans="1:9" ht="16.5">
      <c r="A8" s="273" t="s">
        <v>1703</v>
      </c>
      <c r="B8" s="274" t="s">
        <v>1156</v>
      </c>
      <c r="C8" s="274">
        <v>35684</v>
      </c>
      <c r="D8" s="274">
        <v>34203</v>
      </c>
      <c r="E8" s="274">
        <v>32170</v>
      </c>
      <c r="F8" s="274">
        <v>30493</v>
      </c>
      <c r="G8" s="274">
        <v>29690</v>
      </c>
      <c r="H8" s="274">
        <v>29179</v>
      </c>
      <c r="I8" s="274" t="s">
        <v>1702</v>
      </c>
    </row>
    <row r="9" spans="1:9">
      <c r="A9" s="271" t="s">
        <v>1701</v>
      </c>
      <c r="B9" s="272"/>
      <c r="C9" s="272"/>
      <c r="D9" s="272"/>
      <c r="E9" s="272"/>
      <c r="F9" s="272"/>
      <c r="G9" s="272"/>
      <c r="H9" s="272"/>
      <c r="I9" s="272" t="s">
        <v>1700</v>
      </c>
    </row>
    <row r="10" spans="1:9" ht="16.5">
      <c r="A10" s="269" t="s">
        <v>1477</v>
      </c>
      <c r="B10" s="270" t="s">
        <v>1629</v>
      </c>
      <c r="C10" s="270">
        <v>22786106</v>
      </c>
      <c r="D10" s="270">
        <v>23689619</v>
      </c>
      <c r="E10" s="270">
        <v>21825227</v>
      </c>
      <c r="F10" s="270">
        <v>20380548</v>
      </c>
      <c r="G10" s="270">
        <v>22494049</v>
      </c>
      <c r="H10" s="270">
        <v>23844336.745999999</v>
      </c>
      <c r="I10" s="270" t="s">
        <v>1478</v>
      </c>
    </row>
    <row r="11" spans="1:9" ht="16.5">
      <c r="A11" s="273" t="s">
        <v>1489</v>
      </c>
      <c r="B11" s="274" t="s">
        <v>1629</v>
      </c>
      <c r="C11" s="274">
        <v>3480941</v>
      </c>
      <c r="D11" s="274">
        <v>3970690.96</v>
      </c>
      <c r="E11" s="274">
        <v>3929260.44</v>
      </c>
      <c r="F11" s="274">
        <v>2830412.8</v>
      </c>
      <c r="G11" s="274">
        <v>3785624.3</v>
      </c>
      <c r="H11" s="274">
        <v>3557289.2790000001</v>
      </c>
      <c r="I11" s="274" t="s">
        <v>1490</v>
      </c>
    </row>
    <row r="12" spans="1:9" ht="16.5">
      <c r="A12" s="269" t="s">
        <v>1699</v>
      </c>
      <c r="B12" s="270" t="s">
        <v>1629</v>
      </c>
      <c r="C12" s="270">
        <v>3678002</v>
      </c>
      <c r="D12" s="270">
        <v>4134702</v>
      </c>
      <c r="E12" s="270">
        <v>3952472</v>
      </c>
      <c r="F12" s="270">
        <v>3272915</v>
      </c>
      <c r="G12" s="270">
        <v>3569632</v>
      </c>
      <c r="H12" s="270">
        <v>3326337</v>
      </c>
      <c r="I12" s="270" t="s">
        <v>1698</v>
      </c>
    </row>
    <row r="13" spans="1:9" ht="16.5">
      <c r="A13" s="273" t="s">
        <v>1697</v>
      </c>
      <c r="B13" s="274" t="s">
        <v>1629</v>
      </c>
      <c r="C13" s="274">
        <v>141988</v>
      </c>
      <c r="D13" s="274">
        <v>143668.402</v>
      </c>
      <c r="E13" s="274">
        <v>124586.10800000001</v>
      </c>
      <c r="F13" s="274">
        <v>108718.07</v>
      </c>
      <c r="G13" s="274">
        <v>115313.81</v>
      </c>
      <c r="H13" s="274">
        <v>112745.1</v>
      </c>
      <c r="I13" s="274" t="s">
        <v>1696</v>
      </c>
    </row>
    <row r="14" spans="1:9" ht="16.5">
      <c r="A14" s="269" t="s">
        <v>1695</v>
      </c>
      <c r="B14" s="270" t="s">
        <v>1629</v>
      </c>
      <c r="C14" s="270">
        <v>549683</v>
      </c>
      <c r="D14" s="270">
        <v>567291</v>
      </c>
      <c r="E14" s="270">
        <v>595511</v>
      </c>
      <c r="F14" s="270">
        <v>437669</v>
      </c>
      <c r="G14" s="270">
        <v>474994</v>
      </c>
      <c r="H14" s="270">
        <v>633514</v>
      </c>
      <c r="I14" s="270" t="s">
        <v>1694</v>
      </c>
    </row>
    <row r="15" spans="1:9" ht="16.5">
      <c r="A15" s="273" t="s">
        <v>1693</v>
      </c>
      <c r="B15" s="274" t="s">
        <v>1655</v>
      </c>
      <c r="C15" s="274">
        <v>1650</v>
      </c>
      <c r="D15" s="274">
        <v>1672.1589999999999</v>
      </c>
      <c r="E15" s="274">
        <v>1742.0530000000001</v>
      </c>
      <c r="F15" s="274">
        <v>1126.7329999999999</v>
      </c>
      <c r="G15" s="274">
        <v>1406.6469999999999</v>
      </c>
      <c r="H15" s="274">
        <v>1429.846</v>
      </c>
      <c r="I15" s="274" t="s">
        <v>1692</v>
      </c>
    </row>
    <row r="16" spans="1:9" ht="16.5">
      <c r="A16" s="269" t="s">
        <v>1691</v>
      </c>
      <c r="B16" s="270" t="s">
        <v>1655</v>
      </c>
      <c r="C16" s="270">
        <v>1650</v>
      </c>
      <c r="D16" s="270">
        <v>1672.1589999999999</v>
      </c>
      <c r="E16" s="270">
        <v>1742.0530000000001</v>
      </c>
      <c r="F16" s="270">
        <v>1126.7329999999999</v>
      </c>
      <c r="G16" s="270">
        <v>1406.6469999999999</v>
      </c>
      <c r="H16" s="270">
        <v>1429.846</v>
      </c>
      <c r="I16" s="270" t="s">
        <v>1690</v>
      </c>
    </row>
    <row r="17" spans="1:9" ht="16.5">
      <c r="A17" s="273" t="s">
        <v>1689</v>
      </c>
      <c r="B17" s="274" t="s">
        <v>1156</v>
      </c>
      <c r="C17" s="274">
        <v>201424</v>
      </c>
      <c r="D17" s="274">
        <v>206494.81547999999</v>
      </c>
      <c r="E17" s="274">
        <v>244082.70463999998</v>
      </c>
      <c r="F17" s="274">
        <v>205041.9</v>
      </c>
      <c r="G17" s="274">
        <v>253692.85</v>
      </c>
      <c r="H17" s="274">
        <v>258356.01825699999</v>
      </c>
      <c r="I17" s="274" t="s">
        <v>1688</v>
      </c>
    </row>
    <row r="18" spans="1:9" ht="16.5">
      <c r="A18" s="269" t="s">
        <v>1687</v>
      </c>
      <c r="B18" s="270" t="s">
        <v>1629</v>
      </c>
      <c r="C18" s="270">
        <v>12613866</v>
      </c>
      <c r="D18" s="270">
        <v>13752295</v>
      </c>
      <c r="E18" s="270">
        <v>14479032</v>
      </c>
      <c r="F18" s="270">
        <v>15455342</v>
      </c>
      <c r="G18" s="270">
        <v>13271179</v>
      </c>
      <c r="H18" s="270">
        <v>16744080</v>
      </c>
      <c r="I18" s="270" t="s">
        <v>1686</v>
      </c>
    </row>
    <row r="19" spans="1:9" ht="16.5">
      <c r="A19" s="273" t="s">
        <v>1685</v>
      </c>
      <c r="B19" s="274" t="s">
        <v>1629</v>
      </c>
      <c r="C19" s="274">
        <v>306398</v>
      </c>
      <c r="D19" s="274">
        <v>358369.10499999998</v>
      </c>
      <c r="E19" s="274">
        <v>351746.41</v>
      </c>
      <c r="F19" s="274">
        <v>376922.92</v>
      </c>
      <c r="G19" s="274">
        <v>282276.98</v>
      </c>
      <c r="H19" s="274">
        <v>376665.87</v>
      </c>
      <c r="I19" s="274" t="s">
        <v>1684</v>
      </c>
    </row>
    <row r="20" spans="1:9" ht="16.5">
      <c r="A20" s="269" t="s">
        <v>1683</v>
      </c>
      <c r="B20" s="270" t="s">
        <v>1629</v>
      </c>
      <c r="C20" s="270">
        <v>1539657</v>
      </c>
      <c r="D20" s="270">
        <v>1456804.01</v>
      </c>
      <c r="E20" s="270">
        <v>1446824.38</v>
      </c>
      <c r="F20" s="270">
        <v>1513996.1</v>
      </c>
      <c r="G20" s="270">
        <v>1486968.2</v>
      </c>
      <c r="H20" s="270">
        <v>1670206.7</v>
      </c>
      <c r="I20" s="270" t="s">
        <v>1682</v>
      </c>
    </row>
    <row r="21" spans="1:9" ht="16.5">
      <c r="A21" s="273" t="s">
        <v>1563</v>
      </c>
      <c r="B21" s="274" t="s">
        <v>1629</v>
      </c>
      <c r="C21" s="274">
        <v>2599814</v>
      </c>
      <c r="D21" s="274">
        <v>2832314.1630000002</v>
      </c>
      <c r="E21" s="274">
        <v>2910185.608</v>
      </c>
      <c r="F21" s="274">
        <v>2703313.1</v>
      </c>
      <c r="G21" s="274">
        <v>2692408.1</v>
      </c>
      <c r="H21" s="274">
        <v>2826481.0619999999</v>
      </c>
      <c r="I21" s="274" t="s">
        <v>1564</v>
      </c>
    </row>
    <row r="22" spans="1:9" ht="16.5">
      <c r="A22" s="269" t="s">
        <v>1606</v>
      </c>
      <c r="B22" s="270" t="s">
        <v>1655</v>
      </c>
      <c r="C22" s="270">
        <v>557691</v>
      </c>
      <c r="D22" s="270">
        <v>679385.93</v>
      </c>
      <c r="E22" s="270">
        <v>609340.1</v>
      </c>
      <c r="F22" s="270">
        <v>705795.52</v>
      </c>
      <c r="G22" s="270">
        <v>647156.12</v>
      </c>
      <c r="H22" s="270">
        <v>713768.09299999999</v>
      </c>
      <c r="I22" s="270" t="s">
        <v>1607</v>
      </c>
    </row>
    <row r="23" spans="1:9" ht="16.5">
      <c r="A23" s="273" t="s">
        <v>1681</v>
      </c>
      <c r="B23" s="274" t="s">
        <v>1655</v>
      </c>
      <c r="C23" s="274">
        <v>16758</v>
      </c>
      <c r="D23" s="274">
        <v>21211.8</v>
      </c>
      <c r="E23" s="274">
        <v>15529.7</v>
      </c>
      <c r="F23" s="274">
        <v>15238</v>
      </c>
      <c r="G23" s="274" t="s">
        <v>1907</v>
      </c>
      <c r="H23" s="274">
        <v>45428.6</v>
      </c>
      <c r="I23" s="274" t="s">
        <v>1680</v>
      </c>
    </row>
    <row r="24" spans="1:9">
      <c r="A24" s="271" t="s">
        <v>1679</v>
      </c>
      <c r="B24" s="272"/>
      <c r="C24" s="272"/>
      <c r="D24" s="272"/>
      <c r="E24" s="272"/>
      <c r="F24" s="272"/>
      <c r="G24" s="272"/>
      <c r="H24" s="272"/>
      <c r="I24" s="272" t="s">
        <v>1678</v>
      </c>
    </row>
    <row r="25" spans="1:9" ht="16.5">
      <c r="A25" s="269" t="s">
        <v>1677</v>
      </c>
      <c r="B25" s="270" t="s">
        <v>1629</v>
      </c>
      <c r="C25" s="270">
        <v>1515645</v>
      </c>
      <c r="D25" s="270">
        <v>1421086</v>
      </c>
      <c r="E25" s="270">
        <v>1400189</v>
      </c>
      <c r="F25" s="270">
        <v>1455829</v>
      </c>
      <c r="G25" s="270">
        <v>1394959</v>
      </c>
      <c r="H25" s="270">
        <v>1978450.25</v>
      </c>
      <c r="I25" s="270" t="s">
        <v>1676</v>
      </c>
    </row>
    <row r="26" spans="1:9" ht="16.5">
      <c r="A26" s="273" t="s">
        <v>1675</v>
      </c>
      <c r="B26" s="274" t="s">
        <v>1629</v>
      </c>
      <c r="C26" s="274"/>
      <c r="D26" s="274"/>
      <c r="E26" s="274"/>
      <c r="F26" s="274"/>
      <c r="G26" s="274"/>
      <c r="H26" s="274">
        <v>5517</v>
      </c>
      <c r="I26" s="274" t="s">
        <v>1674</v>
      </c>
    </row>
    <row r="27" spans="1:9" ht="16.5">
      <c r="A27" s="269" t="s">
        <v>1673</v>
      </c>
      <c r="B27" s="270" t="s">
        <v>1629</v>
      </c>
      <c r="C27" s="270"/>
      <c r="D27" s="270"/>
      <c r="E27" s="270"/>
      <c r="F27" s="270"/>
      <c r="G27" s="270"/>
      <c r="H27" s="270">
        <v>344929.91</v>
      </c>
      <c r="I27" s="270" t="s">
        <v>1672</v>
      </c>
    </row>
    <row r="28" spans="1:9" ht="16.5">
      <c r="A28" s="273" t="s">
        <v>1500</v>
      </c>
      <c r="B28" s="274" t="s">
        <v>1671</v>
      </c>
      <c r="C28" s="274">
        <v>39699</v>
      </c>
      <c r="D28" s="274">
        <v>38437</v>
      </c>
      <c r="E28" s="274">
        <v>28815.75</v>
      </c>
      <c r="F28" s="274">
        <v>13916.87</v>
      </c>
      <c r="G28" s="274">
        <v>266.27999999999997</v>
      </c>
      <c r="H28" s="274">
        <v>387.92</v>
      </c>
      <c r="I28" s="274" t="s">
        <v>1502</v>
      </c>
    </row>
    <row r="29" spans="1:9" ht="16.5">
      <c r="A29" s="269" t="s">
        <v>1670</v>
      </c>
      <c r="B29" s="270" t="s">
        <v>1629</v>
      </c>
      <c r="C29" s="270"/>
      <c r="D29" s="270">
        <v>298869</v>
      </c>
      <c r="E29" s="270"/>
      <c r="F29" s="270"/>
      <c r="G29" s="270"/>
      <c r="H29" s="270">
        <v>2142603.1310000001</v>
      </c>
      <c r="I29" s="270" t="s">
        <v>1669</v>
      </c>
    </row>
    <row r="30" spans="1:9" ht="16.5">
      <c r="A30" s="273" t="s">
        <v>1668</v>
      </c>
      <c r="B30" s="274" t="s">
        <v>1629</v>
      </c>
      <c r="C30" s="274"/>
      <c r="D30" s="274"/>
      <c r="E30" s="274"/>
      <c r="F30" s="274"/>
      <c r="G30" s="274"/>
      <c r="H30" s="274">
        <v>194085</v>
      </c>
      <c r="I30" s="274" t="s">
        <v>1667</v>
      </c>
    </row>
    <row r="31" spans="1:9" ht="16.5">
      <c r="A31" s="269" t="s">
        <v>1666</v>
      </c>
      <c r="B31" s="270" t="s">
        <v>1629</v>
      </c>
      <c r="C31" s="270"/>
      <c r="D31" s="270"/>
      <c r="E31" s="270"/>
      <c r="F31" s="270"/>
      <c r="G31" s="270"/>
      <c r="H31" s="270">
        <v>40377</v>
      </c>
      <c r="I31" s="270" t="s">
        <v>1665</v>
      </c>
    </row>
    <row r="32" spans="1:9" ht="16.5">
      <c r="A32" s="273" t="s">
        <v>1664</v>
      </c>
      <c r="B32" s="274" t="s">
        <v>1629</v>
      </c>
      <c r="C32" s="274"/>
      <c r="D32" s="274"/>
      <c r="E32" s="274"/>
      <c r="F32" s="274"/>
      <c r="G32" s="274"/>
      <c r="H32" s="274">
        <v>20785.722000000002</v>
      </c>
      <c r="I32" s="274" t="s">
        <v>1663</v>
      </c>
    </row>
    <row r="33" spans="1:9" ht="16.5">
      <c r="A33" s="269" t="s">
        <v>1662</v>
      </c>
      <c r="B33" s="270" t="s">
        <v>1629</v>
      </c>
      <c r="C33" s="270">
        <v>1314</v>
      </c>
      <c r="D33" s="270">
        <v>1078.97</v>
      </c>
      <c r="E33" s="270">
        <v>1314.68</v>
      </c>
      <c r="F33" s="270">
        <v>1052.1199999999999</v>
      </c>
      <c r="G33" s="270">
        <v>1236.76</v>
      </c>
      <c r="H33" s="270">
        <v>1155.1300000000001</v>
      </c>
      <c r="I33" s="270" t="s">
        <v>1661</v>
      </c>
    </row>
    <row r="34" spans="1:9" ht="16.5">
      <c r="A34" s="273" t="s">
        <v>1660</v>
      </c>
      <c r="B34" s="274" t="s">
        <v>1629</v>
      </c>
      <c r="C34" s="274">
        <v>158276</v>
      </c>
      <c r="D34" s="274">
        <v>123404</v>
      </c>
      <c r="E34" s="274">
        <v>568</v>
      </c>
      <c r="F34" s="274">
        <v>7113.67</v>
      </c>
      <c r="G34" s="274">
        <v>8182</v>
      </c>
      <c r="H34" s="274">
        <v>9859</v>
      </c>
      <c r="I34" s="274" t="s">
        <v>1659</v>
      </c>
    </row>
    <row r="35" spans="1:9" ht="16.5">
      <c r="A35" s="269" t="s">
        <v>1658</v>
      </c>
      <c r="B35" s="270" t="s">
        <v>1629</v>
      </c>
      <c r="C35" s="270">
        <v>33649</v>
      </c>
      <c r="D35" s="270">
        <v>39030</v>
      </c>
      <c r="E35" s="270">
        <v>34674</v>
      </c>
      <c r="F35" s="270">
        <v>35386</v>
      </c>
      <c r="G35" s="270">
        <v>62888</v>
      </c>
      <c r="H35" s="270">
        <v>94789.248999999996</v>
      </c>
      <c r="I35" s="270" t="s">
        <v>1657</v>
      </c>
    </row>
    <row r="36" spans="1:9" ht="16.5">
      <c r="A36" s="273" t="s">
        <v>1656</v>
      </c>
      <c r="B36" s="274" t="s">
        <v>1655</v>
      </c>
      <c r="C36" s="274">
        <v>0</v>
      </c>
      <c r="D36" s="274">
        <v>72.8</v>
      </c>
      <c r="E36" s="274">
        <v>90.1</v>
      </c>
      <c r="F36" s="274">
        <v>16</v>
      </c>
      <c r="G36" s="274" t="s">
        <v>1902</v>
      </c>
      <c r="H36" s="274">
        <v>0</v>
      </c>
      <c r="I36" s="274" t="s">
        <v>1654</v>
      </c>
    </row>
    <row r="37" spans="1:9" ht="16.5">
      <c r="A37" s="269" t="s">
        <v>1653</v>
      </c>
      <c r="B37" s="270" t="s">
        <v>1629</v>
      </c>
      <c r="C37" s="270"/>
      <c r="D37" s="270"/>
      <c r="E37" s="270"/>
      <c r="F37" s="270"/>
      <c r="G37" s="270"/>
      <c r="H37" s="270">
        <v>1014</v>
      </c>
      <c r="I37" s="270" t="s">
        <v>1652</v>
      </c>
    </row>
    <row r="38" spans="1:9" ht="16.5">
      <c r="A38" s="273" t="s">
        <v>1547</v>
      </c>
      <c r="B38" s="274" t="s">
        <v>1629</v>
      </c>
      <c r="C38" s="274">
        <v>7818</v>
      </c>
      <c r="D38" s="274">
        <v>4889.1899999999996</v>
      </c>
      <c r="E38" s="274">
        <v>3498</v>
      </c>
      <c r="F38" s="274">
        <v>4925</v>
      </c>
      <c r="G38" s="274">
        <v>9320</v>
      </c>
      <c r="H38" s="274">
        <v>2765.16</v>
      </c>
      <c r="I38" s="274" t="s">
        <v>1548</v>
      </c>
    </row>
    <row r="39" spans="1:9" ht="16.5">
      <c r="A39" s="269" t="s">
        <v>1604</v>
      </c>
      <c r="B39" s="270" t="s">
        <v>1629</v>
      </c>
      <c r="C39" s="270">
        <v>81638</v>
      </c>
      <c r="D39" s="270">
        <v>69919</v>
      </c>
      <c r="E39" s="270">
        <v>13221</v>
      </c>
      <c r="F39" s="270">
        <v>11110</v>
      </c>
      <c r="G39" s="270">
        <v>3432</v>
      </c>
      <c r="H39" s="270">
        <v>1437</v>
      </c>
      <c r="I39" s="270" t="s">
        <v>1605</v>
      </c>
    </row>
    <row r="40" spans="1:9" ht="16.5">
      <c r="A40" s="273" t="s">
        <v>1651</v>
      </c>
      <c r="B40" s="274" t="s">
        <v>1629</v>
      </c>
      <c r="C40" s="274"/>
      <c r="D40" s="274"/>
      <c r="E40" s="274"/>
      <c r="F40" s="274">
        <v>10160</v>
      </c>
      <c r="G40" s="274">
        <v>0</v>
      </c>
      <c r="H40" s="274">
        <v>439078.95800000004</v>
      </c>
      <c r="I40" s="274" t="s">
        <v>1650</v>
      </c>
    </row>
    <row r="41" spans="1:9" ht="16.5">
      <c r="A41" s="269" t="s">
        <v>1559</v>
      </c>
      <c r="B41" s="270" t="s">
        <v>1156</v>
      </c>
      <c r="C41" s="270">
        <v>340417</v>
      </c>
      <c r="D41" s="270">
        <v>379974.864</v>
      </c>
      <c r="E41" s="270">
        <v>359463.80900000001</v>
      </c>
      <c r="F41" s="270">
        <v>349119.97</v>
      </c>
      <c r="G41" s="270">
        <v>391988.1</v>
      </c>
      <c r="H41" s="270">
        <v>405550.8716270001</v>
      </c>
      <c r="I41" s="270" t="s">
        <v>1560</v>
      </c>
    </row>
    <row r="42" spans="1:9" ht="16.5">
      <c r="A42" s="273" t="s">
        <v>1649</v>
      </c>
      <c r="B42" s="274" t="s">
        <v>1629</v>
      </c>
      <c r="C42" s="274">
        <v>14765</v>
      </c>
      <c r="D42" s="274">
        <v>7534</v>
      </c>
      <c r="E42" s="274">
        <v>4600</v>
      </c>
      <c r="F42" s="274">
        <v>0</v>
      </c>
      <c r="G42" s="274">
        <v>100</v>
      </c>
      <c r="H42" s="274">
        <v>240</v>
      </c>
      <c r="I42" s="274" t="s">
        <v>1648</v>
      </c>
    </row>
    <row r="43" spans="1:9" ht="16.5">
      <c r="A43" s="269" t="s">
        <v>1561</v>
      </c>
      <c r="B43" s="270" t="s">
        <v>1629</v>
      </c>
      <c r="C43" s="270">
        <v>195055</v>
      </c>
      <c r="D43" s="270">
        <v>146875</v>
      </c>
      <c r="E43" s="270">
        <v>102554</v>
      </c>
      <c r="F43" s="270">
        <v>74661</v>
      </c>
      <c r="G43" s="270">
        <v>113497</v>
      </c>
      <c r="H43" s="270">
        <v>107524.99</v>
      </c>
      <c r="I43" s="270" t="s">
        <v>1562</v>
      </c>
    </row>
    <row r="44" spans="1:9" ht="16.5">
      <c r="A44" s="273" t="s">
        <v>1567</v>
      </c>
      <c r="B44" s="274" t="s">
        <v>1629</v>
      </c>
      <c r="C44" s="274">
        <v>1969796</v>
      </c>
      <c r="D44" s="274">
        <v>1890308</v>
      </c>
      <c r="E44" s="274">
        <v>2148854</v>
      </c>
      <c r="F44" s="274">
        <v>2216414</v>
      </c>
      <c r="G44" s="274">
        <v>1853482</v>
      </c>
      <c r="H44" s="274">
        <v>1461667.87</v>
      </c>
      <c r="I44" s="274" t="s">
        <v>1568</v>
      </c>
    </row>
    <row r="45" spans="1:9" ht="16.5">
      <c r="A45" s="269" t="s">
        <v>1647</v>
      </c>
      <c r="B45" s="270" t="s">
        <v>1629</v>
      </c>
      <c r="C45" s="270"/>
      <c r="D45" s="270"/>
      <c r="E45" s="270"/>
      <c r="F45" s="270"/>
      <c r="G45" s="270">
        <v>0</v>
      </c>
      <c r="H45" s="270">
        <v>70781.94</v>
      </c>
      <c r="I45" s="270" t="s">
        <v>1646</v>
      </c>
    </row>
    <row r="46" spans="1:9" ht="16.5">
      <c r="A46" s="273" t="s">
        <v>1645</v>
      </c>
      <c r="B46" s="274" t="s">
        <v>1629</v>
      </c>
      <c r="C46" s="274"/>
      <c r="D46" s="274"/>
      <c r="E46" s="274"/>
      <c r="F46" s="274"/>
      <c r="G46" s="274"/>
      <c r="H46" s="274">
        <v>10.28</v>
      </c>
      <c r="I46" s="274" t="s">
        <v>1644</v>
      </c>
    </row>
    <row r="47" spans="1:9" ht="16.5">
      <c r="A47" s="269" t="s">
        <v>1643</v>
      </c>
      <c r="B47" s="270" t="s">
        <v>1629</v>
      </c>
      <c r="C47" s="270"/>
      <c r="D47" s="270"/>
      <c r="E47" s="270"/>
      <c r="F47" s="270"/>
      <c r="G47" s="270"/>
      <c r="H47" s="270">
        <v>4150</v>
      </c>
      <c r="I47" s="270" t="s">
        <v>1642</v>
      </c>
    </row>
    <row r="48" spans="1:9" ht="16.5">
      <c r="A48" s="273" t="s">
        <v>1641</v>
      </c>
      <c r="B48" s="274" t="s">
        <v>1629</v>
      </c>
      <c r="C48" s="274">
        <v>7100</v>
      </c>
      <c r="D48" s="274">
        <v>14804.76</v>
      </c>
      <c r="E48" s="274">
        <v>12904.81</v>
      </c>
      <c r="F48" s="274">
        <v>14363.007</v>
      </c>
      <c r="G48" s="274">
        <v>17583</v>
      </c>
      <c r="H48" s="274">
        <v>17259.795000000002</v>
      </c>
      <c r="I48" s="274" t="s">
        <v>1640</v>
      </c>
    </row>
    <row r="49" spans="1:9" ht="16.5">
      <c r="A49" s="269" t="s">
        <v>1639</v>
      </c>
      <c r="B49" s="270"/>
      <c r="C49" s="270">
        <v>47</v>
      </c>
      <c r="D49" s="270">
        <v>17</v>
      </c>
      <c r="E49" s="270">
        <v>130</v>
      </c>
      <c r="F49" s="270">
        <v>486</v>
      </c>
      <c r="G49" s="270">
        <v>286</v>
      </c>
      <c r="H49" s="270">
        <v>1001.951</v>
      </c>
      <c r="I49" s="270" t="s">
        <v>1638</v>
      </c>
    </row>
    <row r="50" spans="1:9" ht="16.5">
      <c r="A50" s="273" t="s">
        <v>1637</v>
      </c>
      <c r="B50" s="274" t="s">
        <v>1629</v>
      </c>
      <c r="C50" s="274"/>
      <c r="D50" s="274"/>
      <c r="E50" s="274"/>
      <c r="F50" s="274"/>
      <c r="G50" s="274"/>
      <c r="H50" s="274">
        <v>846767</v>
      </c>
      <c r="I50" s="274" t="s">
        <v>1636</v>
      </c>
    </row>
    <row r="51" spans="1:9" ht="16.5">
      <c r="A51" s="269" t="s">
        <v>1635</v>
      </c>
      <c r="B51" s="270"/>
      <c r="C51" s="270">
        <v>86662</v>
      </c>
      <c r="D51" s="270">
        <v>80237.070000000007</v>
      </c>
      <c r="E51" s="270">
        <v>19367.150000000001</v>
      </c>
      <c r="F51" s="270">
        <v>23822.95</v>
      </c>
      <c r="G51" s="270">
        <v>33898</v>
      </c>
      <c r="H51" s="270">
        <v>32069.54</v>
      </c>
      <c r="I51" s="270" t="s">
        <v>1634</v>
      </c>
    </row>
    <row r="52" spans="1:9" ht="16.5">
      <c r="A52" s="273" t="s">
        <v>1633</v>
      </c>
      <c r="B52" s="274" t="s">
        <v>1629</v>
      </c>
      <c r="C52" s="274">
        <v>469</v>
      </c>
      <c r="D52" s="274">
        <v>2905.86</v>
      </c>
      <c r="E52" s="274">
        <v>2153.9899999999998</v>
      </c>
      <c r="F52" s="274">
        <v>401.63</v>
      </c>
      <c r="G52" s="274">
        <v>716</v>
      </c>
      <c r="H52" s="274">
        <v>327.37</v>
      </c>
      <c r="I52" s="274" t="s">
        <v>1632</v>
      </c>
    </row>
    <row r="53" spans="1:9" ht="16.5">
      <c r="A53" s="269" t="s">
        <v>1631</v>
      </c>
      <c r="B53" s="270" t="s">
        <v>1629</v>
      </c>
      <c r="C53" s="270">
        <v>825173</v>
      </c>
      <c r="D53" s="270">
        <v>890400</v>
      </c>
      <c r="E53" s="270">
        <v>900942</v>
      </c>
      <c r="F53" s="270">
        <v>737337</v>
      </c>
      <c r="G53" s="270">
        <v>880857.38</v>
      </c>
      <c r="H53" s="270">
        <v>925662.69</v>
      </c>
      <c r="I53" s="270" t="s">
        <v>1630</v>
      </c>
    </row>
    <row r="54" spans="1:9" ht="16.5">
      <c r="A54" s="273" t="s">
        <v>1622</v>
      </c>
      <c r="B54" s="1191" t="s">
        <v>1629</v>
      </c>
      <c r="C54" s="1191">
        <v>6054</v>
      </c>
      <c r="D54" s="1191">
        <v>2992</v>
      </c>
      <c r="E54" s="1191">
        <v>2774</v>
      </c>
      <c r="F54" s="1191">
        <v>1260</v>
      </c>
      <c r="G54" s="1191">
        <v>3060</v>
      </c>
      <c r="H54" s="1191">
        <v>2303</v>
      </c>
      <c r="I54" s="1191" t="s">
        <v>1623</v>
      </c>
    </row>
    <row r="55" spans="1:9" ht="16.5">
      <c r="A55" s="1174" t="s">
        <v>1624</v>
      </c>
      <c r="B55" s="270" t="s">
        <v>1629</v>
      </c>
      <c r="C55" s="270">
        <v>153049</v>
      </c>
      <c r="D55" s="270">
        <v>184063</v>
      </c>
      <c r="E55" s="270">
        <v>124757</v>
      </c>
      <c r="F55" s="270">
        <v>103902</v>
      </c>
      <c r="G55" s="270">
        <v>108335</v>
      </c>
      <c r="H55" s="270">
        <v>110793</v>
      </c>
      <c r="I55" s="270" t="s">
        <v>1625</v>
      </c>
    </row>
    <row r="56" spans="1:9" ht="15.75">
      <c r="A56" s="275" t="s">
        <v>1936</v>
      </c>
      <c r="B56" s="1227"/>
      <c r="C56" s="1227"/>
      <c r="D56" s="1227"/>
      <c r="E56" s="1227"/>
      <c r="F56" s="1227"/>
      <c r="G56" s="1227"/>
      <c r="H56" s="1227"/>
      <c r="I56" s="1227"/>
    </row>
    <row r="57" spans="1:9" ht="15.75">
      <c r="A57" s="1405" t="s">
        <v>2000</v>
      </c>
      <c r="B57" s="1406"/>
      <c r="C57" s="1406"/>
      <c r="D57" s="1406"/>
      <c r="E57" s="1406"/>
      <c r="F57" s="1406"/>
      <c r="G57" s="1406"/>
      <c r="H57" s="1406"/>
      <c r="I57" s="1407"/>
    </row>
    <row r="58" spans="1:9" ht="15.75">
      <c r="A58" s="1402" t="s">
        <v>2001</v>
      </c>
      <c r="B58" s="1403"/>
      <c r="C58" s="1403"/>
      <c r="D58" s="1403"/>
      <c r="E58" s="1403"/>
      <c r="F58" s="1403"/>
      <c r="G58" s="1403"/>
      <c r="H58" s="1403"/>
      <c r="I58" s="1404"/>
    </row>
  </sheetData>
  <mergeCells count="4">
    <mergeCell ref="A1:I1"/>
    <mergeCell ref="A2:I2"/>
    <mergeCell ref="A58:I58"/>
    <mergeCell ref="A57:I57"/>
  </mergeCells>
  <printOptions horizontalCentered="1" verticalCentered="1"/>
  <pageMargins left="0.25" right="0.25" top="0" bottom="0.75" header="0" footer="0.3"/>
  <pageSetup paperSize="9" scale="6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14C6-F6C8-422D-8DC9-AF607FEE1FA3}">
  <dimension ref="A1:AF58"/>
  <sheetViews>
    <sheetView view="pageBreakPreview" topLeftCell="A34" zoomScaleSheetLayoutView="100" workbookViewId="0">
      <selection activeCell="L15" sqref="L15"/>
    </sheetView>
  </sheetViews>
  <sheetFormatPr defaultColWidth="9.140625" defaultRowHeight="15"/>
  <cols>
    <col min="1" max="1" width="8.7109375" customWidth="1"/>
    <col min="2" max="2" width="19.5703125" customWidth="1"/>
    <col min="3" max="3" width="12.28515625" hidden="1" customWidth="1"/>
    <col min="4" max="6" width="15.28515625" hidden="1" customWidth="1"/>
    <col min="7" max="7" width="10.5703125" hidden="1" customWidth="1"/>
    <col min="8" max="8" width="9.140625" hidden="1" customWidth="1"/>
    <col min="9" max="9" width="10.85546875" customWidth="1"/>
    <col min="10" max="10" width="9.140625" customWidth="1"/>
    <col min="11" max="11" width="11.5703125" customWidth="1"/>
    <col min="12" max="12" width="10.140625" customWidth="1"/>
    <col min="13" max="13" width="10.85546875" customWidth="1"/>
    <col min="14" max="14" width="10.140625" customWidth="1"/>
    <col min="15" max="15" width="10.7109375" bestFit="1" customWidth="1"/>
    <col min="16" max="18" width="10.140625" customWidth="1"/>
    <col min="19" max="19" width="10.85546875" customWidth="1"/>
    <col min="20" max="20" width="10.140625" customWidth="1"/>
    <col min="21" max="21" width="20.140625" customWidth="1"/>
  </cols>
  <sheetData>
    <row r="1" spans="1:32" s="56" customFormat="1" ht="32.25" customHeight="1">
      <c r="A1" s="1427" t="s">
        <v>1954</v>
      </c>
      <c r="B1" s="1428"/>
      <c r="C1" s="1428"/>
      <c r="D1" s="1428"/>
      <c r="E1" s="1428"/>
      <c r="F1" s="1428"/>
      <c r="G1" s="1428"/>
      <c r="H1" s="1428"/>
      <c r="I1" s="1428"/>
      <c r="J1" s="1428"/>
      <c r="K1" s="1428"/>
      <c r="L1" s="1428"/>
      <c r="M1" s="1428"/>
      <c r="N1" s="1428"/>
      <c r="O1" s="1428"/>
      <c r="P1" s="1428"/>
      <c r="Q1" s="1428"/>
      <c r="R1" s="1428"/>
      <c r="S1" s="1428"/>
      <c r="T1" s="1428"/>
      <c r="U1" s="1429"/>
    </row>
    <row r="2" spans="1:32" s="56" customFormat="1" ht="32.25" customHeight="1">
      <c r="A2" s="1661" t="s">
        <v>1953</v>
      </c>
      <c r="B2" s="1662"/>
      <c r="C2" s="1662"/>
      <c r="D2" s="1662"/>
      <c r="E2" s="1662"/>
      <c r="F2" s="1662"/>
      <c r="G2" s="1662"/>
      <c r="H2" s="1662"/>
      <c r="I2" s="1662"/>
      <c r="J2" s="1662"/>
      <c r="K2" s="1662"/>
      <c r="L2" s="1662"/>
      <c r="M2" s="1662"/>
      <c r="N2" s="1662"/>
      <c r="O2" s="1662"/>
      <c r="P2" s="1662"/>
      <c r="Q2" s="1662"/>
      <c r="R2" s="1662"/>
      <c r="S2" s="1662"/>
      <c r="T2" s="1662"/>
      <c r="U2" s="1663"/>
    </row>
    <row r="3" spans="1:32" s="40" customFormat="1" ht="55.5" customHeight="1">
      <c r="A3" s="1666" t="s">
        <v>604</v>
      </c>
      <c r="B3" s="1664" t="s">
        <v>48</v>
      </c>
      <c r="C3" s="1666" t="s">
        <v>1197</v>
      </c>
      <c r="D3" s="1666"/>
      <c r="E3" s="1666"/>
      <c r="F3" s="1666"/>
      <c r="G3" s="1666"/>
      <c r="H3" s="1666"/>
      <c r="I3" s="1666"/>
      <c r="J3" s="1666"/>
      <c r="K3" s="1666"/>
      <c r="L3" s="1666"/>
      <c r="M3" s="1666"/>
      <c r="N3" s="1666"/>
      <c r="O3" s="1666"/>
      <c r="P3" s="1666"/>
      <c r="Q3" s="1666"/>
      <c r="R3" s="1666"/>
      <c r="S3" s="1666"/>
      <c r="T3" s="1666"/>
      <c r="U3" s="1664" t="s">
        <v>130</v>
      </c>
      <c r="AF3" s="139" t="s">
        <v>450</v>
      </c>
    </row>
    <row r="4" spans="1:32" s="40" customFormat="1" ht="26.25" customHeight="1">
      <c r="A4" s="1666"/>
      <c r="B4" s="1664"/>
      <c r="C4" s="1287" t="s">
        <v>1</v>
      </c>
      <c r="D4" s="1287" t="s">
        <v>2</v>
      </c>
      <c r="E4" s="1287" t="s">
        <v>3</v>
      </c>
      <c r="F4" s="1287" t="s">
        <v>13</v>
      </c>
      <c r="G4" s="1664" t="s">
        <v>41</v>
      </c>
      <c r="H4" s="1664"/>
      <c r="I4" s="1664" t="s">
        <v>42</v>
      </c>
      <c r="J4" s="1664"/>
      <c r="K4" s="1664" t="s">
        <v>120</v>
      </c>
      <c r="L4" s="1664"/>
      <c r="M4" s="1664" t="s">
        <v>131</v>
      </c>
      <c r="N4" s="1664"/>
      <c r="O4" s="1664" t="s">
        <v>247</v>
      </c>
      <c r="P4" s="1664"/>
      <c r="Q4" s="1664" t="s">
        <v>452</v>
      </c>
      <c r="R4" s="1664"/>
      <c r="S4" s="1664" t="s">
        <v>577</v>
      </c>
      <c r="T4" s="1664"/>
      <c r="U4" s="1664"/>
    </row>
    <row r="5" spans="1:32" s="40" customFormat="1" ht="120.75" customHeight="1">
      <c r="A5" s="1666"/>
      <c r="B5" s="1664"/>
      <c r="C5" s="1288" t="s">
        <v>1196</v>
      </c>
      <c r="D5" s="1288" t="s">
        <v>1196</v>
      </c>
      <c r="E5" s="1288" t="s">
        <v>1196</v>
      </c>
      <c r="F5" s="1288" t="s">
        <v>1195</v>
      </c>
      <c r="G5" s="1288" t="s">
        <v>1194</v>
      </c>
      <c r="H5" s="1288" t="s">
        <v>1193</v>
      </c>
      <c r="I5" s="1289" t="s">
        <v>1192</v>
      </c>
      <c r="J5" s="1289" t="s">
        <v>1191</v>
      </c>
      <c r="K5" s="1289" t="s">
        <v>1192</v>
      </c>
      <c r="L5" s="1289" t="s">
        <v>1191</v>
      </c>
      <c r="M5" s="1289" t="s">
        <v>1192</v>
      </c>
      <c r="N5" s="1289" t="s">
        <v>1191</v>
      </c>
      <c r="O5" s="1289" t="s">
        <v>1192</v>
      </c>
      <c r="P5" s="1289" t="s">
        <v>1191</v>
      </c>
      <c r="Q5" s="1289" t="s">
        <v>1192</v>
      </c>
      <c r="R5" s="1289" t="s">
        <v>1191</v>
      </c>
      <c r="S5" s="1289" t="s">
        <v>1192</v>
      </c>
      <c r="T5" s="1289" t="s">
        <v>1191</v>
      </c>
      <c r="U5" s="1664"/>
    </row>
    <row r="6" spans="1:32" s="5" customFormat="1" ht="20.25" customHeight="1">
      <c r="A6" s="1665" t="s">
        <v>1190</v>
      </c>
      <c r="B6" s="1665"/>
      <c r="C6" s="699"/>
      <c r="D6" s="699"/>
      <c r="E6" s="699"/>
      <c r="F6" s="699"/>
      <c r="G6" s="700"/>
      <c r="H6" s="700"/>
      <c r="I6" s="700"/>
      <c r="J6" s="700"/>
      <c r="K6" s="699"/>
      <c r="L6" s="699"/>
      <c r="M6" s="699"/>
      <c r="N6" s="699"/>
      <c r="O6" s="699"/>
      <c r="P6" s="699"/>
      <c r="Q6" s="699"/>
      <c r="R6" s="699"/>
      <c r="S6" s="699"/>
      <c r="T6" s="699"/>
      <c r="U6" s="713" t="s">
        <v>1189</v>
      </c>
    </row>
    <row r="7" spans="1:32" s="5" customFormat="1" ht="40.5" customHeight="1">
      <c r="A7" s="714">
        <v>1</v>
      </c>
      <c r="B7" s="692" t="s">
        <v>163</v>
      </c>
      <c r="C7" s="693">
        <v>0</v>
      </c>
      <c r="D7" s="647">
        <v>0</v>
      </c>
      <c r="E7" s="647">
        <v>0</v>
      </c>
      <c r="F7" s="647">
        <v>0</v>
      </c>
      <c r="G7" s="647"/>
      <c r="H7" s="647"/>
      <c r="I7" s="647"/>
      <c r="J7" s="647"/>
      <c r="K7" s="647"/>
      <c r="L7" s="647"/>
      <c r="M7" s="647"/>
      <c r="N7" s="647"/>
      <c r="O7" s="694" t="s">
        <v>47</v>
      </c>
      <c r="P7" s="694" t="s">
        <v>47</v>
      </c>
      <c r="Q7" s="695" t="s">
        <v>246</v>
      </c>
      <c r="R7" s="695" t="s">
        <v>246</v>
      </c>
      <c r="S7" s="695">
        <v>0</v>
      </c>
      <c r="T7" s="695" t="s">
        <v>246</v>
      </c>
      <c r="U7" s="694" t="s">
        <v>116</v>
      </c>
    </row>
    <row r="8" spans="1:32" s="5" customFormat="1" ht="23.25" customHeight="1">
      <c r="A8" s="715">
        <v>2</v>
      </c>
      <c r="B8" s="707" t="s">
        <v>1181</v>
      </c>
      <c r="C8" s="708">
        <v>999.6</v>
      </c>
      <c r="D8" s="709">
        <v>1126.3499999999999</v>
      </c>
      <c r="E8" s="709">
        <v>1335.74</v>
      </c>
      <c r="F8" s="709">
        <v>2714.22</v>
      </c>
      <c r="G8" s="710">
        <v>2668.8</v>
      </c>
      <c r="H8" s="710">
        <v>274.85599999999999</v>
      </c>
      <c r="I8" s="710">
        <v>3062.6</v>
      </c>
      <c r="J8" s="710">
        <v>317.81</v>
      </c>
      <c r="K8" s="709">
        <v>3375.91</v>
      </c>
      <c r="L8" s="709">
        <v>365.24</v>
      </c>
      <c r="M8" s="709">
        <v>4983.6000000000004</v>
      </c>
      <c r="N8" s="709">
        <v>369.75</v>
      </c>
      <c r="O8" s="711">
        <v>263.88</v>
      </c>
      <c r="P8" s="711" t="s">
        <v>47</v>
      </c>
      <c r="Q8" s="712">
        <v>228.27</v>
      </c>
      <c r="R8" s="712" t="s">
        <v>246</v>
      </c>
      <c r="S8" s="712">
        <v>123.19</v>
      </c>
      <c r="T8" s="712">
        <v>98.49</v>
      </c>
      <c r="U8" s="710" t="s">
        <v>896</v>
      </c>
    </row>
    <row r="9" spans="1:32" s="5" customFormat="1" ht="23.25" customHeight="1">
      <c r="A9" s="646">
        <v>3</v>
      </c>
      <c r="B9" s="640" t="s">
        <v>166</v>
      </c>
      <c r="C9" s="696">
        <v>0</v>
      </c>
      <c r="D9" s="697">
        <v>0</v>
      </c>
      <c r="E9" s="697"/>
      <c r="F9" s="697">
        <v>0</v>
      </c>
      <c r="G9" s="647">
        <v>0</v>
      </c>
      <c r="H9" s="647">
        <v>0</v>
      </c>
      <c r="I9" s="647">
        <v>0</v>
      </c>
      <c r="J9" s="647">
        <v>0</v>
      </c>
      <c r="K9" s="697">
        <v>0</v>
      </c>
      <c r="L9" s="697">
        <v>0</v>
      </c>
      <c r="M9" s="697">
        <v>0</v>
      </c>
      <c r="N9" s="697">
        <v>0</v>
      </c>
      <c r="O9" s="694" t="s">
        <v>47</v>
      </c>
      <c r="P9" s="694" t="s">
        <v>47</v>
      </c>
      <c r="Q9" s="698" t="s">
        <v>246</v>
      </c>
      <c r="R9" s="698" t="s">
        <v>246</v>
      </c>
      <c r="S9" s="695">
        <v>0</v>
      </c>
      <c r="T9" s="695" t="s">
        <v>246</v>
      </c>
      <c r="U9" s="647" t="s">
        <v>4</v>
      </c>
    </row>
    <row r="10" spans="1:32" s="5" customFormat="1" ht="23.25" customHeight="1">
      <c r="A10" s="716">
        <v>4</v>
      </c>
      <c r="B10" s="707" t="s">
        <v>1172</v>
      </c>
      <c r="C10" s="708">
        <v>6930</v>
      </c>
      <c r="D10" s="709">
        <v>5760.32</v>
      </c>
      <c r="E10" s="709">
        <v>7683.72</v>
      </c>
      <c r="F10" s="709">
        <v>9907.33</v>
      </c>
      <c r="G10" s="710">
        <v>16462.62</v>
      </c>
      <c r="H10" s="710">
        <v>23.06</v>
      </c>
      <c r="I10" s="710">
        <v>23042.91</v>
      </c>
      <c r="J10" s="710">
        <v>488.14</v>
      </c>
      <c r="K10" s="709">
        <v>31553.06</v>
      </c>
      <c r="L10" s="709">
        <v>993.44299999999998</v>
      </c>
      <c r="M10" s="709">
        <v>34493</v>
      </c>
      <c r="N10" s="709">
        <v>1352.85</v>
      </c>
      <c r="O10" s="711">
        <v>3253.7</v>
      </c>
      <c r="P10" s="711">
        <v>758.19</v>
      </c>
      <c r="Q10" s="712">
        <v>3606.72</v>
      </c>
      <c r="R10" s="712">
        <v>1218</v>
      </c>
      <c r="S10" s="712">
        <v>1446.5</v>
      </c>
      <c r="T10" s="712">
        <v>870.53</v>
      </c>
      <c r="U10" s="710" t="s">
        <v>903</v>
      </c>
    </row>
    <row r="11" spans="1:32" s="5" customFormat="1" ht="23.25" customHeight="1">
      <c r="A11" s="646">
        <v>5</v>
      </c>
      <c r="B11" s="640" t="s">
        <v>146</v>
      </c>
      <c r="C11" s="696">
        <v>3257</v>
      </c>
      <c r="D11" s="697">
        <v>904.17</v>
      </c>
      <c r="E11" s="697">
        <v>1045.6400000000001</v>
      </c>
      <c r="F11" s="697">
        <v>3520.66</v>
      </c>
      <c r="G11" s="647">
        <v>4916.97</v>
      </c>
      <c r="H11" s="647">
        <v>10.51</v>
      </c>
      <c r="I11" s="697">
        <v>4926.0450000000001</v>
      </c>
      <c r="J11" s="647">
        <v>56.58</v>
      </c>
      <c r="K11" s="697">
        <v>4993.8692000000001</v>
      </c>
      <c r="L11" s="697">
        <v>59.6143</v>
      </c>
      <c r="M11" s="697">
        <v>6040.1</v>
      </c>
      <c r="N11" s="697">
        <v>82.85</v>
      </c>
      <c r="O11" s="694">
        <v>108.24</v>
      </c>
      <c r="P11" s="694">
        <v>2.0979999999999999</v>
      </c>
      <c r="Q11" s="698">
        <v>91.028999999999996</v>
      </c>
      <c r="R11" s="698">
        <v>5512.14</v>
      </c>
      <c r="S11" s="698">
        <v>164.99</v>
      </c>
      <c r="T11" s="698">
        <v>2612</v>
      </c>
      <c r="U11" s="647" t="s">
        <v>6</v>
      </c>
    </row>
    <row r="12" spans="1:32" s="5" customFormat="1" ht="23.25" customHeight="1">
      <c r="A12" s="715">
        <v>6</v>
      </c>
      <c r="B12" s="707" t="s">
        <v>167</v>
      </c>
      <c r="C12" s="708">
        <v>0</v>
      </c>
      <c r="D12" s="709">
        <v>0</v>
      </c>
      <c r="E12" s="709"/>
      <c r="F12" s="709">
        <v>0</v>
      </c>
      <c r="G12" s="710">
        <v>0</v>
      </c>
      <c r="H12" s="710">
        <v>0</v>
      </c>
      <c r="I12" s="710">
        <v>0</v>
      </c>
      <c r="J12" s="710">
        <v>0</v>
      </c>
      <c r="K12" s="709">
        <v>0</v>
      </c>
      <c r="L12" s="709">
        <v>0</v>
      </c>
      <c r="M12" s="709">
        <v>0</v>
      </c>
      <c r="N12" s="709">
        <v>0</v>
      </c>
      <c r="O12" s="711" t="s">
        <v>47</v>
      </c>
      <c r="P12" s="711" t="s">
        <v>47</v>
      </c>
      <c r="Q12" s="712" t="s">
        <v>246</v>
      </c>
      <c r="R12" s="712" t="s">
        <v>246</v>
      </c>
      <c r="S12" s="712">
        <v>0</v>
      </c>
      <c r="T12" s="712" t="s">
        <v>246</v>
      </c>
      <c r="U12" s="710" t="s">
        <v>7</v>
      </c>
    </row>
    <row r="13" spans="1:32" s="5" customFormat="1" ht="23.25" customHeight="1">
      <c r="A13" s="646">
        <v>7</v>
      </c>
      <c r="B13" s="640" t="s">
        <v>168</v>
      </c>
      <c r="C13" s="696">
        <v>783</v>
      </c>
      <c r="D13" s="697">
        <v>509.45</v>
      </c>
      <c r="E13" s="697">
        <v>621</v>
      </c>
      <c r="F13" s="697">
        <v>516.98</v>
      </c>
      <c r="G13" s="647">
        <v>560.95000000000005</v>
      </c>
      <c r="H13" s="647">
        <v>1.49</v>
      </c>
      <c r="I13" s="647">
        <v>283.64</v>
      </c>
      <c r="J13" s="647">
        <v>4.09</v>
      </c>
      <c r="K13" s="697">
        <v>203.96600000000001</v>
      </c>
      <c r="L13" s="697">
        <v>11.196999999999999</v>
      </c>
      <c r="M13" s="697">
        <v>297.58</v>
      </c>
      <c r="N13" s="697">
        <v>28.37</v>
      </c>
      <c r="O13" s="694">
        <v>121.9</v>
      </c>
      <c r="P13" s="694">
        <v>6.1920000000000002</v>
      </c>
      <c r="Q13" s="698">
        <v>121.9</v>
      </c>
      <c r="R13" s="698">
        <v>7.57</v>
      </c>
      <c r="S13" s="695">
        <v>97.17</v>
      </c>
      <c r="T13" s="695">
        <v>2.16</v>
      </c>
      <c r="U13" s="647" t="s">
        <v>10</v>
      </c>
    </row>
    <row r="14" spans="1:32" s="5" customFormat="1" ht="23.25" customHeight="1">
      <c r="A14" s="716">
        <v>8</v>
      </c>
      <c r="B14" s="707" t="s">
        <v>1163</v>
      </c>
      <c r="C14" s="708">
        <v>8691</v>
      </c>
      <c r="D14" s="709">
        <v>3373.81</v>
      </c>
      <c r="E14" s="709">
        <v>11575.7</v>
      </c>
      <c r="F14" s="709">
        <v>14104.8</v>
      </c>
      <c r="G14" s="710">
        <v>15373.29</v>
      </c>
      <c r="H14" s="710">
        <v>11.3</v>
      </c>
      <c r="I14" s="710">
        <v>23721.21</v>
      </c>
      <c r="J14" s="710">
        <v>861.95</v>
      </c>
      <c r="K14" s="709">
        <v>27427.962</v>
      </c>
      <c r="L14" s="709">
        <v>875.29200000000003</v>
      </c>
      <c r="M14" s="709">
        <v>28059.4</v>
      </c>
      <c r="N14" s="709">
        <v>983.86</v>
      </c>
      <c r="O14" s="711">
        <v>4187.2430000000004</v>
      </c>
      <c r="P14" s="711">
        <v>536.78399999999999</v>
      </c>
      <c r="Q14" s="712">
        <v>11611</v>
      </c>
      <c r="R14" s="712">
        <v>1481.59</v>
      </c>
      <c r="S14" s="712">
        <v>88652.43</v>
      </c>
      <c r="T14" s="712">
        <v>434.31299999999999</v>
      </c>
      <c r="U14" s="710" t="s">
        <v>899</v>
      </c>
    </row>
    <row r="15" spans="1:32" s="5" customFormat="1" ht="23.25" customHeight="1">
      <c r="A15" s="646">
        <v>9</v>
      </c>
      <c r="B15" s="640" t="s">
        <v>158</v>
      </c>
      <c r="C15" s="696"/>
      <c r="D15" s="697"/>
      <c r="E15" s="697"/>
      <c r="F15" s="697"/>
      <c r="G15" s="647"/>
      <c r="H15" s="647"/>
      <c r="I15" s="647"/>
      <c r="J15" s="647"/>
      <c r="K15" s="697"/>
      <c r="L15" s="697"/>
      <c r="M15" s="697">
        <v>574.15</v>
      </c>
      <c r="N15" s="697">
        <v>43.66</v>
      </c>
      <c r="O15" s="694">
        <v>2556.29</v>
      </c>
      <c r="P15" s="694">
        <v>12711.74</v>
      </c>
      <c r="Q15" s="698">
        <v>1536.3340000000001</v>
      </c>
      <c r="R15" s="698">
        <v>174.75</v>
      </c>
      <c r="S15" s="698">
        <v>448.72</v>
      </c>
      <c r="T15" s="698">
        <v>150.13999999999999</v>
      </c>
      <c r="U15" s="647" t="s">
        <v>1071</v>
      </c>
    </row>
    <row r="16" spans="1:32" s="5" customFormat="1" ht="23.25" customHeight="1">
      <c r="A16" s="1660" t="s">
        <v>1188</v>
      </c>
      <c r="B16" s="1660"/>
      <c r="C16" s="701"/>
      <c r="D16" s="702"/>
      <c r="E16" s="702"/>
      <c r="F16" s="702"/>
      <c r="G16" s="703"/>
      <c r="H16" s="703"/>
      <c r="I16" s="703"/>
      <c r="J16" s="703"/>
      <c r="K16" s="702"/>
      <c r="L16" s="702"/>
      <c r="M16" s="702"/>
      <c r="N16" s="702"/>
      <c r="O16" s="704"/>
      <c r="P16" s="704"/>
      <c r="Q16" s="705"/>
      <c r="R16" s="705"/>
      <c r="S16" s="705"/>
      <c r="T16" s="705"/>
      <c r="U16" s="703" t="s">
        <v>2105</v>
      </c>
    </row>
    <row r="17" spans="1:21" s="5" customFormat="1" ht="23.25" customHeight="1">
      <c r="A17" s="715">
        <v>10</v>
      </c>
      <c r="B17" s="707" t="s">
        <v>1180</v>
      </c>
      <c r="C17" s="708">
        <v>0</v>
      </c>
      <c r="D17" s="709">
        <v>276.33999999999997</v>
      </c>
      <c r="E17" s="709">
        <v>501.63</v>
      </c>
      <c r="F17" s="709">
        <v>712.07</v>
      </c>
      <c r="G17" s="710">
        <v>1024.68</v>
      </c>
      <c r="H17" s="710">
        <v>9.6199999999999992</v>
      </c>
      <c r="I17" s="710">
        <v>954.37</v>
      </c>
      <c r="J17" s="710">
        <v>9.3800000000000008</v>
      </c>
      <c r="K17" s="709">
        <v>955.07399999999996</v>
      </c>
      <c r="L17" s="709">
        <v>10.23</v>
      </c>
      <c r="M17" s="709">
        <v>969.07</v>
      </c>
      <c r="N17" s="709">
        <v>16.63</v>
      </c>
      <c r="O17" s="711">
        <v>172.029</v>
      </c>
      <c r="P17" s="711">
        <v>133.74</v>
      </c>
      <c r="Q17" s="712">
        <v>26.77</v>
      </c>
      <c r="R17" s="712">
        <v>189.64</v>
      </c>
      <c r="S17" s="712">
        <v>558.88</v>
      </c>
      <c r="T17" s="712">
        <v>268.68</v>
      </c>
      <c r="U17" s="710" t="s">
        <v>728</v>
      </c>
    </row>
    <row r="18" spans="1:21" s="5" customFormat="1" ht="23.25" customHeight="1">
      <c r="A18" s="646">
        <v>11</v>
      </c>
      <c r="B18" s="640" t="s">
        <v>1177</v>
      </c>
      <c r="C18" s="696">
        <v>6318</v>
      </c>
      <c r="D18" s="697">
        <v>2037.35</v>
      </c>
      <c r="E18" s="697">
        <v>978.48</v>
      </c>
      <c r="F18" s="697">
        <v>6411.43</v>
      </c>
      <c r="G18" s="647">
        <v>3667.93</v>
      </c>
      <c r="H18" s="647">
        <v>2800.5</v>
      </c>
      <c r="I18" s="647">
        <v>3963.42</v>
      </c>
      <c r="J18" s="647">
        <v>2873.3</v>
      </c>
      <c r="K18" s="697">
        <v>3909.82</v>
      </c>
      <c r="L18" s="697">
        <v>2857.77</v>
      </c>
      <c r="M18" s="697">
        <v>4248.1499999999996</v>
      </c>
      <c r="N18" s="697">
        <v>3519.29</v>
      </c>
      <c r="O18" s="694">
        <v>10596</v>
      </c>
      <c r="P18" s="694">
        <v>430.529</v>
      </c>
      <c r="Q18" s="698">
        <v>20788</v>
      </c>
      <c r="R18" s="698">
        <v>9444</v>
      </c>
      <c r="S18" s="695">
        <v>19483.310000000001</v>
      </c>
      <c r="T18" s="695">
        <v>8055.72</v>
      </c>
      <c r="U18" s="647" t="s">
        <v>1176</v>
      </c>
    </row>
    <row r="19" spans="1:21" s="5" customFormat="1" ht="23.25" customHeight="1">
      <c r="A19" s="716">
        <v>12</v>
      </c>
      <c r="B19" s="707" t="s">
        <v>1179</v>
      </c>
      <c r="C19" s="708">
        <v>443.4</v>
      </c>
      <c r="D19" s="709">
        <v>0</v>
      </c>
      <c r="E19" s="709">
        <v>370</v>
      </c>
      <c r="F19" s="709">
        <v>66.260000000000005</v>
      </c>
      <c r="G19" s="710">
        <v>802.52</v>
      </c>
      <c r="H19" s="710">
        <v>0</v>
      </c>
      <c r="I19" s="710">
        <v>820.52</v>
      </c>
      <c r="J19" s="710">
        <v>0</v>
      </c>
      <c r="K19" s="709">
        <v>822</v>
      </c>
      <c r="L19" s="709">
        <v>0</v>
      </c>
      <c r="M19" s="709">
        <v>838.74</v>
      </c>
      <c r="N19" s="709" t="s">
        <v>47</v>
      </c>
      <c r="O19" s="711">
        <v>2044</v>
      </c>
      <c r="P19" s="711" t="s">
        <v>47</v>
      </c>
      <c r="Q19" s="712">
        <v>50</v>
      </c>
      <c r="R19" s="712" t="s">
        <v>246</v>
      </c>
      <c r="S19" s="712">
        <v>30</v>
      </c>
      <c r="T19" s="712" t="s">
        <v>246</v>
      </c>
      <c r="U19" s="710" t="s">
        <v>1178</v>
      </c>
    </row>
    <row r="20" spans="1:21" s="5" customFormat="1" ht="23.25" customHeight="1">
      <c r="A20" s="646">
        <v>13</v>
      </c>
      <c r="B20" s="640" t="s">
        <v>1171</v>
      </c>
      <c r="C20" s="696">
        <v>2455.5700000000002</v>
      </c>
      <c r="D20" s="697">
        <v>2309.06</v>
      </c>
      <c r="E20" s="697">
        <v>1408.08</v>
      </c>
      <c r="F20" s="697">
        <v>4824.1899999999996</v>
      </c>
      <c r="G20" s="647">
        <v>2637.99</v>
      </c>
      <c r="H20" s="647">
        <v>119.22</v>
      </c>
      <c r="I20" s="647">
        <v>2741.31</v>
      </c>
      <c r="J20" s="647">
        <v>131.03</v>
      </c>
      <c r="K20" s="697">
        <v>5609.0060000000003</v>
      </c>
      <c r="L20" s="697">
        <v>238.10300000000001</v>
      </c>
      <c r="M20" s="697">
        <v>6561.51</v>
      </c>
      <c r="N20" s="697">
        <v>290.39999999999998</v>
      </c>
      <c r="O20" s="694">
        <v>7426.5169999999998</v>
      </c>
      <c r="P20" s="694">
        <v>327.19299999999998</v>
      </c>
      <c r="Q20" s="698">
        <v>1330.0050000000001</v>
      </c>
      <c r="R20" s="698">
        <v>315.64</v>
      </c>
      <c r="S20" s="698">
        <v>21834.3</v>
      </c>
      <c r="T20" s="698">
        <v>15811.1</v>
      </c>
      <c r="U20" s="647" t="s">
        <v>730</v>
      </c>
    </row>
    <row r="21" spans="1:21" s="5" customFormat="1" ht="23.25" customHeight="1">
      <c r="A21" s="715">
        <v>14</v>
      </c>
      <c r="B21" s="707" t="s">
        <v>1170</v>
      </c>
      <c r="C21" s="708">
        <v>2924</v>
      </c>
      <c r="D21" s="709">
        <v>8743.69</v>
      </c>
      <c r="E21" s="709">
        <v>5897.91</v>
      </c>
      <c r="F21" s="709">
        <v>6218.6</v>
      </c>
      <c r="G21" s="710">
        <v>14847.39</v>
      </c>
      <c r="H21" s="710">
        <v>324.77</v>
      </c>
      <c r="I21" s="710">
        <v>7825.14</v>
      </c>
      <c r="J21" s="710">
        <v>389.66</v>
      </c>
      <c r="K21" s="709">
        <v>8323.616</v>
      </c>
      <c r="L21" s="709">
        <v>398.33</v>
      </c>
      <c r="M21" s="709">
        <v>10024.9</v>
      </c>
      <c r="N21" s="709">
        <v>427.4</v>
      </c>
      <c r="O21" s="711">
        <v>15049.75</v>
      </c>
      <c r="P21" s="711">
        <v>4193.78</v>
      </c>
      <c r="Q21" s="712">
        <v>15897</v>
      </c>
      <c r="R21" s="712">
        <v>237.14</v>
      </c>
      <c r="S21" s="712">
        <v>5328.18</v>
      </c>
      <c r="T21" s="712">
        <v>2140.9499999999998</v>
      </c>
      <c r="U21" s="710" t="s">
        <v>902</v>
      </c>
    </row>
    <row r="22" spans="1:21" s="5" customFormat="1" ht="23.25" customHeight="1">
      <c r="A22" s="646">
        <v>15</v>
      </c>
      <c r="B22" s="640" t="s">
        <v>1165</v>
      </c>
      <c r="C22" s="696">
        <v>819.75</v>
      </c>
      <c r="D22" s="697">
        <v>199.78</v>
      </c>
      <c r="E22" s="697">
        <v>982</v>
      </c>
      <c r="F22" s="697">
        <v>1315</v>
      </c>
      <c r="G22" s="647">
        <v>599.89</v>
      </c>
      <c r="H22" s="647">
        <v>0</v>
      </c>
      <c r="I22" s="647">
        <v>680</v>
      </c>
      <c r="J22" s="647">
        <v>0</v>
      </c>
      <c r="K22" s="697">
        <v>711</v>
      </c>
      <c r="L22" s="697">
        <v>0</v>
      </c>
      <c r="M22" s="697">
        <v>791.81</v>
      </c>
      <c r="N22" s="697">
        <v>1.1200000000000001</v>
      </c>
      <c r="O22" s="694">
        <v>791.81</v>
      </c>
      <c r="P22" s="694">
        <v>1.1200000000000001</v>
      </c>
      <c r="Q22" s="698">
        <v>2142.7800000000002</v>
      </c>
      <c r="R22" s="698"/>
      <c r="S22" s="695">
        <v>10612</v>
      </c>
      <c r="T22" s="695" t="s">
        <v>246</v>
      </c>
      <c r="U22" s="647" t="s">
        <v>900</v>
      </c>
    </row>
    <row r="23" spans="1:21" s="5" customFormat="1" ht="23.25" customHeight="1">
      <c r="A23" s="716">
        <v>16</v>
      </c>
      <c r="B23" s="707" t="s">
        <v>165</v>
      </c>
      <c r="C23" s="708">
        <v>0</v>
      </c>
      <c r="D23" s="709">
        <v>0</v>
      </c>
      <c r="E23" s="709">
        <v>0</v>
      </c>
      <c r="F23" s="709">
        <v>0</v>
      </c>
      <c r="G23" s="710">
        <v>0</v>
      </c>
      <c r="H23" s="710">
        <v>0</v>
      </c>
      <c r="I23" s="710">
        <v>0</v>
      </c>
      <c r="J23" s="710">
        <v>0</v>
      </c>
      <c r="K23" s="709">
        <v>0</v>
      </c>
      <c r="L23" s="709">
        <v>0</v>
      </c>
      <c r="M23" s="709">
        <v>0</v>
      </c>
      <c r="N23" s="709">
        <v>0</v>
      </c>
      <c r="O23" s="711" t="s">
        <v>47</v>
      </c>
      <c r="P23" s="711" t="s">
        <v>47</v>
      </c>
      <c r="Q23" s="712" t="s">
        <v>246</v>
      </c>
      <c r="R23" s="712" t="s">
        <v>246</v>
      </c>
      <c r="S23" s="712">
        <v>0</v>
      </c>
      <c r="T23" s="712" t="s">
        <v>246</v>
      </c>
      <c r="U23" s="710" t="s">
        <v>894</v>
      </c>
    </row>
    <row r="24" spans="1:21" s="5" customFormat="1" ht="23.25" customHeight="1">
      <c r="A24" s="1660" t="s">
        <v>1187</v>
      </c>
      <c r="B24" s="1660"/>
      <c r="C24" s="701"/>
      <c r="D24" s="702"/>
      <c r="E24" s="702"/>
      <c r="F24" s="702"/>
      <c r="G24" s="703"/>
      <c r="H24" s="703"/>
      <c r="I24" s="703"/>
      <c r="J24" s="703"/>
      <c r="K24" s="702"/>
      <c r="L24" s="702"/>
      <c r="M24" s="702"/>
      <c r="N24" s="702"/>
      <c r="O24" s="704"/>
      <c r="P24" s="704"/>
      <c r="Q24" s="705"/>
      <c r="R24" s="705"/>
      <c r="S24" s="705"/>
      <c r="T24" s="705"/>
      <c r="U24" s="703" t="s">
        <v>2106</v>
      </c>
    </row>
    <row r="25" spans="1:21" s="5" customFormat="1" ht="23.25" customHeight="1">
      <c r="A25" s="646">
        <v>17</v>
      </c>
      <c r="B25" s="640" t="s">
        <v>138</v>
      </c>
      <c r="C25" s="696">
        <v>1205</v>
      </c>
      <c r="D25" s="697">
        <v>1617</v>
      </c>
      <c r="E25" s="697">
        <v>0</v>
      </c>
      <c r="F25" s="697">
        <v>396</v>
      </c>
      <c r="G25" s="647">
        <v>104.5</v>
      </c>
      <c r="H25" s="647">
        <v>0</v>
      </c>
      <c r="I25" s="647">
        <v>106.2</v>
      </c>
      <c r="J25" s="647">
        <v>0</v>
      </c>
      <c r="K25" s="697">
        <v>116.2</v>
      </c>
      <c r="L25" s="697">
        <v>0</v>
      </c>
      <c r="M25" s="697">
        <v>119.72</v>
      </c>
      <c r="N25" s="697" t="s">
        <v>47</v>
      </c>
      <c r="O25" s="694">
        <v>394</v>
      </c>
      <c r="P25" s="694" t="s">
        <v>47</v>
      </c>
      <c r="Q25" s="698">
        <v>345</v>
      </c>
      <c r="R25" s="698" t="s">
        <v>246</v>
      </c>
      <c r="S25" s="695">
        <v>0</v>
      </c>
      <c r="T25" s="695" t="s">
        <v>246</v>
      </c>
      <c r="U25" s="647" t="s">
        <v>24</v>
      </c>
    </row>
    <row r="26" spans="1:21" s="5" customFormat="1" ht="23.25" customHeight="1">
      <c r="A26" s="715">
        <v>18</v>
      </c>
      <c r="B26" s="707" t="s">
        <v>164</v>
      </c>
      <c r="C26" s="708">
        <v>0</v>
      </c>
      <c r="D26" s="709">
        <v>0</v>
      </c>
      <c r="E26" s="709"/>
      <c r="F26" s="709">
        <v>0</v>
      </c>
      <c r="G26" s="710">
        <v>0</v>
      </c>
      <c r="H26" s="710">
        <v>0</v>
      </c>
      <c r="I26" s="710">
        <v>0</v>
      </c>
      <c r="J26" s="710">
        <v>0</v>
      </c>
      <c r="K26" s="709">
        <v>0</v>
      </c>
      <c r="L26" s="709">
        <v>0</v>
      </c>
      <c r="M26" s="709" t="s">
        <v>47</v>
      </c>
      <c r="N26" s="709" t="s">
        <v>47</v>
      </c>
      <c r="O26" s="711" t="s">
        <v>47</v>
      </c>
      <c r="P26" s="711" t="s">
        <v>47</v>
      </c>
      <c r="Q26" s="712" t="s">
        <v>246</v>
      </c>
      <c r="R26" s="712" t="s">
        <v>246</v>
      </c>
      <c r="S26" s="712">
        <v>0</v>
      </c>
      <c r="T26" s="712" t="s">
        <v>246</v>
      </c>
      <c r="U26" s="710" t="s">
        <v>38</v>
      </c>
    </row>
    <row r="27" spans="1:21" s="5" customFormat="1" ht="23.25" customHeight="1">
      <c r="A27" s="646">
        <v>19</v>
      </c>
      <c r="B27" s="640" t="s">
        <v>1175</v>
      </c>
      <c r="C27" s="696">
        <v>6.53</v>
      </c>
      <c r="D27" s="697">
        <v>914.41</v>
      </c>
      <c r="E27" s="697">
        <v>5832.61</v>
      </c>
      <c r="F27" s="697">
        <v>1146.48</v>
      </c>
      <c r="G27" s="647">
        <v>872.96</v>
      </c>
      <c r="H27" s="647">
        <v>46.49</v>
      </c>
      <c r="I27" s="647">
        <v>1097.46</v>
      </c>
      <c r="J27" s="647">
        <v>58.03</v>
      </c>
      <c r="K27" s="697">
        <v>2360.6439999999998</v>
      </c>
      <c r="L27" s="697">
        <v>70.147999999999996</v>
      </c>
      <c r="M27" s="697">
        <v>2504.61</v>
      </c>
      <c r="N27" s="697">
        <v>76</v>
      </c>
      <c r="O27" s="694">
        <v>2128.6999999999998</v>
      </c>
      <c r="P27" s="694">
        <v>246.54</v>
      </c>
      <c r="Q27" s="698">
        <v>2794.77</v>
      </c>
      <c r="R27" s="698" t="s">
        <v>246</v>
      </c>
      <c r="S27" s="695">
        <v>3105.42</v>
      </c>
      <c r="T27" s="695">
        <v>113.17</v>
      </c>
      <c r="U27" s="647" t="s">
        <v>904</v>
      </c>
    </row>
    <row r="28" spans="1:21" s="5" customFormat="1" ht="23.25" customHeight="1">
      <c r="A28" s="716">
        <v>20</v>
      </c>
      <c r="B28" s="707" t="s">
        <v>142</v>
      </c>
      <c r="C28" s="708">
        <v>9</v>
      </c>
      <c r="D28" s="709">
        <v>1.29</v>
      </c>
      <c r="E28" s="709">
        <v>0</v>
      </c>
      <c r="F28" s="709">
        <v>26.146999999999998</v>
      </c>
      <c r="G28" s="710">
        <v>0.77</v>
      </c>
      <c r="H28" s="710">
        <v>33.07</v>
      </c>
      <c r="I28" s="710">
        <v>2.71</v>
      </c>
      <c r="J28" s="710">
        <v>190.05</v>
      </c>
      <c r="K28" s="709">
        <v>3.2759999999999998</v>
      </c>
      <c r="L28" s="709">
        <v>194.7</v>
      </c>
      <c r="M28" s="709">
        <v>8.48</v>
      </c>
      <c r="N28" s="709">
        <v>209.7</v>
      </c>
      <c r="O28" s="711">
        <v>135.11199999999999</v>
      </c>
      <c r="P28" s="711">
        <v>12.05</v>
      </c>
      <c r="Q28" s="712">
        <v>320</v>
      </c>
      <c r="R28" s="712">
        <v>137.9</v>
      </c>
      <c r="S28" s="712">
        <v>0.22</v>
      </c>
      <c r="T28" s="712">
        <v>0.22</v>
      </c>
      <c r="U28" s="710" t="s">
        <v>5</v>
      </c>
    </row>
    <row r="29" spans="1:21" s="5" customFormat="1" ht="23.25" customHeight="1">
      <c r="A29" s="646">
        <v>21</v>
      </c>
      <c r="B29" s="640" t="s">
        <v>818</v>
      </c>
      <c r="C29" s="696">
        <v>0</v>
      </c>
      <c r="D29" s="697">
        <v>0</v>
      </c>
      <c r="E29" s="697">
        <v>0</v>
      </c>
      <c r="F29" s="697">
        <v>45.26</v>
      </c>
      <c r="G29" s="647">
        <v>0</v>
      </c>
      <c r="H29" s="647">
        <v>0</v>
      </c>
      <c r="I29" s="647">
        <v>0</v>
      </c>
      <c r="J29" s="647">
        <v>0</v>
      </c>
      <c r="K29" s="697">
        <v>0</v>
      </c>
      <c r="L29" s="697">
        <v>0</v>
      </c>
      <c r="M29" s="697" t="s">
        <v>47</v>
      </c>
      <c r="N29" s="697">
        <v>0.04</v>
      </c>
      <c r="O29" s="694" t="s">
        <v>47</v>
      </c>
      <c r="P29" s="694">
        <v>0.04</v>
      </c>
      <c r="Q29" s="698" t="s">
        <v>246</v>
      </c>
      <c r="R29" s="698" t="s">
        <v>246</v>
      </c>
      <c r="S29" s="695">
        <v>0</v>
      </c>
      <c r="T29" s="695" t="s">
        <v>246</v>
      </c>
      <c r="U29" s="647" t="s">
        <v>1186</v>
      </c>
    </row>
    <row r="30" spans="1:21" s="5" customFormat="1" ht="23.25" customHeight="1">
      <c r="A30" s="715">
        <v>22</v>
      </c>
      <c r="B30" s="707" t="s">
        <v>1167</v>
      </c>
      <c r="C30" s="708">
        <v>2.5</v>
      </c>
      <c r="D30" s="709">
        <v>692.22</v>
      </c>
      <c r="E30" s="709">
        <v>2311.33</v>
      </c>
      <c r="F30" s="709">
        <v>2124.85</v>
      </c>
      <c r="G30" s="710">
        <v>6305.45</v>
      </c>
      <c r="H30" s="710">
        <v>74.28</v>
      </c>
      <c r="I30" s="710">
        <v>2197.19</v>
      </c>
      <c r="J30" s="710">
        <v>149.58000000000001</v>
      </c>
      <c r="K30" s="709">
        <v>5533.7740000000003</v>
      </c>
      <c r="L30" s="709">
        <v>210.17699999999999</v>
      </c>
      <c r="M30" s="709">
        <v>5645.28</v>
      </c>
      <c r="N30" s="709">
        <v>236.09</v>
      </c>
      <c r="O30" s="711">
        <v>7167.384</v>
      </c>
      <c r="P30" s="711">
        <v>220.785</v>
      </c>
      <c r="Q30" s="712">
        <v>9252.19</v>
      </c>
      <c r="R30" s="712">
        <v>192.49</v>
      </c>
      <c r="S30" s="712">
        <v>16042.27</v>
      </c>
      <c r="T30" s="712">
        <v>361.37</v>
      </c>
      <c r="U30" s="710" t="s">
        <v>1166</v>
      </c>
    </row>
    <row r="31" spans="1:21" s="5" customFormat="1" ht="23.25" customHeight="1">
      <c r="A31" s="646">
        <v>23</v>
      </c>
      <c r="B31" s="640" t="s">
        <v>1161</v>
      </c>
      <c r="C31" s="696">
        <v>1217.45</v>
      </c>
      <c r="D31" s="697">
        <v>8695.08</v>
      </c>
      <c r="E31" s="697">
        <v>1310.02</v>
      </c>
      <c r="F31" s="697">
        <v>2682.22</v>
      </c>
      <c r="G31" s="647">
        <v>4099.07</v>
      </c>
      <c r="H31" s="647">
        <v>98.04</v>
      </c>
      <c r="I31" s="647">
        <v>3053.12</v>
      </c>
      <c r="J31" s="647">
        <v>223.34</v>
      </c>
      <c r="K31" s="697">
        <v>2835.79</v>
      </c>
      <c r="L31" s="697">
        <v>461.19</v>
      </c>
      <c r="M31" s="697">
        <v>3441.3</v>
      </c>
      <c r="N31" s="697">
        <v>743.95</v>
      </c>
      <c r="O31" s="694">
        <v>2451.8000000000002</v>
      </c>
      <c r="P31" s="694">
        <v>2444.5500000000002</v>
      </c>
      <c r="Q31" s="698">
        <v>2142.7800000000002</v>
      </c>
      <c r="R31" s="698">
        <v>2539.89</v>
      </c>
      <c r="S31" s="695">
        <v>0</v>
      </c>
      <c r="T31" s="695">
        <v>5725.64</v>
      </c>
      <c r="U31" s="647" t="s">
        <v>724</v>
      </c>
    </row>
    <row r="32" spans="1:21" s="5" customFormat="1" ht="23.25" customHeight="1">
      <c r="A32" s="716">
        <v>24</v>
      </c>
      <c r="B32" s="707" t="s">
        <v>1160</v>
      </c>
      <c r="C32" s="708">
        <v>45</v>
      </c>
      <c r="D32" s="709">
        <v>263.01</v>
      </c>
      <c r="E32" s="709">
        <v>2758.21</v>
      </c>
      <c r="F32" s="709">
        <v>5493.85</v>
      </c>
      <c r="G32" s="710">
        <v>2129.9499999999998</v>
      </c>
      <c r="H32" s="710">
        <v>208.03</v>
      </c>
      <c r="I32" s="710">
        <v>3549.39</v>
      </c>
      <c r="J32" s="710">
        <v>428.22</v>
      </c>
      <c r="K32" s="709">
        <v>3720.68</v>
      </c>
      <c r="L32" s="709">
        <v>696.9</v>
      </c>
      <c r="M32" s="709">
        <v>3942.05</v>
      </c>
      <c r="N32" s="709">
        <v>533.91999999999996</v>
      </c>
      <c r="O32" s="711">
        <v>3359.79</v>
      </c>
      <c r="P32" s="711">
        <v>281.16104059999998</v>
      </c>
      <c r="Q32" s="712">
        <v>3118.98</v>
      </c>
      <c r="R32" s="712">
        <v>4980</v>
      </c>
      <c r="S32" s="712">
        <v>3708.83</v>
      </c>
      <c r="T32" s="712">
        <v>1150.81</v>
      </c>
      <c r="U32" s="710" t="s">
        <v>1159</v>
      </c>
    </row>
    <row r="33" spans="1:21" s="5" customFormat="1" ht="23.25" customHeight="1">
      <c r="A33" s="1660" t="s">
        <v>1185</v>
      </c>
      <c r="B33" s="1660"/>
      <c r="C33" s="701"/>
      <c r="D33" s="702"/>
      <c r="E33" s="702"/>
      <c r="F33" s="702"/>
      <c r="G33" s="703"/>
      <c r="H33" s="703"/>
      <c r="I33" s="703"/>
      <c r="J33" s="703"/>
      <c r="K33" s="702"/>
      <c r="L33" s="702"/>
      <c r="M33" s="702"/>
      <c r="N33" s="702"/>
      <c r="O33" s="704"/>
      <c r="P33" s="704"/>
      <c r="Q33" s="705"/>
      <c r="R33" s="705"/>
      <c r="S33" s="705"/>
      <c r="T33" s="705"/>
      <c r="U33" s="717" t="s">
        <v>1184</v>
      </c>
    </row>
    <row r="34" spans="1:21" s="5" customFormat="1" ht="23.25" customHeight="1">
      <c r="A34" s="646">
        <v>25</v>
      </c>
      <c r="B34" s="640" t="s">
        <v>136</v>
      </c>
      <c r="C34" s="696">
        <v>136.26</v>
      </c>
      <c r="D34" s="697">
        <v>75</v>
      </c>
      <c r="E34" s="647">
        <v>52.4</v>
      </c>
      <c r="F34" s="697">
        <v>52.4</v>
      </c>
      <c r="G34" s="647">
        <v>64.900000000000006</v>
      </c>
      <c r="H34" s="647">
        <v>0</v>
      </c>
      <c r="I34" s="647">
        <v>97</v>
      </c>
      <c r="J34" s="647">
        <v>0</v>
      </c>
      <c r="K34" s="697">
        <v>107</v>
      </c>
      <c r="L34" s="697">
        <v>0</v>
      </c>
      <c r="M34" s="697">
        <v>128.76</v>
      </c>
      <c r="N34" s="697">
        <v>0.02</v>
      </c>
      <c r="O34" s="694">
        <v>130.83000000000001</v>
      </c>
      <c r="P34" s="694" t="s">
        <v>47</v>
      </c>
      <c r="Q34" s="698">
        <v>375</v>
      </c>
      <c r="R34" s="698">
        <v>1900</v>
      </c>
      <c r="S34" s="698">
        <v>74.59</v>
      </c>
      <c r="T34" s="698">
        <v>2.11</v>
      </c>
      <c r="U34" s="647" t="s">
        <v>22</v>
      </c>
    </row>
    <row r="35" spans="1:21" s="5" customFormat="1" ht="23.25" customHeight="1">
      <c r="A35" s="715">
        <v>26</v>
      </c>
      <c r="B35" s="707" t="s">
        <v>1174</v>
      </c>
      <c r="C35" s="708">
        <v>0</v>
      </c>
      <c r="D35" s="709">
        <v>8.3800000000000008</v>
      </c>
      <c r="E35" s="709">
        <v>35.299999999999997</v>
      </c>
      <c r="F35" s="709">
        <v>14.2</v>
      </c>
      <c r="G35" s="710">
        <v>9.08</v>
      </c>
      <c r="H35" s="710">
        <v>0</v>
      </c>
      <c r="I35" s="710">
        <v>9.17</v>
      </c>
      <c r="J35" s="710">
        <v>0</v>
      </c>
      <c r="K35" s="709">
        <v>18.552</v>
      </c>
      <c r="L35" s="709">
        <v>0</v>
      </c>
      <c r="M35" s="709">
        <v>20.96</v>
      </c>
      <c r="N35" s="709">
        <v>0.01</v>
      </c>
      <c r="O35" s="711">
        <v>20.96</v>
      </c>
      <c r="P35" s="711" t="s">
        <v>47</v>
      </c>
      <c r="Q35" s="712">
        <v>5.15</v>
      </c>
      <c r="R35" s="712" t="s">
        <v>246</v>
      </c>
      <c r="S35" s="712">
        <v>0</v>
      </c>
      <c r="T35" s="712" t="s">
        <v>246</v>
      </c>
      <c r="U35" s="710" t="s">
        <v>1173</v>
      </c>
    </row>
    <row r="36" spans="1:21" s="5" customFormat="1" ht="23.25" customHeight="1">
      <c r="A36" s="646">
        <v>27</v>
      </c>
      <c r="B36" s="640" t="s">
        <v>153</v>
      </c>
      <c r="C36" s="696">
        <v>357.66</v>
      </c>
      <c r="D36" s="697">
        <v>590.12</v>
      </c>
      <c r="E36" s="697">
        <v>407.1</v>
      </c>
      <c r="F36" s="697">
        <v>1097.6099999999999</v>
      </c>
      <c r="G36" s="647">
        <v>1074.46</v>
      </c>
      <c r="H36" s="647">
        <v>4.7</v>
      </c>
      <c r="I36" s="647">
        <v>467.63</v>
      </c>
      <c r="J36" s="647">
        <v>13.7</v>
      </c>
      <c r="K36" s="697">
        <v>516.28099999999995</v>
      </c>
      <c r="L36" s="697">
        <v>31.79</v>
      </c>
      <c r="M36" s="697">
        <v>560.20000000000005</v>
      </c>
      <c r="N36" s="697">
        <v>46.18</v>
      </c>
      <c r="O36" s="694">
        <v>8166.89</v>
      </c>
      <c r="P36" s="694">
        <v>149.69200000000001</v>
      </c>
      <c r="Q36" s="698">
        <v>449.2</v>
      </c>
      <c r="R36" s="698">
        <v>1719</v>
      </c>
      <c r="S36" s="695">
        <v>19406.64</v>
      </c>
      <c r="T36" s="695">
        <v>859.6</v>
      </c>
      <c r="U36" s="647" t="s">
        <v>9</v>
      </c>
    </row>
    <row r="37" spans="1:21" s="5" customFormat="1" ht="23.25" customHeight="1">
      <c r="A37" s="716">
        <v>28</v>
      </c>
      <c r="B37" s="707" t="s">
        <v>1158</v>
      </c>
      <c r="C37" s="708">
        <v>393.39</v>
      </c>
      <c r="D37" s="709">
        <v>603.20000000000005</v>
      </c>
      <c r="E37" s="709">
        <v>1110</v>
      </c>
      <c r="F37" s="709">
        <v>1682.7</v>
      </c>
      <c r="G37" s="710">
        <v>2061.83</v>
      </c>
      <c r="H37" s="710">
        <v>14.63</v>
      </c>
      <c r="I37" s="710">
        <v>2826.27</v>
      </c>
      <c r="J37" s="710">
        <v>23.54</v>
      </c>
      <c r="K37" s="709">
        <v>3195.18</v>
      </c>
      <c r="L37" s="709">
        <v>26.21</v>
      </c>
      <c r="M37" s="709">
        <v>3513.07</v>
      </c>
      <c r="N37" s="709">
        <v>37.74</v>
      </c>
      <c r="O37" s="711">
        <v>2050</v>
      </c>
      <c r="P37" s="711">
        <v>37.74</v>
      </c>
      <c r="Q37" s="712">
        <v>2200</v>
      </c>
      <c r="R37" s="712" t="s">
        <v>246</v>
      </c>
      <c r="S37" s="712">
        <v>448.59</v>
      </c>
      <c r="T37" s="712">
        <v>33.54</v>
      </c>
      <c r="U37" s="710" t="s">
        <v>897</v>
      </c>
    </row>
    <row r="38" spans="1:21" s="5" customFormat="1" ht="23.25" customHeight="1">
      <c r="A38" s="1660" t="s">
        <v>784</v>
      </c>
      <c r="B38" s="1660"/>
      <c r="C38" s="701"/>
      <c r="D38" s="702"/>
      <c r="E38" s="702"/>
      <c r="F38" s="702"/>
      <c r="G38" s="703"/>
      <c r="H38" s="703"/>
      <c r="I38" s="703"/>
      <c r="J38" s="703"/>
      <c r="K38" s="702"/>
      <c r="L38" s="702"/>
      <c r="M38" s="702"/>
      <c r="N38" s="702"/>
      <c r="O38" s="704"/>
      <c r="P38" s="704"/>
      <c r="Q38" s="706"/>
      <c r="R38" s="706"/>
      <c r="S38" s="706"/>
      <c r="T38" s="706"/>
      <c r="U38" s="703" t="s">
        <v>1183</v>
      </c>
    </row>
    <row r="39" spans="1:21" s="5" customFormat="1" ht="23.25" customHeight="1">
      <c r="A39" s="646">
        <v>29</v>
      </c>
      <c r="B39" s="640" t="s">
        <v>134</v>
      </c>
      <c r="C39" s="696">
        <v>0</v>
      </c>
      <c r="D39" s="697">
        <v>0</v>
      </c>
      <c r="E39" s="647">
        <v>0</v>
      </c>
      <c r="F39" s="647">
        <v>59</v>
      </c>
      <c r="G39" s="647">
        <v>59</v>
      </c>
      <c r="H39" s="647">
        <v>0</v>
      </c>
      <c r="I39" s="647">
        <v>118</v>
      </c>
      <c r="J39" s="647">
        <v>0</v>
      </c>
      <c r="K39" s="697">
        <v>119.7</v>
      </c>
      <c r="L39" s="697">
        <v>0</v>
      </c>
      <c r="M39" s="697">
        <v>232.9</v>
      </c>
      <c r="N39" s="697">
        <v>0.11</v>
      </c>
      <c r="O39" s="694">
        <v>0</v>
      </c>
      <c r="P39" s="694">
        <v>0</v>
      </c>
      <c r="Q39" s="698" t="s">
        <v>246</v>
      </c>
      <c r="R39" s="698" t="s">
        <v>246</v>
      </c>
      <c r="S39" s="695" t="s">
        <v>246</v>
      </c>
      <c r="T39" s="695" t="s">
        <v>246</v>
      </c>
      <c r="U39" s="647" t="s">
        <v>15</v>
      </c>
    </row>
    <row r="40" spans="1:21" s="5" customFormat="1" ht="23.25" customHeight="1">
      <c r="A40" s="715">
        <v>30</v>
      </c>
      <c r="B40" s="707" t="s">
        <v>135</v>
      </c>
      <c r="C40" s="708">
        <v>130</v>
      </c>
      <c r="D40" s="709">
        <v>68.33</v>
      </c>
      <c r="E40" s="709">
        <v>89</v>
      </c>
      <c r="F40" s="709">
        <v>149</v>
      </c>
      <c r="G40" s="710">
        <v>88</v>
      </c>
      <c r="H40" s="710">
        <v>0</v>
      </c>
      <c r="I40" s="710">
        <v>1315</v>
      </c>
      <c r="J40" s="710">
        <v>22.5</v>
      </c>
      <c r="K40" s="709">
        <v>1359.05</v>
      </c>
      <c r="L40" s="709">
        <v>26</v>
      </c>
      <c r="M40" s="709">
        <v>1742.62</v>
      </c>
      <c r="N40" s="709">
        <v>33.1</v>
      </c>
      <c r="O40" s="711">
        <v>617.197</v>
      </c>
      <c r="P40" s="711" t="s">
        <v>47</v>
      </c>
      <c r="Q40" s="712">
        <v>640.327</v>
      </c>
      <c r="R40" s="712">
        <v>4.9000000000000004</v>
      </c>
      <c r="S40" s="712">
        <v>483.54</v>
      </c>
      <c r="T40" s="712">
        <v>3447.35</v>
      </c>
      <c r="U40" s="710" t="s">
        <v>21</v>
      </c>
    </row>
    <row r="41" spans="1:21" s="5" customFormat="1" ht="23.25" customHeight="1">
      <c r="A41" s="646">
        <v>31</v>
      </c>
      <c r="B41" s="640" t="s">
        <v>1169</v>
      </c>
      <c r="C41" s="696">
        <v>0</v>
      </c>
      <c r="D41" s="697">
        <v>0</v>
      </c>
      <c r="E41" s="697">
        <v>0</v>
      </c>
      <c r="F41" s="697">
        <v>0</v>
      </c>
      <c r="G41" s="647">
        <v>0</v>
      </c>
      <c r="H41" s="647">
        <v>0</v>
      </c>
      <c r="I41" s="647">
        <v>0</v>
      </c>
      <c r="J41" s="647">
        <v>0</v>
      </c>
      <c r="K41" s="697">
        <v>25</v>
      </c>
      <c r="L41" s="697">
        <v>0</v>
      </c>
      <c r="M41" s="697">
        <v>23.94</v>
      </c>
      <c r="N41" s="697" t="s">
        <v>47</v>
      </c>
      <c r="O41" s="694">
        <v>81.5</v>
      </c>
      <c r="P41" s="694">
        <v>100</v>
      </c>
      <c r="Q41" s="698">
        <v>13.2</v>
      </c>
      <c r="R41" s="698">
        <v>11.51</v>
      </c>
      <c r="S41" s="695">
        <v>20</v>
      </c>
      <c r="T41" s="695">
        <v>24.01</v>
      </c>
      <c r="U41" s="647" t="s">
        <v>901</v>
      </c>
    </row>
    <row r="42" spans="1:21" s="5" customFormat="1" ht="23.25" customHeight="1">
      <c r="A42" s="716">
        <v>32</v>
      </c>
      <c r="B42" s="707" t="s">
        <v>1168</v>
      </c>
      <c r="C42" s="708">
        <v>0</v>
      </c>
      <c r="D42" s="709">
        <v>0</v>
      </c>
      <c r="E42" s="709">
        <v>0</v>
      </c>
      <c r="F42" s="709">
        <v>0</v>
      </c>
      <c r="G42" s="710">
        <v>0</v>
      </c>
      <c r="H42" s="710">
        <v>0</v>
      </c>
      <c r="I42" s="710">
        <v>0</v>
      </c>
      <c r="J42" s="710">
        <v>0</v>
      </c>
      <c r="K42" s="709">
        <v>0</v>
      </c>
      <c r="L42" s="709">
        <v>0</v>
      </c>
      <c r="M42" s="709" t="s">
        <v>47</v>
      </c>
      <c r="N42" s="709" t="s">
        <v>47</v>
      </c>
      <c r="O42" s="711" t="s">
        <v>47</v>
      </c>
      <c r="P42" s="711" t="s">
        <v>47</v>
      </c>
      <c r="Q42" s="712" t="s">
        <v>246</v>
      </c>
      <c r="R42" s="712" t="s">
        <v>246</v>
      </c>
      <c r="S42" s="712">
        <v>0</v>
      </c>
      <c r="T42" s="712" t="s">
        <v>246</v>
      </c>
      <c r="U42" s="710" t="s">
        <v>714</v>
      </c>
    </row>
    <row r="43" spans="1:21" s="5" customFormat="1" ht="23.25" customHeight="1">
      <c r="A43" s="646">
        <v>33</v>
      </c>
      <c r="B43" s="640" t="s">
        <v>151</v>
      </c>
      <c r="C43" s="696">
        <v>2</v>
      </c>
      <c r="D43" s="697">
        <v>0</v>
      </c>
      <c r="E43" s="697">
        <v>0</v>
      </c>
      <c r="F43" s="697">
        <v>4</v>
      </c>
      <c r="G43" s="647">
        <v>3.6</v>
      </c>
      <c r="H43" s="647">
        <v>0</v>
      </c>
      <c r="I43" s="647">
        <v>4.2</v>
      </c>
      <c r="J43" s="647">
        <v>0</v>
      </c>
      <c r="K43" s="697">
        <v>2.5</v>
      </c>
      <c r="L43" s="697">
        <v>0</v>
      </c>
      <c r="M43" s="697">
        <v>8.99</v>
      </c>
      <c r="N43" s="697" t="s">
        <v>47</v>
      </c>
      <c r="O43" s="694">
        <v>2.5</v>
      </c>
      <c r="P43" s="694" t="s">
        <v>47</v>
      </c>
      <c r="Q43" s="698">
        <v>1.4</v>
      </c>
      <c r="R43" s="698" t="s">
        <v>246</v>
      </c>
      <c r="S43" s="698">
        <v>1.4</v>
      </c>
      <c r="T43" s="695" t="s">
        <v>246</v>
      </c>
      <c r="U43" s="647" t="s">
        <v>30</v>
      </c>
    </row>
    <row r="44" spans="1:21" s="5" customFormat="1" ht="23.25" customHeight="1">
      <c r="A44" s="715">
        <v>34</v>
      </c>
      <c r="B44" s="707" t="s">
        <v>789</v>
      </c>
      <c r="C44" s="708">
        <v>21.5</v>
      </c>
      <c r="D44" s="709">
        <v>13</v>
      </c>
      <c r="E44" s="709">
        <v>7.45</v>
      </c>
      <c r="F44" s="709">
        <v>7.45</v>
      </c>
      <c r="G44" s="710">
        <v>7.45</v>
      </c>
      <c r="H44" s="710">
        <v>0</v>
      </c>
      <c r="I44" s="710">
        <v>8.81</v>
      </c>
      <c r="J44" s="710">
        <v>0</v>
      </c>
      <c r="K44" s="709">
        <v>51.45</v>
      </c>
      <c r="L44" s="709">
        <v>0</v>
      </c>
      <c r="M44" s="709">
        <v>70.62</v>
      </c>
      <c r="N44" s="709" t="s">
        <v>47</v>
      </c>
      <c r="O44" s="711">
        <v>17.452000000000002</v>
      </c>
      <c r="P44" s="711" t="s">
        <v>47</v>
      </c>
      <c r="Q44" s="712">
        <v>18.745999999999999</v>
      </c>
      <c r="R44" s="712" t="s">
        <v>246</v>
      </c>
      <c r="S44" s="712">
        <v>19.14</v>
      </c>
      <c r="T44" s="712" t="s">
        <v>246</v>
      </c>
      <c r="U44" s="710" t="s">
        <v>712</v>
      </c>
    </row>
    <row r="45" spans="1:21" s="5" customFormat="1" ht="23.25" customHeight="1">
      <c r="A45" s="646">
        <v>35</v>
      </c>
      <c r="B45" s="640" t="s">
        <v>1164</v>
      </c>
      <c r="C45" s="696">
        <v>0</v>
      </c>
      <c r="D45" s="697">
        <v>0</v>
      </c>
      <c r="E45" s="697">
        <v>9.5</v>
      </c>
      <c r="F45" s="697">
        <v>10.1</v>
      </c>
      <c r="G45" s="647">
        <v>12.4</v>
      </c>
      <c r="H45" s="647">
        <v>0</v>
      </c>
      <c r="I45" s="647">
        <v>12.91</v>
      </c>
      <c r="J45" s="647">
        <v>0</v>
      </c>
      <c r="K45" s="697">
        <v>16.25</v>
      </c>
      <c r="L45" s="697">
        <v>0</v>
      </c>
      <c r="M45" s="697">
        <v>33.15</v>
      </c>
      <c r="N45" s="697" t="s">
        <v>47</v>
      </c>
      <c r="O45" s="694" t="s">
        <v>47</v>
      </c>
      <c r="P45" s="694">
        <v>51.5</v>
      </c>
      <c r="Q45" s="698" t="s">
        <v>246</v>
      </c>
      <c r="R45" s="698" t="s">
        <v>246</v>
      </c>
      <c r="S45" s="695">
        <v>0</v>
      </c>
      <c r="T45" s="695">
        <v>69.02</v>
      </c>
      <c r="U45" s="647" t="s">
        <v>11</v>
      </c>
    </row>
    <row r="46" spans="1:21" s="5" customFormat="1" ht="23.25" customHeight="1">
      <c r="A46" s="716">
        <v>36</v>
      </c>
      <c r="B46" s="707" t="s">
        <v>1162</v>
      </c>
      <c r="C46" s="708">
        <v>850</v>
      </c>
      <c r="D46" s="709">
        <v>1542.85</v>
      </c>
      <c r="E46" s="709">
        <v>514</v>
      </c>
      <c r="F46" s="709">
        <v>225</v>
      </c>
      <c r="G46" s="710">
        <v>240</v>
      </c>
      <c r="H46" s="710">
        <v>0</v>
      </c>
      <c r="I46" s="710">
        <v>1143.07</v>
      </c>
      <c r="J46" s="710">
        <v>0</v>
      </c>
      <c r="K46" s="709">
        <v>1153.5</v>
      </c>
      <c r="L46" s="709">
        <v>0</v>
      </c>
      <c r="M46" s="709">
        <v>1187.8800000000001</v>
      </c>
      <c r="N46" s="709">
        <v>0.03</v>
      </c>
      <c r="O46" s="711">
        <v>81.790000000000006</v>
      </c>
      <c r="P46" s="711" t="s">
        <v>47</v>
      </c>
      <c r="Q46" s="712">
        <v>340.05900000000003</v>
      </c>
      <c r="R46" s="712">
        <v>39.78</v>
      </c>
      <c r="S46" s="712">
        <v>283.99</v>
      </c>
      <c r="T46" s="712">
        <v>9.02</v>
      </c>
      <c r="U46" s="710" t="s">
        <v>898</v>
      </c>
    </row>
    <row r="47" spans="1:21" s="5" customFormat="1" ht="29.25" customHeight="1">
      <c r="A47" s="1658" t="s">
        <v>169</v>
      </c>
      <c r="B47" s="1659"/>
      <c r="C47" s="1290">
        <f>SUM(C7:C46)</f>
        <v>37997.61</v>
      </c>
      <c r="D47" s="1290">
        <f>SUM(D7:D46)</f>
        <v>40324.21</v>
      </c>
      <c r="E47" s="1290">
        <f>SUM(E7:E46)</f>
        <v>46836.82</v>
      </c>
      <c r="F47" s="1290">
        <f>SUM(F7:F46)</f>
        <v>65527.806999999993</v>
      </c>
      <c r="G47" s="1290">
        <f>SUM(G7:G46)</f>
        <v>80696.45</v>
      </c>
      <c r="H47" s="1290">
        <v>4054.56</v>
      </c>
      <c r="I47" s="1290">
        <f>SUM(I7:I46)</f>
        <v>88029.295000000013</v>
      </c>
      <c r="J47" s="1290">
        <f>SUM(J7:J46)+0.02</f>
        <v>6240.92</v>
      </c>
      <c r="K47" s="1290">
        <f>SUM(K7:K46)</f>
        <v>109020.11019999997</v>
      </c>
      <c r="L47" s="1290">
        <f>SUM(L7:L46)</f>
        <v>7526.3342999999986</v>
      </c>
      <c r="M47" s="1290">
        <f>SUM(M7:M46)</f>
        <v>121066.53999999998</v>
      </c>
      <c r="N47" s="1290">
        <f>SUM(N7:N46)</f>
        <v>9033.0700000000015</v>
      </c>
      <c r="O47" s="1291">
        <f>SUM(O6:O46)</f>
        <v>73377.263999999996</v>
      </c>
      <c r="P47" s="1291">
        <f>SUM(P7:P46)</f>
        <v>22645.424040599999</v>
      </c>
      <c r="Q47" s="1292">
        <f>SUM(Q6:Q46)</f>
        <v>79446.609999999971</v>
      </c>
      <c r="R47" s="1292">
        <f>SUM(R6:R46)</f>
        <v>30105.94</v>
      </c>
      <c r="S47" s="1292">
        <f>SUM(S7:S46)</f>
        <v>192374.29999999996</v>
      </c>
      <c r="T47" s="1292">
        <v>42239.935100000002</v>
      </c>
      <c r="U47" s="1281" t="s">
        <v>0</v>
      </c>
    </row>
    <row r="48" spans="1:21" s="5" customFormat="1" ht="23.25" customHeight="1">
      <c r="A48" s="1500" t="s">
        <v>1157</v>
      </c>
      <c r="B48" s="1501"/>
      <c r="C48" s="1501"/>
      <c r="D48" s="1501"/>
      <c r="E48" s="1501"/>
      <c r="F48" s="1501"/>
      <c r="G48" s="1501"/>
      <c r="H48" s="1501"/>
      <c r="I48" s="1501"/>
      <c r="J48" s="1501"/>
      <c r="K48" s="1501"/>
      <c r="L48" s="1501"/>
      <c r="M48" s="1501"/>
      <c r="N48" s="1501"/>
      <c r="O48" s="1501"/>
      <c r="P48" s="1501"/>
      <c r="Q48" s="1501"/>
      <c r="R48" s="1501"/>
      <c r="S48" s="1501"/>
      <c r="T48" s="1501"/>
      <c r="U48" s="1502"/>
    </row>
    <row r="49" spans="1:21" s="5" customFormat="1" ht="23.25" customHeight="1">
      <c r="A49" s="1611" t="s">
        <v>1182</v>
      </c>
      <c r="B49" s="1612"/>
      <c r="C49" s="1612"/>
      <c r="D49" s="1612"/>
      <c r="E49" s="1612"/>
      <c r="F49" s="1612"/>
      <c r="G49" s="1612"/>
      <c r="H49" s="1612"/>
      <c r="I49" s="1612"/>
      <c r="J49" s="1612"/>
      <c r="K49" s="1612"/>
      <c r="L49" s="1612"/>
      <c r="M49" s="1612"/>
      <c r="N49" s="1612"/>
      <c r="O49" s="1612"/>
      <c r="P49" s="1612"/>
      <c r="Q49" s="1612"/>
      <c r="R49" s="1612"/>
      <c r="S49" s="1612"/>
      <c r="T49" s="1612"/>
      <c r="U49" s="1613"/>
    </row>
    <row r="50" spans="1:21">
      <c r="A50" s="1524" t="s">
        <v>2107</v>
      </c>
      <c r="B50" s="1525"/>
      <c r="C50" s="1525"/>
      <c r="D50" s="1525"/>
      <c r="E50" s="1525"/>
      <c r="F50" s="1525"/>
      <c r="G50" s="1525"/>
      <c r="H50" s="1525"/>
      <c r="I50" s="1525"/>
      <c r="J50" s="1525"/>
      <c r="K50" s="1525"/>
      <c r="L50" s="1525"/>
      <c r="M50" s="1525"/>
      <c r="N50" s="1525"/>
      <c r="O50" s="1525"/>
      <c r="P50" s="1525"/>
      <c r="Q50" s="1525"/>
      <c r="R50" s="1525"/>
      <c r="S50" s="1525"/>
      <c r="T50" s="1525"/>
      <c r="U50" s="1526"/>
    </row>
    <row r="55" spans="1:21">
      <c r="B55" s="1208"/>
      <c r="C55" s="1208"/>
      <c r="D55" s="1208"/>
      <c r="E55" s="1208"/>
      <c r="F55" s="1208"/>
      <c r="G55" s="1208"/>
      <c r="H55" s="1208"/>
      <c r="I55" s="1208"/>
      <c r="J55" s="1208"/>
      <c r="K55" s="1208"/>
      <c r="L55" s="1208"/>
      <c r="M55" s="1208"/>
      <c r="N55" s="1208"/>
      <c r="O55" s="1208"/>
      <c r="P55" s="1208"/>
    </row>
    <row r="56" spans="1:21">
      <c r="B56" s="1208"/>
      <c r="C56" s="1208"/>
      <c r="D56" s="1208"/>
      <c r="E56" s="1208"/>
      <c r="F56" s="1208"/>
      <c r="G56" s="1208"/>
      <c r="H56" s="1208"/>
      <c r="I56" s="1208"/>
      <c r="J56" s="1208"/>
      <c r="K56" s="1208"/>
      <c r="L56" s="1208"/>
      <c r="M56" s="1208"/>
      <c r="N56" s="1208"/>
      <c r="O56" s="1208"/>
      <c r="P56" s="1208"/>
    </row>
    <row r="58" spans="1:21">
      <c r="K58" s="169"/>
    </row>
  </sheetData>
  <mergeCells count="22">
    <mergeCell ref="C3:T3"/>
    <mergeCell ref="M4:N4"/>
    <mergeCell ref="O4:P4"/>
    <mergeCell ref="K4:L4"/>
    <mergeCell ref="A24:B24"/>
    <mergeCell ref="S4:T4"/>
    <mergeCell ref="A47:B47"/>
    <mergeCell ref="A33:B33"/>
    <mergeCell ref="A1:U1"/>
    <mergeCell ref="A2:U2"/>
    <mergeCell ref="A50:U50"/>
    <mergeCell ref="A48:U48"/>
    <mergeCell ref="Q4:R4"/>
    <mergeCell ref="A49:U49"/>
    <mergeCell ref="A6:B6"/>
    <mergeCell ref="B3:B5"/>
    <mergeCell ref="U3:U5"/>
    <mergeCell ref="A38:B38"/>
    <mergeCell ref="A16:B16"/>
    <mergeCell ref="G4:H4"/>
    <mergeCell ref="I4:J4"/>
    <mergeCell ref="A3:A5"/>
  </mergeCells>
  <conditionalFormatting sqref="W3:XFD47 V3:V6 V16 V24 V33 V38 V47">
    <cfRule type="expression" dxfId="15" priority="3">
      <formula>MOD(ROW(),3)=1</formula>
    </cfRule>
  </conditionalFormatting>
  <pageMargins left="0.6692913385826772" right="0.15748031496062992" top="0.55118110236220474" bottom="0.74803149606299213" header="0.31496062992125984" footer="0.31496062992125984"/>
  <pageSetup paperSize="9" scale="53"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0B7B4-B5C4-4645-A8A7-FF4611F11B2A}">
  <dimension ref="A1:Y44"/>
  <sheetViews>
    <sheetView view="pageBreakPreview" zoomScale="85" zoomScaleSheetLayoutView="85" workbookViewId="0">
      <selection activeCell="L15" sqref="L15"/>
    </sheetView>
  </sheetViews>
  <sheetFormatPr defaultColWidth="9.140625" defaultRowHeight="15"/>
  <cols>
    <col min="1" max="1" width="10.28515625" style="100" customWidth="1"/>
    <col min="2" max="2" width="21" style="1" customWidth="1"/>
    <col min="3" max="8" width="0" style="1" hidden="1" customWidth="1"/>
    <col min="9" max="9" width="9.7109375" style="1" hidden="1" customWidth="1"/>
    <col min="10" max="10" width="10.5703125" style="1" hidden="1" customWidth="1"/>
    <col min="11" max="11" width="0" style="1" hidden="1" customWidth="1"/>
    <col min="12" max="12" width="11.5703125" style="1" hidden="1" customWidth="1"/>
    <col min="13" max="13" width="9.42578125" style="1" hidden="1" customWidth="1"/>
    <col min="14" max="14" width="10.42578125" style="1" hidden="1" customWidth="1"/>
    <col min="15" max="15" width="10" style="1" customWidth="1"/>
    <col min="16" max="16" width="9.140625" style="1" customWidth="1"/>
    <col min="17" max="17" width="10.28515625" style="1" customWidth="1"/>
    <col min="18" max="18" width="8.5703125" style="1" customWidth="1"/>
    <col min="19" max="19" width="10.5703125" style="1" customWidth="1"/>
    <col min="20" max="20" width="8.28515625" style="1" customWidth="1"/>
    <col min="21" max="21" width="10.42578125" style="1" customWidth="1"/>
    <col min="22" max="22" width="8.28515625" style="1" customWidth="1"/>
    <col min="23" max="23" width="9.42578125" style="1" customWidth="1"/>
    <col min="24" max="24" width="8.28515625" style="1" customWidth="1"/>
    <col min="25" max="25" width="29.140625" style="1" customWidth="1"/>
    <col min="26" max="16384" width="9.140625" style="1"/>
  </cols>
  <sheetData>
    <row r="1" spans="1:25" s="4" customFormat="1" ht="30.75" customHeight="1">
      <c r="A1" s="1667" t="s">
        <v>1956</v>
      </c>
      <c r="B1" s="1668"/>
      <c r="C1" s="1668"/>
      <c r="D1" s="1668"/>
      <c r="E1" s="1668"/>
      <c r="F1" s="1668"/>
      <c r="G1" s="1668"/>
      <c r="H1" s="1668"/>
      <c r="I1" s="1668"/>
      <c r="J1" s="1668"/>
      <c r="K1" s="1668"/>
      <c r="L1" s="1668"/>
      <c r="M1" s="1668"/>
      <c r="N1" s="1668"/>
      <c r="O1" s="1668"/>
      <c r="P1" s="1668"/>
      <c r="Q1" s="1668"/>
      <c r="R1" s="1668"/>
      <c r="S1" s="1668"/>
      <c r="T1" s="1668"/>
      <c r="U1" s="1668"/>
      <c r="V1" s="1668"/>
      <c r="W1" s="1668"/>
      <c r="X1" s="1668"/>
      <c r="Y1" s="1669"/>
    </row>
    <row r="2" spans="1:25" s="4" customFormat="1" ht="30.75" customHeight="1">
      <c r="A2" s="1670" t="s">
        <v>1955</v>
      </c>
      <c r="B2" s="1671"/>
      <c r="C2" s="1671"/>
      <c r="D2" s="1671"/>
      <c r="E2" s="1671"/>
      <c r="F2" s="1671"/>
      <c r="G2" s="1671"/>
      <c r="H2" s="1671"/>
      <c r="I2" s="1671"/>
      <c r="J2" s="1671"/>
      <c r="K2" s="1671"/>
      <c r="L2" s="1671"/>
      <c r="M2" s="1671"/>
      <c r="N2" s="1671"/>
      <c r="O2" s="1671"/>
      <c r="P2" s="1671"/>
      <c r="Q2" s="1671"/>
      <c r="R2" s="1671"/>
      <c r="S2" s="1671"/>
      <c r="T2" s="1671"/>
      <c r="U2" s="1671"/>
      <c r="V2" s="1671"/>
      <c r="W2" s="1671"/>
      <c r="X2" s="1671"/>
      <c r="Y2" s="1672"/>
    </row>
    <row r="3" spans="1:25" s="4" customFormat="1" ht="21" customHeight="1">
      <c r="A3" s="724"/>
      <c r="B3" s="723"/>
      <c r="C3" s="718"/>
      <c r="D3" s="718"/>
      <c r="E3" s="718"/>
      <c r="F3" s="718"/>
      <c r="G3" s="718"/>
      <c r="H3" s="718"/>
      <c r="I3" s="718"/>
      <c r="J3" s="718"/>
      <c r="K3" s="718"/>
      <c r="L3" s="718"/>
      <c r="M3" s="718"/>
      <c r="N3" s="718"/>
      <c r="O3" s="718"/>
      <c r="P3" s="1673" t="s">
        <v>1286</v>
      </c>
      <c r="Q3" s="1673"/>
      <c r="R3" s="1673"/>
      <c r="S3" s="1673"/>
      <c r="T3" s="1673"/>
      <c r="U3" s="1673"/>
      <c r="V3" s="1673"/>
      <c r="W3" s="1673"/>
      <c r="X3" s="1673"/>
      <c r="Y3" s="1674"/>
    </row>
    <row r="4" spans="1:25" s="41" customFormat="1" ht="24" customHeight="1">
      <c r="A4" s="1426" t="s">
        <v>604</v>
      </c>
      <c r="B4" s="1510" t="s">
        <v>2108</v>
      </c>
      <c r="C4" s="1513" t="s">
        <v>1220</v>
      </c>
      <c r="D4" s="1510"/>
      <c r="E4" s="1510" t="s">
        <v>1219</v>
      </c>
      <c r="F4" s="1510"/>
      <c r="G4" s="1510" t="s">
        <v>1218</v>
      </c>
      <c r="H4" s="1510"/>
      <c r="I4" s="1438" t="s">
        <v>1285</v>
      </c>
      <c r="J4" s="1438"/>
      <c r="K4" s="1438" t="s">
        <v>1217</v>
      </c>
      <c r="L4" s="1438"/>
      <c r="M4" s="1438" t="s">
        <v>1216</v>
      </c>
      <c r="N4" s="1438"/>
      <c r="O4" s="1438" t="s">
        <v>1215</v>
      </c>
      <c r="P4" s="1438"/>
      <c r="Q4" s="1438" t="s">
        <v>1214</v>
      </c>
      <c r="R4" s="1438"/>
      <c r="S4" s="1438" t="s">
        <v>452</v>
      </c>
      <c r="T4" s="1438"/>
      <c r="U4" s="1438" t="s">
        <v>577</v>
      </c>
      <c r="V4" s="1438"/>
      <c r="W4" s="1438" t="s">
        <v>1082</v>
      </c>
      <c r="X4" s="1438"/>
      <c r="Y4" s="1438" t="s">
        <v>1213</v>
      </c>
    </row>
    <row r="5" spans="1:25" s="41" customFormat="1" ht="72" customHeight="1">
      <c r="A5" s="1426"/>
      <c r="B5" s="1510"/>
      <c r="C5" s="1296" t="s">
        <v>1212</v>
      </c>
      <c r="D5" s="1232" t="s">
        <v>1284</v>
      </c>
      <c r="E5" s="1232" t="s">
        <v>1283</v>
      </c>
      <c r="F5" s="1232" t="s">
        <v>1282</v>
      </c>
      <c r="G5" s="1232" t="s">
        <v>1283</v>
      </c>
      <c r="H5" s="1232" t="s">
        <v>1282</v>
      </c>
      <c r="I5" s="544" t="s">
        <v>1211</v>
      </c>
      <c r="J5" s="544" t="s">
        <v>1210</v>
      </c>
      <c r="K5" s="544" t="s">
        <v>1211</v>
      </c>
      <c r="L5" s="544" t="s">
        <v>1210</v>
      </c>
      <c r="M5" s="544" t="s">
        <v>1211</v>
      </c>
      <c r="N5" s="544" t="s">
        <v>1210</v>
      </c>
      <c r="O5" s="544" t="s">
        <v>2110</v>
      </c>
      <c r="P5" s="544" t="s">
        <v>2023</v>
      </c>
      <c r="Q5" s="544" t="s">
        <v>2110</v>
      </c>
      <c r="R5" s="544" t="s">
        <v>2023</v>
      </c>
      <c r="S5" s="544" t="s">
        <v>2110</v>
      </c>
      <c r="T5" s="544" t="s">
        <v>2023</v>
      </c>
      <c r="U5" s="544" t="s">
        <v>2110</v>
      </c>
      <c r="V5" s="544" t="s">
        <v>2023</v>
      </c>
      <c r="W5" s="544" t="s">
        <v>2110</v>
      </c>
      <c r="X5" s="544" t="s">
        <v>2023</v>
      </c>
      <c r="Y5" s="1438"/>
    </row>
    <row r="6" spans="1:25" s="4" customFormat="1" ht="21.75" customHeight="1">
      <c r="A6" s="392">
        <v>1</v>
      </c>
      <c r="B6" s="299" t="s">
        <v>1281</v>
      </c>
      <c r="C6" s="374">
        <v>6344</v>
      </c>
      <c r="D6" s="299">
        <v>3192</v>
      </c>
      <c r="E6" s="299">
        <v>6344</v>
      </c>
      <c r="F6" s="299">
        <v>3637</v>
      </c>
      <c r="G6" s="299">
        <v>6344</v>
      </c>
      <c r="H6" s="299">
        <v>3872</v>
      </c>
      <c r="I6" s="402">
        <v>6344</v>
      </c>
      <c r="J6" s="402">
        <v>3627</v>
      </c>
      <c r="K6" s="402">
        <v>6344</v>
      </c>
      <c r="L6" s="402">
        <v>2093</v>
      </c>
      <c r="M6" s="402">
        <v>6344</v>
      </c>
      <c r="N6" s="402">
        <v>2263</v>
      </c>
      <c r="O6" s="301">
        <v>6344</v>
      </c>
      <c r="P6" s="301">
        <v>1265</v>
      </c>
      <c r="Q6" s="301">
        <v>3144</v>
      </c>
      <c r="R6" s="301">
        <v>1366</v>
      </c>
      <c r="S6" s="301">
        <v>6344</v>
      </c>
      <c r="T6" s="301">
        <v>1103</v>
      </c>
      <c r="U6" s="301">
        <v>6340</v>
      </c>
      <c r="V6" s="301">
        <v>570</v>
      </c>
      <c r="W6" s="276">
        <v>6344</v>
      </c>
      <c r="X6" s="719">
        <v>5700</v>
      </c>
      <c r="Y6" s="402" t="s">
        <v>1280</v>
      </c>
    </row>
    <row r="7" spans="1:25" s="4" customFormat="1" ht="21.75" customHeight="1">
      <c r="A7" s="521">
        <v>2</v>
      </c>
      <c r="B7" s="308" t="s">
        <v>1279</v>
      </c>
      <c r="C7" s="635">
        <v>4600</v>
      </c>
      <c r="D7" s="308">
        <v>3049</v>
      </c>
      <c r="E7" s="308">
        <v>3800</v>
      </c>
      <c r="F7" s="308">
        <v>2549</v>
      </c>
      <c r="G7" s="308">
        <v>3800</v>
      </c>
      <c r="H7" s="308">
        <v>1708</v>
      </c>
      <c r="I7" s="549">
        <v>2600</v>
      </c>
      <c r="J7" s="549">
        <v>2241</v>
      </c>
      <c r="K7" s="549">
        <v>3800</v>
      </c>
      <c r="L7" s="549">
        <v>2042</v>
      </c>
      <c r="M7" s="549">
        <v>3800</v>
      </c>
      <c r="N7" s="549">
        <v>2255</v>
      </c>
      <c r="O7" s="310">
        <v>3800</v>
      </c>
      <c r="P7" s="310">
        <v>3293</v>
      </c>
      <c r="Q7" s="310">
        <v>3200</v>
      </c>
      <c r="R7" s="310">
        <v>4390</v>
      </c>
      <c r="S7" s="310">
        <v>3800</v>
      </c>
      <c r="T7" s="310">
        <v>3793</v>
      </c>
      <c r="U7" s="310">
        <v>3800</v>
      </c>
      <c r="V7" s="310">
        <v>3840</v>
      </c>
      <c r="W7" s="278">
        <v>3800</v>
      </c>
      <c r="X7" s="722">
        <v>3840</v>
      </c>
      <c r="Y7" s="549" t="s">
        <v>1278</v>
      </c>
    </row>
    <row r="8" spans="1:25" s="4" customFormat="1" ht="21.75" customHeight="1">
      <c r="A8" s="392">
        <v>3</v>
      </c>
      <c r="B8" s="299" t="s">
        <v>1277</v>
      </c>
      <c r="C8" s="374">
        <v>5650</v>
      </c>
      <c r="D8" s="299">
        <v>1171</v>
      </c>
      <c r="E8" s="299">
        <v>5650</v>
      </c>
      <c r="F8" s="299">
        <v>728</v>
      </c>
      <c r="G8" s="299">
        <v>5650</v>
      </c>
      <c r="H8" s="299">
        <v>806</v>
      </c>
      <c r="I8" s="402">
        <v>1450</v>
      </c>
      <c r="J8" s="402">
        <v>1433</v>
      </c>
      <c r="K8" s="402">
        <v>1450</v>
      </c>
      <c r="L8" s="402">
        <v>1437</v>
      </c>
      <c r="M8" s="402">
        <v>1450</v>
      </c>
      <c r="N8" s="402">
        <v>1372</v>
      </c>
      <c r="O8" s="301">
        <v>1450</v>
      </c>
      <c r="P8" s="301">
        <v>1184</v>
      </c>
      <c r="Q8" s="301">
        <v>1450</v>
      </c>
      <c r="R8" s="301">
        <v>1257</v>
      </c>
      <c r="S8" s="301">
        <v>1450</v>
      </c>
      <c r="T8" s="301">
        <v>1446</v>
      </c>
      <c r="U8" s="301">
        <v>1450</v>
      </c>
      <c r="V8" s="301">
        <v>1450</v>
      </c>
      <c r="W8" s="276">
        <v>1450</v>
      </c>
      <c r="X8" s="719">
        <v>1450</v>
      </c>
      <c r="Y8" s="402" t="s">
        <v>1276</v>
      </c>
    </row>
    <row r="9" spans="1:25" s="4" customFormat="1" ht="21.75" customHeight="1">
      <c r="A9" s="521">
        <v>4</v>
      </c>
      <c r="B9" s="308" t="s">
        <v>1275</v>
      </c>
      <c r="C9" s="635">
        <v>23680</v>
      </c>
      <c r="D9" s="308">
        <v>3475</v>
      </c>
      <c r="E9" s="308">
        <v>23680</v>
      </c>
      <c r="F9" s="308">
        <v>4640</v>
      </c>
      <c r="G9" s="308">
        <v>23680</v>
      </c>
      <c r="H9" s="308">
        <v>4405</v>
      </c>
      <c r="I9" s="549">
        <v>33920</v>
      </c>
      <c r="J9" s="549">
        <v>6657</v>
      </c>
      <c r="K9" s="549">
        <v>33920</v>
      </c>
      <c r="L9" s="549">
        <v>7219</v>
      </c>
      <c r="M9" s="549">
        <v>33920</v>
      </c>
      <c r="N9" s="549">
        <v>8130</v>
      </c>
      <c r="O9" s="310">
        <v>33620</v>
      </c>
      <c r="P9" s="310">
        <v>8127</v>
      </c>
      <c r="Q9" s="310">
        <v>33620</v>
      </c>
      <c r="R9" s="310">
        <v>9136</v>
      </c>
      <c r="S9" s="310">
        <v>33620</v>
      </c>
      <c r="T9" s="310">
        <v>0</v>
      </c>
      <c r="U9" s="310">
        <v>33620</v>
      </c>
      <c r="V9" s="310">
        <v>940</v>
      </c>
      <c r="W9" s="278">
        <v>33620</v>
      </c>
      <c r="X9" s="722">
        <v>940</v>
      </c>
      <c r="Y9" s="549" t="s">
        <v>1274</v>
      </c>
    </row>
    <row r="10" spans="1:25" s="4" customFormat="1" ht="21.75" customHeight="1">
      <c r="A10" s="392">
        <v>5</v>
      </c>
      <c r="B10" s="299" t="s">
        <v>1273</v>
      </c>
      <c r="C10" s="374">
        <v>2200</v>
      </c>
      <c r="D10" s="299">
        <v>1008</v>
      </c>
      <c r="E10" s="299">
        <v>2800</v>
      </c>
      <c r="F10" s="299">
        <v>999</v>
      </c>
      <c r="G10" s="299">
        <v>2800</v>
      </c>
      <c r="H10" s="299">
        <v>1346</v>
      </c>
      <c r="I10" s="402">
        <v>2800</v>
      </c>
      <c r="J10" s="402">
        <v>1881</v>
      </c>
      <c r="K10" s="402">
        <v>2800</v>
      </c>
      <c r="L10" s="402">
        <v>839</v>
      </c>
      <c r="M10" s="402">
        <v>2800</v>
      </c>
      <c r="N10" s="402">
        <v>1289</v>
      </c>
      <c r="O10" s="301">
        <v>2200</v>
      </c>
      <c r="P10" s="301">
        <v>1184</v>
      </c>
      <c r="Q10" s="301">
        <v>2200</v>
      </c>
      <c r="R10" s="301">
        <v>885</v>
      </c>
      <c r="S10" s="301">
        <v>2200</v>
      </c>
      <c r="T10" s="301">
        <v>856</v>
      </c>
      <c r="U10" s="301">
        <v>3400</v>
      </c>
      <c r="V10" s="301">
        <v>1060</v>
      </c>
      <c r="W10" s="276">
        <v>3400</v>
      </c>
      <c r="X10" s="719">
        <v>1060</v>
      </c>
      <c r="Y10" s="402" t="s">
        <v>1272</v>
      </c>
    </row>
    <row r="11" spans="1:25" s="4" customFormat="1" ht="21.75" customHeight="1">
      <c r="A11" s="521">
        <v>6</v>
      </c>
      <c r="B11" s="308" t="s">
        <v>1271</v>
      </c>
      <c r="C11" s="635">
        <v>12836</v>
      </c>
      <c r="D11" s="308">
        <v>9932</v>
      </c>
      <c r="E11" s="308">
        <v>12836</v>
      </c>
      <c r="F11" s="308">
        <v>9588</v>
      </c>
      <c r="G11" s="308">
        <v>12836</v>
      </c>
      <c r="H11" s="308">
        <v>8245</v>
      </c>
      <c r="I11" s="549">
        <v>13180</v>
      </c>
      <c r="J11" s="549">
        <v>6967</v>
      </c>
      <c r="K11" s="549">
        <v>13940</v>
      </c>
      <c r="L11" s="549">
        <v>5484</v>
      </c>
      <c r="M11" s="549">
        <v>13940</v>
      </c>
      <c r="N11" s="549">
        <v>6577</v>
      </c>
      <c r="O11" s="310">
        <v>13940</v>
      </c>
      <c r="P11" s="310">
        <v>5500</v>
      </c>
      <c r="Q11" s="310">
        <v>13840</v>
      </c>
      <c r="R11" s="310">
        <v>5298</v>
      </c>
      <c r="S11" s="310">
        <v>13940</v>
      </c>
      <c r="T11" s="310">
        <v>5817</v>
      </c>
      <c r="U11" s="310">
        <v>13940</v>
      </c>
      <c r="V11" s="310">
        <v>7920</v>
      </c>
      <c r="W11" s="278">
        <v>13940</v>
      </c>
      <c r="X11" s="722">
        <v>7920</v>
      </c>
      <c r="Y11" s="549" t="s">
        <v>1270</v>
      </c>
    </row>
    <row r="12" spans="1:25" s="4" customFormat="1" ht="21.75" customHeight="1">
      <c r="A12" s="392">
        <v>7</v>
      </c>
      <c r="B12" s="299" t="s">
        <v>1269</v>
      </c>
      <c r="C12" s="374">
        <v>2000</v>
      </c>
      <c r="D12" s="299">
        <v>285</v>
      </c>
      <c r="E12" s="299">
        <v>2000</v>
      </c>
      <c r="F12" s="299">
        <v>58</v>
      </c>
      <c r="G12" s="299">
        <v>2000</v>
      </c>
      <c r="H12" s="299">
        <v>15</v>
      </c>
      <c r="I12" s="402">
        <v>2000</v>
      </c>
      <c r="J12" s="402">
        <v>128</v>
      </c>
      <c r="K12" s="402">
        <v>2000</v>
      </c>
      <c r="L12" s="402">
        <v>128</v>
      </c>
      <c r="M12" s="402">
        <v>2000</v>
      </c>
      <c r="N12" s="402">
        <v>90</v>
      </c>
      <c r="O12" s="301">
        <v>2000</v>
      </c>
      <c r="P12" s="301">
        <v>112</v>
      </c>
      <c r="Q12" s="301">
        <v>2000</v>
      </c>
      <c r="R12" s="301">
        <v>0</v>
      </c>
      <c r="S12" s="301">
        <v>2000</v>
      </c>
      <c r="T12" s="301">
        <v>0</v>
      </c>
      <c r="U12" s="301">
        <v>2000</v>
      </c>
      <c r="V12" s="301">
        <v>0</v>
      </c>
      <c r="W12" s="276">
        <v>2000</v>
      </c>
      <c r="X12" s="719">
        <v>0</v>
      </c>
      <c r="Y12" s="402" t="s">
        <v>1268</v>
      </c>
    </row>
    <row r="13" spans="1:25" s="4" customFormat="1" ht="21.75" customHeight="1">
      <c r="A13" s="521">
        <v>8</v>
      </c>
      <c r="B13" s="308" t="s">
        <v>1267</v>
      </c>
      <c r="C13" s="635">
        <v>9125</v>
      </c>
      <c r="D13" s="308">
        <v>7667</v>
      </c>
      <c r="E13" s="308">
        <v>9125</v>
      </c>
      <c r="F13" s="308">
        <v>7007</v>
      </c>
      <c r="G13" s="308">
        <v>9125</v>
      </c>
      <c r="H13" s="308">
        <v>5749</v>
      </c>
      <c r="I13" s="549">
        <v>10125</v>
      </c>
      <c r="J13" s="549">
        <v>6619</v>
      </c>
      <c r="K13" s="549">
        <v>10125</v>
      </c>
      <c r="L13" s="549">
        <v>5916</v>
      </c>
      <c r="M13" s="549">
        <v>12400</v>
      </c>
      <c r="N13" s="549">
        <v>5910</v>
      </c>
      <c r="O13" s="310">
        <v>12400</v>
      </c>
      <c r="P13" s="310">
        <v>7016</v>
      </c>
      <c r="Q13" s="310">
        <v>12400</v>
      </c>
      <c r="R13" s="310">
        <v>5847</v>
      </c>
      <c r="S13" s="310">
        <v>12400</v>
      </c>
      <c r="T13" s="310">
        <v>0</v>
      </c>
      <c r="U13" s="310">
        <v>12400</v>
      </c>
      <c r="V13" s="310">
        <v>0</v>
      </c>
      <c r="W13" s="278">
        <v>12400</v>
      </c>
      <c r="X13" s="722">
        <v>0</v>
      </c>
      <c r="Y13" s="549" t="s">
        <v>1266</v>
      </c>
    </row>
    <row r="14" spans="1:25" s="4" customFormat="1" ht="21.75" customHeight="1">
      <c r="A14" s="392">
        <v>9</v>
      </c>
      <c r="B14" s="299" t="s">
        <v>1265</v>
      </c>
      <c r="C14" s="374">
        <v>2500</v>
      </c>
      <c r="D14" s="299">
        <v>1921</v>
      </c>
      <c r="E14" s="299">
        <v>2500</v>
      </c>
      <c r="F14" s="299">
        <v>1332</v>
      </c>
      <c r="G14" s="299">
        <v>2500</v>
      </c>
      <c r="H14" s="299">
        <v>936</v>
      </c>
      <c r="I14" s="402">
        <v>3100</v>
      </c>
      <c r="J14" s="402">
        <v>1773</v>
      </c>
      <c r="K14" s="402">
        <v>2800</v>
      </c>
      <c r="L14" s="402">
        <v>1840</v>
      </c>
      <c r="M14" s="402">
        <v>2800</v>
      </c>
      <c r="N14" s="402">
        <v>2486</v>
      </c>
      <c r="O14" s="301">
        <v>2800</v>
      </c>
      <c r="P14" s="301">
        <v>2463</v>
      </c>
      <c r="Q14" s="301">
        <v>2800</v>
      </c>
      <c r="R14" s="301">
        <v>1407</v>
      </c>
      <c r="S14" s="301">
        <v>2800</v>
      </c>
      <c r="T14" s="301">
        <v>2127</v>
      </c>
      <c r="U14" s="301">
        <v>2800</v>
      </c>
      <c r="V14" s="301">
        <v>2220</v>
      </c>
      <c r="W14" s="276">
        <v>2800</v>
      </c>
      <c r="X14" s="719">
        <v>2220</v>
      </c>
      <c r="Y14" s="402" t="s">
        <v>1264</v>
      </c>
    </row>
    <row r="15" spans="1:25" s="4" customFormat="1" ht="21.75" customHeight="1">
      <c r="A15" s="521">
        <v>10</v>
      </c>
      <c r="B15" s="308" t="s">
        <v>1263</v>
      </c>
      <c r="C15" s="635">
        <v>10790</v>
      </c>
      <c r="D15" s="308">
        <v>11491</v>
      </c>
      <c r="E15" s="308">
        <v>12390</v>
      </c>
      <c r="F15" s="308">
        <v>1352</v>
      </c>
      <c r="G15" s="308">
        <v>0</v>
      </c>
      <c r="H15" s="308">
        <v>0</v>
      </c>
      <c r="I15" s="549">
        <v>0</v>
      </c>
      <c r="J15" s="549">
        <v>0</v>
      </c>
      <c r="K15" s="549">
        <v>0</v>
      </c>
      <c r="L15" s="549">
        <v>0</v>
      </c>
      <c r="M15" s="549">
        <v>0</v>
      </c>
      <c r="N15" s="549">
        <v>0</v>
      </c>
      <c r="O15" s="310">
        <v>0</v>
      </c>
      <c r="P15" s="310">
        <v>0</v>
      </c>
      <c r="Q15" s="310">
        <v>0</v>
      </c>
      <c r="R15" s="310">
        <v>0</v>
      </c>
      <c r="S15" s="310">
        <v>0</v>
      </c>
      <c r="T15" s="310">
        <v>0</v>
      </c>
      <c r="U15" s="310"/>
      <c r="V15" s="310"/>
      <c r="W15" s="278"/>
      <c r="X15" s="722"/>
      <c r="Y15" s="549" t="s">
        <v>1262</v>
      </c>
    </row>
    <row r="16" spans="1:25" s="4" customFormat="1" ht="21.75" customHeight="1">
      <c r="A16" s="392">
        <v>11</v>
      </c>
      <c r="B16" s="299" t="s">
        <v>1261</v>
      </c>
      <c r="C16" s="374">
        <v>3940</v>
      </c>
      <c r="D16" s="299">
        <v>805</v>
      </c>
      <c r="E16" s="299">
        <v>3940</v>
      </c>
      <c r="F16" s="299">
        <v>547</v>
      </c>
      <c r="G16" s="299">
        <v>3600</v>
      </c>
      <c r="H16" s="299">
        <v>479</v>
      </c>
      <c r="I16" s="402">
        <v>3600</v>
      </c>
      <c r="J16" s="402">
        <v>512</v>
      </c>
      <c r="K16" s="402">
        <v>3600</v>
      </c>
      <c r="L16" s="402">
        <v>557</v>
      </c>
      <c r="M16" s="402">
        <v>3600</v>
      </c>
      <c r="N16" s="402">
        <v>529</v>
      </c>
      <c r="O16" s="301">
        <v>3600</v>
      </c>
      <c r="P16" s="301">
        <v>741</v>
      </c>
      <c r="Q16" s="301">
        <v>3600</v>
      </c>
      <c r="R16" s="301">
        <v>695</v>
      </c>
      <c r="S16" s="301">
        <v>4960</v>
      </c>
      <c r="T16" s="301">
        <v>670</v>
      </c>
      <c r="U16" s="301">
        <v>4960</v>
      </c>
      <c r="V16" s="301">
        <v>490</v>
      </c>
      <c r="W16" s="276">
        <v>4960</v>
      </c>
      <c r="X16" s="719">
        <v>490</v>
      </c>
      <c r="Y16" s="402" t="s">
        <v>1260</v>
      </c>
    </row>
    <row r="17" spans="1:25" s="4" customFormat="1" ht="21.75" customHeight="1">
      <c r="A17" s="521">
        <v>12</v>
      </c>
      <c r="B17" s="308" t="s">
        <v>1259</v>
      </c>
      <c r="C17" s="635">
        <v>23930</v>
      </c>
      <c r="D17" s="308">
        <v>7210</v>
      </c>
      <c r="E17" s="308">
        <v>26190</v>
      </c>
      <c r="F17" s="308">
        <v>10409</v>
      </c>
      <c r="G17" s="308">
        <v>26590</v>
      </c>
      <c r="H17" s="308">
        <v>7777</v>
      </c>
      <c r="I17" s="549">
        <v>27790</v>
      </c>
      <c r="J17" s="549">
        <v>8587</v>
      </c>
      <c r="K17" s="549">
        <v>27790</v>
      </c>
      <c r="L17" s="549">
        <v>8526</v>
      </c>
      <c r="M17" s="549">
        <v>24330</v>
      </c>
      <c r="N17" s="549">
        <v>7875</v>
      </c>
      <c r="O17" s="310">
        <v>24426</v>
      </c>
      <c r="P17" s="310">
        <v>8246</v>
      </c>
      <c r="Q17" s="310">
        <v>25101</v>
      </c>
      <c r="R17" s="310">
        <v>10952</v>
      </c>
      <c r="S17" s="310">
        <v>23826</v>
      </c>
      <c r="T17" s="310">
        <v>10865</v>
      </c>
      <c r="U17" s="310">
        <v>23830</v>
      </c>
      <c r="V17" s="310">
        <v>12290</v>
      </c>
      <c r="W17" s="278">
        <v>23830</v>
      </c>
      <c r="X17" s="722">
        <v>12290</v>
      </c>
      <c r="Y17" s="549" t="s">
        <v>1258</v>
      </c>
    </row>
    <row r="18" spans="1:25" s="4" customFormat="1" ht="21.75" customHeight="1">
      <c r="A18" s="392">
        <v>13</v>
      </c>
      <c r="B18" s="299" t="s">
        <v>1257</v>
      </c>
      <c r="C18" s="374">
        <v>17180</v>
      </c>
      <c r="D18" s="299">
        <v>16485</v>
      </c>
      <c r="E18" s="299">
        <v>17180</v>
      </c>
      <c r="F18" s="299">
        <v>17111</v>
      </c>
      <c r="G18" s="299">
        <v>14180</v>
      </c>
      <c r="H18" s="299">
        <v>15764</v>
      </c>
      <c r="I18" s="402">
        <v>19250</v>
      </c>
      <c r="J18" s="402">
        <v>17971</v>
      </c>
      <c r="K18" s="402">
        <v>19670</v>
      </c>
      <c r="L18" s="402">
        <v>16580</v>
      </c>
      <c r="M18" s="402">
        <v>19670</v>
      </c>
      <c r="N18" s="402">
        <v>16265</v>
      </c>
      <c r="O18" s="301">
        <v>18970</v>
      </c>
      <c r="P18" s="301">
        <v>18271</v>
      </c>
      <c r="Q18" s="301">
        <v>17500</v>
      </c>
      <c r="R18" s="301">
        <v>19633</v>
      </c>
      <c r="S18" s="301">
        <v>20500</v>
      </c>
      <c r="T18" s="301">
        <v>21081</v>
      </c>
      <c r="U18" s="301">
        <v>20500</v>
      </c>
      <c r="V18" s="301">
        <v>29590</v>
      </c>
      <c r="W18" s="276">
        <v>20500</v>
      </c>
      <c r="X18" s="719">
        <v>29590</v>
      </c>
      <c r="Y18" s="402" t="s">
        <v>1256</v>
      </c>
    </row>
    <row r="19" spans="1:25" s="4" customFormat="1" ht="21.75" customHeight="1">
      <c r="A19" s="521">
        <v>14</v>
      </c>
      <c r="B19" s="308" t="s">
        <v>1255</v>
      </c>
      <c r="C19" s="635">
        <v>13790</v>
      </c>
      <c r="D19" s="308">
        <v>8723</v>
      </c>
      <c r="E19" s="308">
        <v>14440</v>
      </c>
      <c r="F19" s="308">
        <v>6046</v>
      </c>
      <c r="G19" s="308">
        <v>14200</v>
      </c>
      <c r="H19" s="308">
        <v>7517</v>
      </c>
      <c r="I19" s="549">
        <v>16455</v>
      </c>
      <c r="J19" s="549">
        <v>9731</v>
      </c>
      <c r="K19" s="549">
        <v>16850</v>
      </c>
      <c r="L19" s="549">
        <v>6865</v>
      </c>
      <c r="M19" s="549">
        <v>19150</v>
      </c>
      <c r="N19" s="549">
        <v>5867</v>
      </c>
      <c r="O19" s="310">
        <v>18475</v>
      </c>
      <c r="P19" s="310">
        <v>7984</v>
      </c>
      <c r="Q19" s="310">
        <v>18075</v>
      </c>
      <c r="R19" s="310">
        <v>7143</v>
      </c>
      <c r="S19" s="310">
        <v>13600</v>
      </c>
      <c r="T19" s="310">
        <v>6496</v>
      </c>
      <c r="U19" s="310">
        <v>13800</v>
      </c>
      <c r="V19" s="310">
        <v>8530</v>
      </c>
      <c r="W19" s="278">
        <v>13800</v>
      </c>
      <c r="X19" s="722">
        <v>8530</v>
      </c>
      <c r="Y19" s="549" t="s">
        <v>1254</v>
      </c>
    </row>
    <row r="20" spans="1:25" s="4" customFormat="1" ht="21.75" customHeight="1">
      <c r="A20" s="392">
        <v>15</v>
      </c>
      <c r="B20" s="299" t="s">
        <v>1253</v>
      </c>
      <c r="C20" s="374">
        <v>2500</v>
      </c>
      <c r="D20" s="299">
        <v>1750</v>
      </c>
      <c r="E20" s="299">
        <v>4400</v>
      </c>
      <c r="F20" s="299">
        <v>784</v>
      </c>
      <c r="G20" s="299">
        <v>3900</v>
      </c>
      <c r="H20" s="299">
        <v>931</v>
      </c>
      <c r="I20" s="402">
        <v>3900</v>
      </c>
      <c r="J20" s="402">
        <v>1000</v>
      </c>
      <c r="K20" s="402">
        <v>3900</v>
      </c>
      <c r="L20" s="402">
        <v>1718</v>
      </c>
      <c r="M20" s="402">
        <v>3360</v>
      </c>
      <c r="N20" s="402">
        <v>2373</v>
      </c>
      <c r="O20" s="301">
        <v>3360</v>
      </c>
      <c r="P20" s="301">
        <v>1543</v>
      </c>
      <c r="Q20" s="301">
        <v>3360</v>
      </c>
      <c r="R20" s="301">
        <v>886</v>
      </c>
      <c r="S20" s="301">
        <v>3360</v>
      </c>
      <c r="T20" s="301">
        <v>0</v>
      </c>
      <c r="U20" s="301">
        <v>3360</v>
      </c>
      <c r="V20" s="301">
        <v>0</v>
      </c>
      <c r="W20" s="276">
        <v>3360</v>
      </c>
      <c r="X20" s="719">
        <v>0</v>
      </c>
      <c r="Y20" s="402" t="s">
        <v>1252</v>
      </c>
    </row>
    <row r="21" spans="1:25" s="4" customFormat="1" ht="21.75" customHeight="1">
      <c r="A21" s="521">
        <v>16</v>
      </c>
      <c r="B21" s="308" t="s">
        <v>1251</v>
      </c>
      <c r="C21" s="635">
        <v>500</v>
      </c>
      <c r="D21" s="308">
        <v>116</v>
      </c>
      <c r="E21" s="308">
        <v>500</v>
      </c>
      <c r="F21" s="308">
        <v>131</v>
      </c>
      <c r="G21" s="308">
        <v>500</v>
      </c>
      <c r="H21" s="308">
        <v>203</v>
      </c>
      <c r="I21" s="549">
        <v>250</v>
      </c>
      <c r="J21" s="549">
        <v>0</v>
      </c>
      <c r="K21" s="549">
        <v>250</v>
      </c>
      <c r="L21" s="549">
        <v>79</v>
      </c>
      <c r="M21" s="549">
        <v>250</v>
      </c>
      <c r="N21" s="549">
        <v>84</v>
      </c>
      <c r="O21" s="310">
        <v>250</v>
      </c>
      <c r="P21" s="310">
        <v>100</v>
      </c>
      <c r="Q21" s="310">
        <v>250</v>
      </c>
      <c r="R21" s="310">
        <v>77</v>
      </c>
      <c r="S21" s="310">
        <v>250</v>
      </c>
      <c r="T21" s="310">
        <v>148</v>
      </c>
      <c r="U21" s="310">
        <v>250</v>
      </c>
      <c r="V21" s="310">
        <v>150</v>
      </c>
      <c r="W21" s="278">
        <v>250</v>
      </c>
      <c r="X21" s="722">
        <v>150</v>
      </c>
      <c r="Y21" s="549" t="s">
        <v>1250</v>
      </c>
    </row>
    <row r="22" spans="1:25" s="4" customFormat="1" ht="21.75" customHeight="1">
      <c r="A22" s="392">
        <v>17</v>
      </c>
      <c r="B22" s="299" t="s">
        <v>1249</v>
      </c>
      <c r="C22" s="374">
        <v>390</v>
      </c>
      <c r="D22" s="299">
        <v>678</v>
      </c>
      <c r="E22" s="299">
        <v>540</v>
      </c>
      <c r="F22" s="299">
        <v>465</v>
      </c>
      <c r="G22" s="299">
        <v>575</v>
      </c>
      <c r="H22" s="299">
        <v>516</v>
      </c>
      <c r="I22" s="402">
        <v>625</v>
      </c>
      <c r="J22" s="402">
        <v>511</v>
      </c>
      <c r="K22" s="402">
        <v>614</v>
      </c>
      <c r="L22" s="402">
        <v>382</v>
      </c>
      <c r="M22" s="402">
        <v>614</v>
      </c>
      <c r="N22" s="402">
        <v>372</v>
      </c>
      <c r="O22" s="301">
        <v>618</v>
      </c>
      <c r="P22" s="301">
        <v>551</v>
      </c>
      <c r="Q22" s="301">
        <v>731</v>
      </c>
      <c r="R22" s="301">
        <v>682</v>
      </c>
      <c r="S22" s="301">
        <v>790</v>
      </c>
      <c r="T22" s="301">
        <v>685</v>
      </c>
      <c r="U22" s="301">
        <v>790</v>
      </c>
      <c r="V22" s="301">
        <v>590</v>
      </c>
      <c r="W22" s="276">
        <v>790</v>
      </c>
      <c r="X22" s="719">
        <v>590</v>
      </c>
      <c r="Y22" s="402" t="s">
        <v>1248</v>
      </c>
    </row>
    <row r="23" spans="1:25" s="4" customFormat="1" ht="21.75" customHeight="1">
      <c r="A23" s="521">
        <v>18</v>
      </c>
      <c r="B23" s="308" t="s">
        <v>1247</v>
      </c>
      <c r="C23" s="635">
        <v>460</v>
      </c>
      <c r="D23" s="308">
        <v>554</v>
      </c>
      <c r="E23" s="308">
        <v>325</v>
      </c>
      <c r="F23" s="308">
        <v>569</v>
      </c>
      <c r="G23" s="308">
        <v>325</v>
      </c>
      <c r="H23" s="308">
        <v>544</v>
      </c>
      <c r="I23" s="549">
        <v>510</v>
      </c>
      <c r="J23" s="549">
        <v>746</v>
      </c>
      <c r="K23" s="549">
        <v>504</v>
      </c>
      <c r="L23" s="549">
        <v>231</v>
      </c>
      <c r="M23" s="549">
        <v>504</v>
      </c>
      <c r="N23" s="549">
        <v>101</v>
      </c>
      <c r="O23" s="310">
        <v>504</v>
      </c>
      <c r="P23" s="310">
        <v>320</v>
      </c>
      <c r="Q23" s="310">
        <v>491</v>
      </c>
      <c r="R23" s="310">
        <v>344</v>
      </c>
      <c r="S23" s="310">
        <v>480</v>
      </c>
      <c r="T23" s="310">
        <v>438</v>
      </c>
      <c r="U23" s="310">
        <v>500</v>
      </c>
      <c r="V23" s="310">
        <v>540</v>
      </c>
      <c r="W23" s="278">
        <v>500</v>
      </c>
      <c r="X23" s="722">
        <v>540</v>
      </c>
      <c r="Y23" s="549" t="s">
        <v>1246</v>
      </c>
    </row>
    <row r="24" spans="1:25" s="4" customFormat="1" ht="21.75" customHeight="1">
      <c r="A24" s="392">
        <v>19</v>
      </c>
      <c r="B24" s="299" t="s">
        <v>1245</v>
      </c>
      <c r="C24" s="374">
        <v>8250</v>
      </c>
      <c r="D24" s="299">
        <v>4601</v>
      </c>
      <c r="E24" s="299">
        <v>12850</v>
      </c>
      <c r="F24" s="299">
        <v>6413</v>
      </c>
      <c r="G24" s="299">
        <v>12850</v>
      </c>
      <c r="H24" s="299">
        <v>5010</v>
      </c>
      <c r="I24" s="402">
        <v>14900</v>
      </c>
      <c r="J24" s="402">
        <v>7577</v>
      </c>
      <c r="K24" s="402">
        <v>12900</v>
      </c>
      <c r="L24" s="402">
        <v>6853</v>
      </c>
      <c r="M24" s="402">
        <v>10500</v>
      </c>
      <c r="N24" s="402">
        <v>10504</v>
      </c>
      <c r="O24" s="301">
        <v>10500</v>
      </c>
      <c r="P24" s="301">
        <v>9945</v>
      </c>
      <c r="Q24" s="301">
        <v>10500</v>
      </c>
      <c r="R24" s="301">
        <v>12452</v>
      </c>
      <c r="S24" s="301">
        <v>10500</v>
      </c>
      <c r="T24" s="301">
        <v>12361</v>
      </c>
      <c r="U24" s="301">
        <v>10500</v>
      </c>
      <c r="V24" s="301">
        <v>16079.999999999998</v>
      </c>
      <c r="W24" s="276">
        <v>10500</v>
      </c>
      <c r="X24" s="719">
        <v>16080</v>
      </c>
      <c r="Y24" s="402" t="s">
        <v>1244</v>
      </c>
    </row>
    <row r="25" spans="1:25" s="4" customFormat="1" ht="21.75" customHeight="1">
      <c r="A25" s="521">
        <v>20</v>
      </c>
      <c r="B25" s="308" t="s">
        <v>1243</v>
      </c>
      <c r="C25" s="635">
        <v>1400</v>
      </c>
      <c r="D25" s="308">
        <v>1179</v>
      </c>
      <c r="E25" s="308">
        <v>2840</v>
      </c>
      <c r="F25" s="308">
        <v>1650</v>
      </c>
      <c r="G25" s="308">
        <v>2840</v>
      </c>
      <c r="H25" s="308">
        <v>1928</v>
      </c>
      <c r="I25" s="549">
        <v>2560</v>
      </c>
      <c r="J25" s="549">
        <v>1876</v>
      </c>
      <c r="K25" s="549">
        <v>2580</v>
      </c>
      <c r="L25" s="549">
        <v>1941</v>
      </c>
      <c r="M25" s="549">
        <v>2580</v>
      </c>
      <c r="N25" s="549">
        <v>2581</v>
      </c>
      <c r="O25" s="310">
        <v>2580</v>
      </c>
      <c r="P25" s="310">
        <v>3597</v>
      </c>
      <c r="Q25" s="310">
        <v>4240</v>
      </c>
      <c r="R25" s="310">
        <v>3626</v>
      </c>
      <c r="S25" s="310">
        <v>4240</v>
      </c>
      <c r="T25" s="310">
        <v>3066</v>
      </c>
      <c r="U25" s="310">
        <v>4240</v>
      </c>
      <c r="V25" s="310">
        <v>3590</v>
      </c>
      <c r="W25" s="278">
        <v>4240</v>
      </c>
      <c r="X25" s="722">
        <v>3590</v>
      </c>
      <c r="Y25" s="549" t="s">
        <v>1242</v>
      </c>
    </row>
    <row r="26" spans="1:25" s="4" customFormat="1" ht="21.75" customHeight="1">
      <c r="A26" s="392">
        <v>21</v>
      </c>
      <c r="B26" s="299" t="s">
        <v>1241</v>
      </c>
      <c r="C26" s="374">
        <v>1800</v>
      </c>
      <c r="D26" s="299">
        <v>211</v>
      </c>
      <c r="E26" s="299">
        <v>1800</v>
      </c>
      <c r="F26" s="299">
        <v>287</v>
      </c>
      <c r="G26" s="299">
        <v>1800</v>
      </c>
      <c r="H26" s="299">
        <v>426</v>
      </c>
      <c r="I26" s="402">
        <v>2400</v>
      </c>
      <c r="J26" s="402">
        <v>473</v>
      </c>
      <c r="K26" s="402">
        <v>2400</v>
      </c>
      <c r="L26" s="402">
        <v>418</v>
      </c>
      <c r="M26" s="402">
        <v>2400</v>
      </c>
      <c r="N26" s="402">
        <v>740</v>
      </c>
      <c r="O26" s="301">
        <v>2600</v>
      </c>
      <c r="P26" s="301">
        <v>1142</v>
      </c>
      <c r="Q26" s="301">
        <v>2600</v>
      </c>
      <c r="R26" s="301">
        <v>622</v>
      </c>
      <c r="S26" s="301">
        <v>2850</v>
      </c>
      <c r="T26" s="301">
        <v>2297</v>
      </c>
      <c r="U26" s="301">
        <v>3200</v>
      </c>
      <c r="V26" s="301">
        <v>1680</v>
      </c>
      <c r="W26" s="276">
        <v>3200</v>
      </c>
      <c r="X26" s="719">
        <v>1680</v>
      </c>
      <c r="Y26" s="402" t="s">
        <v>1240</v>
      </c>
    </row>
    <row r="27" spans="1:25" s="4" customFormat="1" ht="21.75" customHeight="1">
      <c r="A27" s="521">
        <v>22</v>
      </c>
      <c r="B27" s="308" t="s">
        <v>1239</v>
      </c>
      <c r="C27" s="635">
        <v>900</v>
      </c>
      <c r="D27" s="308">
        <v>588</v>
      </c>
      <c r="E27" s="308">
        <v>900</v>
      </c>
      <c r="F27" s="308">
        <v>591</v>
      </c>
      <c r="G27" s="308">
        <v>900</v>
      </c>
      <c r="H27" s="308">
        <v>962</v>
      </c>
      <c r="I27" s="549">
        <v>900</v>
      </c>
      <c r="J27" s="549">
        <v>1400</v>
      </c>
      <c r="K27" s="549">
        <v>900</v>
      </c>
      <c r="L27" s="549">
        <v>1113</v>
      </c>
      <c r="M27" s="549">
        <v>900</v>
      </c>
      <c r="N27" s="549">
        <v>1137</v>
      </c>
      <c r="O27" s="310">
        <v>900</v>
      </c>
      <c r="P27" s="310">
        <v>1323</v>
      </c>
      <c r="Q27" s="310">
        <v>900</v>
      </c>
      <c r="R27" s="310">
        <v>1534</v>
      </c>
      <c r="S27" s="310">
        <v>900</v>
      </c>
      <c r="T27" s="310">
        <v>1408</v>
      </c>
      <c r="U27" s="310">
        <v>900</v>
      </c>
      <c r="V27" s="310">
        <v>1350</v>
      </c>
      <c r="W27" s="278">
        <v>900</v>
      </c>
      <c r="X27" s="722">
        <v>1350</v>
      </c>
      <c r="Y27" s="549" t="s">
        <v>1238</v>
      </c>
    </row>
    <row r="28" spans="1:25" s="4" customFormat="1" ht="21.75" customHeight="1">
      <c r="A28" s="392">
        <v>23</v>
      </c>
      <c r="B28" s="299" t="s">
        <v>1237</v>
      </c>
      <c r="C28" s="374">
        <v>1200</v>
      </c>
      <c r="D28" s="299">
        <v>648</v>
      </c>
      <c r="E28" s="299">
        <v>2400</v>
      </c>
      <c r="F28" s="299">
        <v>1408</v>
      </c>
      <c r="G28" s="299">
        <v>2040</v>
      </c>
      <c r="H28" s="299">
        <v>1042</v>
      </c>
      <c r="I28" s="402">
        <v>1800</v>
      </c>
      <c r="J28" s="402">
        <v>1696</v>
      </c>
      <c r="K28" s="402">
        <v>1970</v>
      </c>
      <c r="L28" s="402">
        <v>1301</v>
      </c>
      <c r="M28" s="402">
        <v>1970</v>
      </c>
      <c r="N28" s="402">
        <v>1104</v>
      </c>
      <c r="O28" s="301">
        <v>1674</v>
      </c>
      <c r="P28" s="301">
        <v>1525</v>
      </c>
      <c r="Q28" s="301">
        <v>1674</v>
      </c>
      <c r="R28" s="301">
        <v>1860</v>
      </c>
      <c r="S28" s="301">
        <v>1800</v>
      </c>
      <c r="T28" s="301">
        <v>1222</v>
      </c>
      <c r="U28" s="301">
        <v>1800</v>
      </c>
      <c r="V28" s="301">
        <v>1660</v>
      </c>
      <c r="W28" s="276">
        <v>1800</v>
      </c>
      <c r="X28" s="719">
        <v>1660</v>
      </c>
      <c r="Y28" s="402" t="s">
        <v>1236</v>
      </c>
    </row>
    <row r="29" spans="1:25" s="4" customFormat="1" ht="21.75" customHeight="1">
      <c r="A29" s="521">
        <v>24</v>
      </c>
      <c r="B29" s="308" t="s">
        <v>1235</v>
      </c>
      <c r="C29" s="635">
        <v>200</v>
      </c>
      <c r="D29" s="308">
        <v>128</v>
      </c>
      <c r="E29" s="308">
        <v>1025</v>
      </c>
      <c r="F29" s="308">
        <v>392</v>
      </c>
      <c r="G29" s="308">
        <v>825</v>
      </c>
      <c r="H29" s="308">
        <v>227</v>
      </c>
      <c r="I29" s="549">
        <v>975</v>
      </c>
      <c r="J29" s="549">
        <v>560</v>
      </c>
      <c r="K29" s="549">
        <v>1125</v>
      </c>
      <c r="L29" s="549">
        <v>200</v>
      </c>
      <c r="M29" s="549">
        <v>1125</v>
      </c>
      <c r="N29" s="549">
        <v>175</v>
      </c>
      <c r="O29" s="310">
        <v>1125</v>
      </c>
      <c r="P29" s="310">
        <v>344</v>
      </c>
      <c r="Q29" s="310">
        <v>200</v>
      </c>
      <c r="R29" s="310">
        <v>100</v>
      </c>
      <c r="S29" s="310">
        <v>150</v>
      </c>
      <c r="T29" s="310">
        <v>20</v>
      </c>
      <c r="U29" s="310">
        <v>150</v>
      </c>
      <c r="V29" s="310">
        <v>30</v>
      </c>
      <c r="W29" s="278">
        <v>150</v>
      </c>
      <c r="X29" s="722">
        <v>30</v>
      </c>
      <c r="Y29" s="549" t="s">
        <v>1234</v>
      </c>
    </row>
    <row r="30" spans="1:25" ht="21.75" customHeight="1">
      <c r="A30" s="392">
        <v>25</v>
      </c>
      <c r="B30" s="721" t="s">
        <v>1233</v>
      </c>
      <c r="C30" s="572"/>
      <c r="D30" s="244"/>
      <c r="E30" s="244"/>
      <c r="F30" s="244"/>
      <c r="G30" s="244"/>
      <c r="H30" s="244"/>
      <c r="I30" s="244"/>
      <c r="J30" s="244"/>
      <c r="K30" s="244"/>
      <c r="L30" s="244"/>
      <c r="M30" s="244"/>
      <c r="N30" s="244"/>
      <c r="O30" s="244">
        <v>0</v>
      </c>
      <c r="P30" s="244">
        <v>0</v>
      </c>
      <c r="Q30" s="244">
        <v>0</v>
      </c>
      <c r="R30" s="244">
        <v>0</v>
      </c>
      <c r="S30" s="244">
        <v>0</v>
      </c>
      <c r="T30" s="244">
        <v>0</v>
      </c>
      <c r="U30" s="244">
        <v>0</v>
      </c>
      <c r="V30" s="244">
        <v>0</v>
      </c>
      <c r="W30" s="720">
        <v>6600</v>
      </c>
      <c r="X30" s="719"/>
      <c r="Y30" s="719" t="s">
        <v>1201</v>
      </c>
    </row>
    <row r="31" spans="1:25" ht="21.75" customHeight="1">
      <c r="A31" s="521">
        <v>26</v>
      </c>
      <c r="B31" s="308" t="s">
        <v>1232</v>
      </c>
      <c r="C31" s="635"/>
      <c r="D31" s="308"/>
      <c r="E31" s="308"/>
      <c r="F31" s="308"/>
      <c r="G31" s="308"/>
      <c r="H31" s="308"/>
      <c r="I31" s="549"/>
      <c r="J31" s="549"/>
      <c r="K31" s="549"/>
      <c r="L31" s="549"/>
      <c r="M31" s="549"/>
      <c r="N31" s="549"/>
      <c r="O31" s="310">
        <v>0</v>
      </c>
      <c r="P31" s="310">
        <v>0</v>
      </c>
      <c r="Q31" s="310">
        <v>0</v>
      </c>
      <c r="R31" s="310">
        <v>0</v>
      </c>
      <c r="S31" s="310">
        <v>0</v>
      </c>
      <c r="T31" s="310">
        <v>0</v>
      </c>
      <c r="U31" s="310">
        <v>0</v>
      </c>
      <c r="V31" s="310">
        <v>0</v>
      </c>
      <c r="W31" s="278">
        <v>1460</v>
      </c>
      <c r="X31" s="722">
        <v>1460</v>
      </c>
      <c r="Y31" s="549" t="s">
        <v>1209</v>
      </c>
    </row>
    <row r="32" spans="1:25" ht="21.75" customHeight="1">
      <c r="A32" s="392">
        <v>27</v>
      </c>
      <c r="B32" s="299" t="s">
        <v>1231</v>
      </c>
      <c r="C32" s="374"/>
      <c r="D32" s="299"/>
      <c r="E32" s="299"/>
      <c r="F32" s="299"/>
      <c r="G32" s="299"/>
      <c r="H32" s="299"/>
      <c r="I32" s="402"/>
      <c r="J32" s="402"/>
      <c r="K32" s="402"/>
      <c r="L32" s="402"/>
      <c r="M32" s="402"/>
      <c r="N32" s="402"/>
      <c r="O32" s="301">
        <v>0</v>
      </c>
      <c r="P32" s="301">
        <v>0</v>
      </c>
      <c r="Q32" s="301">
        <v>0</v>
      </c>
      <c r="R32" s="301">
        <v>0</v>
      </c>
      <c r="S32" s="301">
        <v>0</v>
      </c>
      <c r="T32" s="301">
        <v>0</v>
      </c>
      <c r="U32" s="301">
        <v>0</v>
      </c>
      <c r="V32" s="301">
        <v>0</v>
      </c>
      <c r="W32" s="276">
        <v>697</v>
      </c>
      <c r="X32" s="719">
        <v>880</v>
      </c>
      <c r="Y32" s="402" t="s">
        <v>1208</v>
      </c>
    </row>
    <row r="33" spans="1:25" ht="21.75" customHeight="1">
      <c r="A33" s="521">
        <v>28</v>
      </c>
      <c r="B33" s="308" t="s">
        <v>1230</v>
      </c>
      <c r="C33" s="635"/>
      <c r="D33" s="308"/>
      <c r="E33" s="308"/>
      <c r="F33" s="308"/>
      <c r="G33" s="308"/>
      <c r="H33" s="308"/>
      <c r="I33" s="549"/>
      <c r="J33" s="549"/>
      <c r="K33" s="549"/>
      <c r="L33" s="549"/>
      <c r="M33" s="549"/>
      <c r="N33" s="549"/>
      <c r="O33" s="310">
        <v>0</v>
      </c>
      <c r="P33" s="310">
        <v>0</v>
      </c>
      <c r="Q33" s="310">
        <v>0</v>
      </c>
      <c r="R33" s="310">
        <v>0</v>
      </c>
      <c r="S33" s="310">
        <v>0</v>
      </c>
      <c r="T33" s="310">
        <v>0</v>
      </c>
      <c r="U33" s="310">
        <v>0</v>
      </c>
      <c r="V33" s="310">
        <v>0</v>
      </c>
      <c r="W33" s="278">
        <v>780</v>
      </c>
      <c r="X33" s="722">
        <v>0</v>
      </c>
      <c r="Y33" s="549" t="s">
        <v>1207</v>
      </c>
    </row>
    <row r="34" spans="1:25" ht="21.75" customHeight="1">
      <c r="A34" s="392">
        <v>29</v>
      </c>
      <c r="B34" s="299" t="s">
        <v>1229</v>
      </c>
      <c r="C34" s="374"/>
      <c r="D34" s="299"/>
      <c r="E34" s="299"/>
      <c r="F34" s="299"/>
      <c r="G34" s="299"/>
      <c r="H34" s="299"/>
      <c r="I34" s="402"/>
      <c r="J34" s="402"/>
      <c r="K34" s="402"/>
      <c r="L34" s="402"/>
      <c r="M34" s="402"/>
      <c r="N34" s="402"/>
      <c r="O34" s="301">
        <v>0</v>
      </c>
      <c r="P34" s="301">
        <v>0</v>
      </c>
      <c r="Q34" s="301">
        <v>0</v>
      </c>
      <c r="R34" s="301">
        <v>0</v>
      </c>
      <c r="S34" s="301">
        <v>0</v>
      </c>
      <c r="T34" s="301">
        <v>0</v>
      </c>
      <c r="U34" s="301">
        <v>0</v>
      </c>
      <c r="V34" s="301">
        <v>0</v>
      </c>
      <c r="W34" s="276">
        <v>121796</v>
      </c>
      <c r="X34" s="719">
        <v>97430</v>
      </c>
      <c r="Y34" s="402" t="s">
        <v>1206</v>
      </c>
    </row>
    <row r="35" spans="1:25" ht="21.75" customHeight="1">
      <c r="A35" s="521">
        <v>30</v>
      </c>
      <c r="B35" s="308" t="s">
        <v>1228</v>
      </c>
      <c r="C35" s="635"/>
      <c r="D35" s="308"/>
      <c r="E35" s="308"/>
      <c r="F35" s="308"/>
      <c r="G35" s="308"/>
      <c r="H35" s="308"/>
      <c r="I35" s="549"/>
      <c r="J35" s="549"/>
      <c r="K35" s="549"/>
      <c r="L35" s="549"/>
      <c r="M35" s="549"/>
      <c r="N35" s="549"/>
      <c r="O35" s="310">
        <v>0</v>
      </c>
      <c r="P35" s="310">
        <v>0</v>
      </c>
      <c r="Q35" s="310">
        <v>0</v>
      </c>
      <c r="R35" s="310">
        <v>0</v>
      </c>
      <c r="S35" s="310">
        <v>0</v>
      </c>
      <c r="T35" s="310">
        <v>0</v>
      </c>
      <c r="U35" s="310">
        <v>0</v>
      </c>
      <c r="V35" s="310">
        <v>0</v>
      </c>
      <c r="W35" s="278">
        <v>2820</v>
      </c>
      <c r="X35" s="722">
        <v>810</v>
      </c>
      <c r="Y35" s="549" t="s">
        <v>1205</v>
      </c>
    </row>
    <row r="36" spans="1:25" ht="21.75" customHeight="1">
      <c r="A36" s="392">
        <v>31</v>
      </c>
      <c r="B36" s="721" t="s">
        <v>1227</v>
      </c>
      <c r="C36" s="244"/>
      <c r="D36" s="244"/>
      <c r="E36" s="244"/>
      <c r="F36" s="244"/>
      <c r="G36" s="244"/>
      <c r="H36" s="244"/>
      <c r="I36" s="244"/>
      <c r="J36" s="244"/>
      <c r="K36" s="244"/>
      <c r="L36" s="244"/>
      <c r="M36" s="244"/>
      <c r="N36" s="244"/>
      <c r="O36" s="244">
        <v>0</v>
      </c>
      <c r="P36" s="244">
        <v>0</v>
      </c>
      <c r="Q36" s="244">
        <v>0</v>
      </c>
      <c r="R36" s="244">
        <v>0</v>
      </c>
      <c r="S36" s="244">
        <v>0</v>
      </c>
      <c r="T36" s="244">
        <v>0</v>
      </c>
      <c r="U36" s="244">
        <v>0</v>
      </c>
      <c r="V36" s="244">
        <v>0</v>
      </c>
      <c r="W36" s="720">
        <v>500</v>
      </c>
      <c r="X36" s="719">
        <v>0</v>
      </c>
      <c r="Y36" s="719" t="s">
        <v>1203</v>
      </c>
    </row>
    <row r="37" spans="1:25" ht="21.75" customHeight="1">
      <c r="A37" s="521">
        <v>34</v>
      </c>
      <c r="B37" s="308" t="s">
        <v>1226</v>
      </c>
      <c r="C37" s="635"/>
      <c r="D37" s="308"/>
      <c r="E37" s="308"/>
      <c r="F37" s="308"/>
      <c r="G37" s="308"/>
      <c r="H37" s="308"/>
      <c r="I37" s="549"/>
      <c r="J37" s="549"/>
      <c r="K37" s="549"/>
      <c r="L37" s="549"/>
      <c r="M37" s="549"/>
      <c r="N37" s="549"/>
      <c r="O37" s="310">
        <v>0</v>
      </c>
      <c r="P37" s="310">
        <v>0</v>
      </c>
      <c r="Q37" s="310">
        <v>0</v>
      </c>
      <c r="R37" s="310">
        <v>0</v>
      </c>
      <c r="S37" s="310">
        <v>0</v>
      </c>
      <c r="T37" s="310">
        <v>0</v>
      </c>
      <c r="U37" s="310">
        <v>0</v>
      </c>
      <c r="V37" s="310">
        <v>0</v>
      </c>
      <c r="W37" s="278">
        <v>1650</v>
      </c>
      <c r="X37" s="722">
        <v>430</v>
      </c>
      <c r="Y37" s="549" t="s">
        <v>1202</v>
      </c>
    </row>
    <row r="38" spans="1:25" ht="21.75" customHeight="1">
      <c r="A38" s="392">
        <v>35</v>
      </c>
      <c r="B38" s="299" t="s">
        <v>1225</v>
      </c>
      <c r="C38" s="374"/>
      <c r="D38" s="299"/>
      <c r="E38" s="299"/>
      <c r="F38" s="299"/>
      <c r="G38" s="299"/>
      <c r="H38" s="299"/>
      <c r="I38" s="402"/>
      <c r="J38" s="402"/>
      <c r="K38" s="402"/>
      <c r="L38" s="402"/>
      <c r="M38" s="402"/>
      <c r="N38" s="402"/>
      <c r="O38" s="301">
        <v>0</v>
      </c>
      <c r="P38" s="301">
        <v>0</v>
      </c>
      <c r="Q38" s="301">
        <v>0</v>
      </c>
      <c r="R38" s="301">
        <v>0</v>
      </c>
      <c r="S38" s="301">
        <v>0</v>
      </c>
      <c r="T38" s="301">
        <v>0</v>
      </c>
      <c r="U38" s="301">
        <v>0</v>
      </c>
      <c r="V38" s="301">
        <v>0</v>
      </c>
      <c r="W38" s="276">
        <v>2520</v>
      </c>
      <c r="X38" s="719">
        <v>3190</v>
      </c>
      <c r="Y38" s="402" t="s">
        <v>1204</v>
      </c>
    </row>
    <row r="39" spans="1:25" ht="21.75" customHeight="1">
      <c r="A39" s="521">
        <v>36</v>
      </c>
      <c r="B39" s="308" t="s">
        <v>1224</v>
      </c>
      <c r="C39" s="635"/>
      <c r="D39" s="308"/>
      <c r="E39" s="308"/>
      <c r="F39" s="308"/>
      <c r="G39" s="308"/>
      <c r="H39" s="308"/>
      <c r="I39" s="549"/>
      <c r="J39" s="549"/>
      <c r="K39" s="549"/>
      <c r="L39" s="549"/>
      <c r="M39" s="549"/>
      <c r="N39" s="549"/>
      <c r="O39" s="310">
        <v>0</v>
      </c>
      <c r="P39" s="310">
        <v>0</v>
      </c>
      <c r="Q39" s="310">
        <v>0</v>
      </c>
      <c r="R39" s="310">
        <v>0</v>
      </c>
      <c r="S39" s="310">
        <v>0</v>
      </c>
      <c r="T39" s="310">
        <v>0</v>
      </c>
      <c r="U39" s="310">
        <v>0</v>
      </c>
      <c r="V39" s="310">
        <v>0</v>
      </c>
      <c r="W39" s="278">
        <v>600</v>
      </c>
      <c r="X39" s="722">
        <v>3420</v>
      </c>
      <c r="Y39" s="549" t="s">
        <v>1200</v>
      </c>
    </row>
    <row r="40" spans="1:25" ht="21.75" customHeight="1">
      <c r="A40" s="392">
        <v>43</v>
      </c>
      <c r="B40" s="299" t="s">
        <v>1223</v>
      </c>
      <c r="C40" s="374"/>
      <c r="D40" s="299"/>
      <c r="E40" s="299"/>
      <c r="F40" s="299"/>
      <c r="G40" s="299"/>
      <c r="H40" s="299"/>
      <c r="I40" s="402"/>
      <c r="J40" s="402"/>
      <c r="K40" s="402"/>
      <c r="L40" s="402"/>
      <c r="M40" s="402"/>
      <c r="N40" s="402"/>
      <c r="O40" s="301">
        <v>0</v>
      </c>
      <c r="P40" s="301">
        <v>0</v>
      </c>
      <c r="Q40" s="301">
        <v>0</v>
      </c>
      <c r="R40" s="301">
        <v>0</v>
      </c>
      <c r="S40" s="301">
        <v>0</v>
      </c>
      <c r="T40" s="301">
        <v>0</v>
      </c>
      <c r="U40" s="301">
        <v>0</v>
      </c>
      <c r="V40" s="301">
        <v>0</v>
      </c>
      <c r="W40" s="276">
        <v>4740</v>
      </c>
      <c r="X40" s="719">
        <v>4610</v>
      </c>
      <c r="Y40" s="402" t="s">
        <v>1199</v>
      </c>
    </row>
    <row r="41" spans="1:25" ht="21.75" customHeight="1">
      <c r="A41" s="521">
        <v>44</v>
      </c>
      <c r="B41" s="308" t="s">
        <v>1222</v>
      </c>
      <c r="C41" s="635"/>
      <c r="D41" s="308"/>
      <c r="E41" s="308"/>
      <c r="F41" s="308"/>
      <c r="G41" s="308"/>
      <c r="H41" s="308"/>
      <c r="I41" s="549"/>
      <c r="J41" s="549"/>
      <c r="K41" s="549"/>
      <c r="L41" s="549"/>
      <c r="M41" s="549"/>
      <c r="N41" s="549"/>
      <c r="O41" s="310">
        <v>0</v>
      </c>
      <c r="P41" s="310">
        <v>0</v>
      </c>
      <c r="Q41" s="310">
        <v>0</v>
      </c>
      <c r="R41" s="310">
        <v>0</v>
      </c>
      <c r="S41" s="310">
        <v>0</v>
      </c>
      <c r="T41" s="310">
        <v>0</v>
      </c>
      <c r="U41" s="310">
        <v>0</v>
      </c>
      <c r="V41" s="310">
        <v>0</v>
      </c>
      <c r="W41" s="278">
        <v>150</v>
      </c>
      <c r="X41" s="722">
        <v>0</v>
      </c>
      <c r="Y41" s="549" t="s">
        <v>1198</v>
      </c>
    </row>
    <row r="42" spans="1:25" ht="21.75" customHeight="1">
      <c r="A42" s="1232">
        <v>45</v>
      </c>
      <c r="B42" s="1293" t="s">
        <v>132</v>
      </c>
      <c r="C42" s="1294"/>
      <c r="D42" s="1294"/>
      <c r="E42" s="1294"/>
      <c r="F42" s="1294"/>
      <c r="G42" s="1294"/>
      <c r="H42" s="1294"/>
      <c r="I42" s="1294"/>
      <c r="J42" s="1294"/>
      <c r="K42" s="1294"/>
      <c r="L42" s="1294"/>
      <c r="M42" s="1294"/>
      <c r="N42" s="1294"/>
      <c r="O42" s="1275">
        <f t="shared" ref="O42:V42" si="0">SUM(O6:O41)</f>
        <v>168136</v>
      </c>
      <c r="P42" s="1275">
        <f t="shared" si="0"/>
        <v>85776</v>
      </c>
      <c r="Q42" s="1275">
        <f t="shared" si="0"/>
        <v>163876</v>
      </c>
      <c r="R42" s="1275">
        <f t="shared" si="0"/>
        <v>90192</v>
      </c>
      <c r="S42" s="1275">
        <f t="shared" si="0"/>
        <v>166760</v>
      </c>
      <c r="T42" s="1275">
        <f t="shared" si="0"/>
        <v>75899</v>
      </c>
      <c r="U42" s="1275">
        <f t="shared" si="0"/>
        <v>168530</v>
      </c>
      <c r="V42" s="1275">
        <f t="shared" si="0"/>
        <v>94570</v>
      </c>
      <c r="W42" s="717">
        <f>SUM(W11:W41)</f>
        <v>264233</v>
      </c>
      <c r="X42" s="1295">
        <f>SUM(X11:X41)</f>
        <v>198940</v>
      </c>
      <c r="Y42" s="1295" t="s">
        <v>0</v>
      </c>
    </row>
    <row r="43" spans="1:25" ht="15.75">
      <c r="A43" s="725" t="s">
        <v>1221</v>
      </c>
      <c r="B43" s="554"/>
      <c r="C43" s="554"/>
      <c r="D43" s="554"/>
      <c r="E43" s="554"/>
      <c r="F43" s="554"/>
      <c r="G43" s="554"/>
      <c r="H43" s="554"/>
      <c r="I43" s="554"/>
      <c r="J43" s="554"/>
      <c r="K43" s="554"/>
      <c r="L43" s="554"/>
      <c r="M43" s="554"/>
      <c r="N43" s="554"/>
      <c r="O43" s="554"/>
      <c r="P43" s="554"/>
      <c r="Q43" s="554"/>
      <c r="R43" s="554"/>
      <c r="S43" s="554"/>
      <c r="T43" s="554"/>
      <c r="U43" s="554"/>
      <c r="V43" s="554"/>
      <c r="W43" s="554"/>
      <c r="X43" s="554"/>
      <c r="Y43" s="563"/>
    </row>
    <row r="44" spans="1:25" ht="34.5" customHeight="1">
      <c r="A44" s="1451" t="s">
        <v>2109</v>
      </c>
      <c r="B44" s="1452"/>
      <c r="C44" s="1452"/>
      <c r="D44" s="1452"/>
      <c r="E44" s="1452"/>
      <c r="F44" s="1452"/>
      <c r="G44" s="1452"/>
      <c r="H44" s="1452"/>
      <c r="I44" s="1452"/>
      <c r="J44" s="1452"/>
      <c r="K44" s="1452"/>
      <c r="L44" s="1452"/>
      <c r="M44" s="1452"/>
      <c r="N44" s="1452"/>
      <c r="O44" s="1452"/>
      <c r="P44" s="1452"/>
      <c r="Q44" s="1452"/>
      <c r="R44" s="1452"/>
      <c r="S44" s="1452"/>
      <c r="T44" s="1452"/>
      <c r="U44" s="1452"/>
      <c r="V44" s="1452"/>
      <c r="W44" s="1452"/>
      <c r="X44" s="1452"/>
      <c r="Y44" s="1453"/>
    </row>
  </sheetData>
  <mergeCells count="18">
    <mergeCell ref="A1:Y1"/>
    <mergeCell ref="A2:Y2"/>
    <mergeCell ref="P3:Y3"/>
    <mergeCell ref="A4:A5"/>
    <mergeCell ref="B4:B5"/>
    <mergeCell ref="C4:D4"/>
    <mergeCell ref="E4:F4"/>
    <mergeCell ref="G4:H4"/>
    <mergeCell ref="I4:J4"/>
    <mergeCell ref="K4:L4"/>
    <mergeCell ref="A44:Y44"/>
    <mergeCell ref="M4:N4"/>
    <mergeCell ref="O4:P4"/>
    <mergeCell ref="Q4:R4"/>
    <mergeCell ref="S4:T4"/>
    <mergeCell ref="U4:V4"/>
    <mergeCell ref="W4:X4"/>
    <mergeCell ref="Y4:Y5"/>
  </mergeCells>
  <printOptions horizontalCentered="1"/>
  <pageMargins left="0.6692913385826772" right="0.15748031496062992" top="0.55118110236220474" bottom="0.74803149606299213" header="0.31496062992125984" footer="0.31496062992125984"/>
  <pageSetup paperSize="9" scale="80" orientation="landscape"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9D7F8-7437-4737-A003-D4DF5F2CAFF6}">
  <dimension ref="A1:AB56"/>
  <sheetViews>
    <sheetView view="pageBreakPreview" zoomScale="90" zoomScaleSheetLayoutView="90" workbookViewId="0">
      <selection activeCell="L15" sqref="L15"/>
    </sheetView>
  </sheetViews>
  <sheetFormatPr defaultColWidth="9.140625" defaultRowHeight="15"/>
  <cols>
    <col min="1" max="1" width="11.140625" style="3" customWidth="1"/>
    <col min="2" max="3" width="8.85546875" style="1" customWidth="1"/>
    <col min="4" max="4" width="10" style="1" customWidth="1"/>
    <col min="5" max="7" width="8.85546875" style="1" customWidth="1"/>
    <col min="8" max="8" width="6.140625" style="1" customWidth="1"/>
    <col min="9" max="11" width="8.85546875" style="1" customWidth="1"/>
    <col min="12" max="12" width="7.42578125" style="1" customWidth="1"/>
    <col min="13" max="13" width="8.85546875" style="1" customWidth="1"/>
    <col min="14" max="14" width="17.42578125" style="1" customWidth="1"/>
    <col min="15" max="16384" width="9.140625" style="1"/>
  </cols>
  <sheetData>
    <row r="1" spans="1:28" s="4" customFormat="1" ht="21.75" customHeight="1">
      <c r="A1" s="1573" t="s">
        <v>1958</v>
      </c>
      <c r="B1" s="1387"/>
      <c r="C1" s="1387"/>
      <c r="D1" s="1387"/>
      <c r="E1" s="1387"/>
      <c r="F1" s="1387"/>
      <c r="G1" s="1387"/>
      <c r="H1" s="1387"/>
      <c r="I1" s="1387"/>
      <c r="J1" s="1387"/>
      <c r="K1" s="1387"/>
      <c r="L1" s="1387"/>
      <c r="M1" s="1387"/>
      <c r="N1" s="1388"/>
    </row>
    <row r="2" spans="1:28" s="4" customFormat="1" ht="21.75" customHeight="1">
      <c r="A2" s="1575" t="s">
        <v>1957</v>
      </c>
      <c r="B2" s="1394"/>
      <c r="C2" s="1394"/>
      <c r="D2" s="1394"/>
      <c r="E2" s="1394"/>
      <c r="F2" s="1394"/>
      <c r="G2" s="1394"/>
      <c r="H2" s="1394"/>
      <c r="I2" s="1394"/>
      <c r="J2" s="1394"/>
      <c r="K2" s="1394"/>
      <c r="L2" s="1394"/>
      <c r="M2" s="1394"/>
      <c r="N2" s="1395"/>
    </row>
    <row r="3" spans="1:28" s="4" customFormat="1" ht="21.75" customHeight="1">
      <c r="A3" s="727"/>
      <c r="B3" s="318"/>
      <c r="C3" s="318"/>
      <c r="D3" s="318"/>
      <c r="E3" s="318"/>
      <c r="F3" s="318"/>
      <c r="G3" s="318"/>
      <c r="H3" s="318"/>
      <c r="I3" s="318"/>
      <c r="J3" s="318"/>
      <c r="K3" s="318"/>
      <c r="L3" s="318"/>
      <c r="M3" s="1445" t="s">
        <v>1296</v>
      </c>
      <c r="N3" s="1446"/>
    </row>
    <row r="4" spans="1:28" s="170" customFormat="1" ht="54.75" customHeight="1">
      <c r="A4" s="1426" t="s">
        <v>1295</v>
      </c>
      <c r="B4" s="1426" t="s">
        <v>1294</v>
      </c>
      <c r="C4" s="1438"/>
      <c r="D4" s="1438"/>
      <c r="E4" s="1438"/>
      <c r="F4" s="1426" t="s">
        <v>1293</v>
      </c>
      <c r="G4" s="1438"/>
      <c r="H4" s="1438"/>
      <c r="I4" s="1438"/>
      <c r="J4" s="1426" t="s">
        <v>758</v>
      </c>
      <c r="K4" s="1438"/>
      <c r="L4" s="1438"/>
      <c r="M4" s="1438"/>
      <c r="N4" s="1417" t="s">
        <v>1292</v>
      </c>
      <c r="AB4" s="156"/>
    </row>
    <row r="5" spans="1:28" s="170" customFormat="1" ht="79.5" customHeight="1">
      <c r="A5" s="1438"/>
      <c r="B5" s="544" t="s">
        <v>1291</v>
      </c>
      <c r="C5" s="544" t="s">
        <v>1290</v>
      </c>
      <c r="D5" s="544" t="s">
        <v>1289</v>
      </c>
      <c r="E5" s="544" t="s">
        <v>1288</v>
      </c>
      <c r="F5" s="544" t="s">
        <v>1291</v>
      </c>
      <c r="G5" s="544" t="s">
        <v>1290</v>
      </c>
      <c r="H5" s="544" t="s">
        <v>1289</v>
      </c>
      <c r="I5" s="544" t="s">
        <v>1288</v>
      </c>
      <c r="J5" s="544" t="s">
        <v>1291</v>
      </c>
      <c r="K5" s="544" t="s">
        <v>1290</v>
      </c>
      <c r="L5" s="544" t="s">
        <v>1289</v>
      </c>
      <c r="M5" s="544" t="s">
        <v>1288</v>
      </c>
      <c r="N5" s="1418"/>
    </row>
    <row r="6" spans="1:28" s="4" customFormat="1" ht="20.100000000000001" customHeight="1">
      <c r="A6" s="299" t="s">
        <v>887</v>
      </c>
      <c r="B6" s="402">
        <v>40.69</v>
      </c>
      <c r="C6" s="402">
        <v>13.22</v>
      </c>
      <c r="D6" s="402">
        <v>6.73</v>
      </c>
      <c r="E6" s="402">
        <f t="shared" ref="E6:E43" si="0">SUM(B6:D6)</f>
        <v>60.64</v>
      </c>
      <c r="F6" s="402">
        <v>31.44</v>
      </c>
      <c r="G6" s="402">
        <v>9.49</v>
      </c>
      <c r="H6" s="402">
        <v>0</v>
      </c>
      <c r="I6" s="402">
        <f t="shared" ref="I6:I43" si="1">SUM(H6,G6,F6)</f>
        <v>40.93</v>
      </c>
      <c r="J6" s="402">
        <v>10.54</v>
      </c>
      <c r="K6" s="402">
        <v>3.43</v>
      </c>
      <c r="L6" s="402">
        <v>6.44</v>
      </c>
      <c r="M6" s="402">
        <f t="shared" ref="M6:M43" si="2">SUM(L6,K6,J6)</f>
        <v>20.41</v>
      </c>
      <c r="N6" s="569">
        <v>716.62</v>
      </c>
    </row>
    <row r="7" spans="1:28" s="4" customFormat="1" ht="20.100000000000001" customHeight="1">
      <c r="A7" s="308" t="s">
        <v>886</v>
      </c>
      <c r="B7" s="549">
        <v>42.24</v>
      </c>
      <c r="C7" s="549">
        <v>14.37</v>
      </c>
      <c r="D7" s="549">
        <v>7.27</v>
      </c>
      <c r="E7" s="549">
        <f t="shared" si="0"/>
        <v>63.879999999999995</v>
      </c>
      <c r="F7" s="549">
        <v>34.24</v>
      </c>
      <c r="G7" s="549">
        <v>9.8000000000000007</v>
      </c>
      <c r="H7" s="549">
        <v>0</v>
      </c>
      <c r="I7" s="549">
        <f t="shared" si="1"/>
        <v>44.040000000000006</v>
      </c>
      <c r="J7" s="549">
        <v>4.25</v>
      </c>
      <c r="K7" s="549">
        <v>0.63</v>
      </c>
      <c r="L7" s="549">
        <v>6.44</v>
      </c>
      <c r="M7" s="549">
        <f t="shared" si="2"/>
        <v>11.32</v>
      </c>
      <c r="N7" s="574">
        <v>273.52999999999997</v>
      </c>
    </row>
    <row r="8" spans="1:28" s="4" customFormat="1" ht="20.100000000000001" customHeight="1">
      <c r="A8" s="299" t="s">
        <v>885</v>
      </c>
      <c r="B8" s="402">
        <v>52.05</v>
      </c>
      <c r="C8" s="402">
        <v>17.3</v>
      </c>
      <c r="D8" s="402">
        <v>7.75</v>
      </c>
      <c r="E8" s="402">
        <f t="shared" si="0"/>
        <v>77.099999999999994</v>
      </c>
      <c r="F8" s="402">
        <v>34.85</v>
      </c>
      <c r="G8" s="402">
        <v>10.48</v>
      </c>
      <c r="H8" s="402">
        <v>0</v>
      </c>
      <c r="I8" s="402">
        <f t="shared" si="1"/>
        <v>45.33</v>
      </c>
      <c r="J8" s="402">
        <v>6.56</v>
      </c>
      <c r="K8" s="402">
        <v>1.43</v>
      </c>
      <c r="L8" s="402">
        <v>5.56</v>
      </c>
      <c r="M8" s="402">
        <f t="shared" si="2"/>
        <v>13.549999999999999</v>
      </c>
      <c r="N8" s="569">
        <v>365.05</v>
      </c>
    </row>
    <row r="9" spans="1:28" s="4" customFormat="1" ht="20.100000000000001" customHeight="1">
      <c r="A9" s="308" t="s">
        <v>860</v>
      </c>
      <c r="B9" s="549">
        <v>54.87</v>
      </c>
      <c r="C9" s="549">
        <v>18.86</v>
      </c>
      <c r="D9" s="549">
        <v>8.3800000000000008</v>
      </c>
      <c r="E9" s="549">
        <f t="shared" si="0"/>
        <v>82.109999999999985</v>
      </c>
      <c r="F9" s="549">
        <v>39.17</v>
      </c>
      <c r="G9" s="549">
        <v>12.63</v>
      </c>
      <c r="H9" s="549">
        <v>0</v>
      </c>
      <c r="I9" s="549">
        <f t="shared" si="1"/>
        <v>51.800000000000004</v>
      </c>
      <c r="J9" s="549">
        <v>20.079999999999998</v>
      </c>
      <c r="K9" s="549">
        <v>7.45</v>
      </c>
      <c r="L9" s="549">
        <v>8.7100000000000009</v>
      </c>
      <c r="M9" s="549">
        <f t="shared" si="2"/>
        <v>36.239999999999995</v>
      </c>
      <c r="N9" s="574">
        <v>1500</v>
      </c>
    </row>
    <row r="10" spans="1:28" s="4" customFormat="1" ht="20.100000000000001" customHeight="1">
      <c r="A10" s="299" t="s">
        <v>884</v>
      </c>
      <c r="B10" s="402">
        <v>56.61</v>
      </c>
      <c r="C10" s="402">
        <v>20.05</v>
      </c>
      <c r="D10" s="402">
        <v>8.08</v>
      </c>
      <c r="E10" s="402">
        <f t="shared" si="0"/>
        <v>84.74</v>
      </c>
      <c r="F10" s="402">
        <v>43.28</v>
      </c>
      <c r="G10" s="402">
        <v>14.28</v>
      </c>
      <c r="H10" s="402">
        <v>0</v>
      </c>
      <c r="I10" s="402">
        <f t="shared" si="1"/>
        <v>57.56</v>
      </c>
      <c r="J10" s="402">
        <v>16.8</v>
      </c>
      <c r="K10" s="402">
        <v>8.16</v>
      </c>
      <c r="L10" s="402">
        <v>9.0299999999999994</v>
      </c>
      <c r="M10" s="402">
        <f t="shared" si="2"/>
        <v>33.989999999999995</v>
      </c>
      <c r="N10" s="569">
        <v>1405</v>
      </c>
    </row>
    <row r="11" spans="1:28" s="4" customFormat="1" ht="20.100000000000001" customHeight="1">
      <c r="A11" s="308" t="s">
        <v>883</v>
      </c>
      <c r="B11" s="549">
        <v>57.16</v>
      </c>
      <c r="C11" s="549">
        <v>20.79</v>
      </c>
      <c r="D11" s="549">
        <v>8.5</v>
      </c>
      <c r="E11" s="549">
        <f t="shared" si="0"/>
        <v>86.449999999999989</v>
      </c>
      <c r="F11" s="549">
        <v>54.1</v>
      </c>
      <c r="G11" s="549">
        <v>16.600000000000001</v>
      </c>
      <c r="H11" s="549">
        <v>0</v>
      </c>
      <c r="I11" s="549">
        <f t="shared" si="1"/>
        <v>70.7</v>
      </c>
      <c r="J11" s="549">
        <v>11.03</v>
      </c>
      <c r="K11" s="549">
        <v>2.5499999999999998</v>
      </c>
      <c r="L11" s="549">
        <v>9.52</v>
      </c>
      <c r="M11" s="549">
        <f t="shared" si="2"/>
        <v>23.1</v>
      </c>
      <c r="N11" s="574">
        <v>651</v>
      </c>
    </row>
    <row r="12" spans="1:28" s="4" customFormat="1" ht="20.100000000000001" customHeight="1">
      <c r="A12" s="299" t="s">
        <v>882</v>
      </c>
      <c r="B12" s="402">
        <v>57.17</v>
      </c>
      <c r="C12" s="402">
        <v>21.87</v>
      </c>
      <c r="D12" s="402">
        <v>8.8000000000000007</v>
      </c>
      <c r="E12" s="402">
        <f t="shared" si="0"/>
        <v>87.84</v>
      </c>
      <c r="F12" s="402">
        <v>54.66</v>
      </c>
      <c r="G12" s="402">
        <v>16.649999999999999</v>
      </c>
      <c r="H12" s="402">
        <v>0</v>
      </c>
      <c r="I12" s="402">
        <f t="shared" si="1"/>
        <v>71.31</v>
      </c>
      <c r="J12" s="402">
        <v>1.75</v>
      </c>
      <c r="K12" s="402" t="s">
        <v>246</v>
      </c>
      <c r="L12" s="402">
        <v>8.09</v>
      </c>
      <c r="M12" s="402">
        <f t="shared" si="2"/>
        <v>9.84</v>
      </c>
      <c r="N12" s="569">
        <v>223.77</v>
      </c>
    </row>
    <row r="13" spans="1:28" s="4" customFormat="1" ht="20.100000000000001" customHeight="1">
      <c r="A13" s="308" t="s">
        <v>881</v>
      </c>
      <c r="B13" s="549">
        <v>72.510000000000005</v>
      </c>
      <c r="C13" s="549">
        <v>27.21</v>
      </c>
      <c r="D13" s="549">
        <v>10.68</v>
      </c>
      <c r="E13" s="549">
        <f t="shared" si="0"/>
        <v>110.4</v>
      </c>
      <c r="F13" s="549">
        <v>67.12</v>
      </c>
      <c r="G13" s="549">
        <v>22.52</v>
      </c>
      <c r="H13" s="549">
        <v>0</v>
      </c>
      <c r="I13" s="549">
        <f t="shared" si="1"/>
        <v>89.64</v>
      </c>
      <c r="J13" s="549">
        <v>2.19</v>
      </c>
      <c r="K13" s="549">
        <v>4.07</v>
      </c>
      <c r="L13" s="549">
        <v>9.82</v>
      </c>
      <c r="M13" s="549">
        <f t="shared" si="2"/>
        <v>16.080000000000002</v>
      </c>
      <c r="N13" s="574">
        <v>644.52</v>
      </c>
    </row>
    <row r="14" spans="1:28" s="4" customFormat="1" ht="20.100000000000001" customHeight="1">
      <c r="A14" s="299" t="s">
        <v>859</v>
      </c>
      <c r="B14" s="402">
        <v>73.86</v>
      </c>
      <c r="C14" s="402">
        <v>30.14</v>
      </c>
      <c r="D14" s="402">
        <v>11.68</v>
      </c>
      <c r="E14" s="402">
        <f t="shared" si="0"/>
        <v>115.68</v>
      </c>
      <c r="F14" s="402">
        <v>67.47</v>
      </c>
      <c r="G14" s="402">
        <v>17.96</v>
      </c>
      <c r="H14" s="402">
        <v>0</v>
      </c>
      <c r="I14" s="402">
        <f t="shared" si="1"/>
        <v>85.43</v>
      </c>
      <c r="J14" s="402">
        <v>5.23</v>
      </c>
      <c r="K14" s="402">
        <v>13.11</v>
      </c>
      <c r="L14" s="402">
        <v>12.8</v>
      </c>
      <c r="M14" s="402">
        <f t="shared" si="2"/>
        <v>31.14</v>
      </c>
      <c r="N14" s="569">
        <v>1538.77</v>
      </c>
    </row>
    <row r="15" spans="1:28" s="4" customFormat="1" ht="20.100000000000001" customHeight="1">
      <c r="A15" s="308" t="s">
        <v>431</v>
      </c>
      <c r="B15" s="549">
        <v>79.97</v>
      </c>
      <c r="C15" s="549">
        <v>32.21</v>
      </c>
      <c r="D15" s="549">
        <v>13.28</v>
      </c>
      <c r="E15" s="549">
        <f t="shared" si="0"/>
        <v>125.46000000000001</v>
      </c>
      <c r="F15" s="549">
        <v>69.930000000000007</v>
      </c>
      <c r="G15" s="549">
        <v>20.52</v>
      </c>
      <c r="H15" s="549">
        <v>0</v>
      </c>
      <c r="I15" s="549">
        <f t="shared" si="1"/>
        <v>90.45</v>
      </c>
      <c r="J15" s="549">
        <v>4.1399999999999997</v>
      </c>
      <c r="K15" s="549">
        <v>10.16</v>
      </c>
      <c r="L15" s="549">
        <v>13.28</v>
      </c>
      <c r="M15" s="549">
        <f t="shared" si="2"/>
        <v>27.58</v>
      </c>
      <c r="N15" s="574">
        <v>1335.82</v>
      </c>
    </row>
    <row r="16" spans="1:28" s="4" customFormat="1" ht="20.100000000000001" customHeight="1">
      <c r="A16" s="299" t="s">
        <v>858</v>
      </c>
      <c r="B16" s="402">
        <v>80.459999999999994</v>
      </c>
      <c r="C16" s="402">
        <v>33.21</v>
      </c>
      <c r="D16" s="402">
        <v>13.61</v>
      </c>
      <c r="E16" s="402">
        <f t="shared" si="0"/>
        <v>127.27999999999999</v>
      </c>
      <c r="F16" s="402">
        <v>73.010000000000005</v>
      </c>
      <c r="G16" s="402">
        <v>25.62</v>
      </c>
      <c r="H16" s="402">
        <v>0</v>
      </c>
      <c r="I16" s="402">
        <f t="shared" si="1"/>
        <v>98.63000000000001</v>
      </c>
      <c r="J16" s="402">
        <v>5.66</v>
      </c>
      <c r="K16" s="402">
        <v>9.67</v>
      </c>
      <c r="L16" s="402">
        <v>12.36</v>
      </c>
      <c r="M16" s="402">
        <f t="shared" si="2"/>
        <v>27.69</v>
      </c>
      <c r="N16" s="569">
        <v>1934.19</v>
      </c>
    </row>
    <row r="17" spans="1:14" s="4" customFormat="1" ht="20.100000000000001" customHeight="1">
      <c r="A17" s="308" t="s">
        <v>880</v>
      </c>
      <c r="B17" s="549">
        <v>84.26</v>
      </c>
      <c r="C17" s="549">
        <v>28.43</v>
      </c>
      <c r="D17" s="549">
        <v>8.84</v>
      </c>
      <c r="E17" s="549">
        <f t="shared" si="0"/>
        <v>121.53</v>
      </c>
      <c r="F17" s="549">
        <v>74.3</v>
      </c>
      <c r="G17" s="549">
        <v>23.06</v>
      </c>
      <c r="H17" s="549">
        <v>0</v>
      </c>
      <c r="I17" s="549">
        <f t="shared" si="1"/>
        <v>97.36</v>
      </c>
      <c r="J17" s="549">
        <v>11.37</v>
      </c>
      <c r="K17" s="549">
        <v>6.89</v>
      </c>
      <c r="L17" s="549">
        <v>10.82</v>
      </c>
      <c r="M17" s="549">
        <f t="shared" si="2"/>
        <v>29.08</v>
      </c>
      <c r="N17" s="574">
        <v>2216</v>
      </c>
    </row>
    <row r="18" spans="1:14" s="4" customFormat="1" ht="20.100000000000001" customHeight="1">
      <c r="A18" s="299" t="s">
        <v>879</v>
      </c>
      <c r="B18" s="402">
        <v>87.88</v>
      </c>
      <c r="C18" s="402">
        <v>26.69</v>
      </c>
      <c r="D18" s="402">
        <v>9.09</v>
      </c>
      <c r="E18" s="402">
        <f t="shared" si="0"/>
        <v>123.66</v>
      </c>
      <c r="F18" s="402">
        <v>72.31</v>
      </c>
      <c r="G18" s="402">
        <v>18.16</v>
      </c>
      <c r="H18" s="402">
        <v>0</v>
      </c>
      <c r="I18" s="402">
        <f t="shared" si="1"/>
        <v>90.47</v>
      </c>
      <c r="J18" s="402">
        <v>15.88</v>
      </c>
      <c r="K18" s="402">
        <v>7.22</v>
      </c>
      <c r="L18" s="402">
        <v>8.57</v>
      </c>
      <c r="M18" s="402">
        <f t="shared" si="2"/>
        <v>31.67</v>
      </c>
      <c r="N18" s="569">
        <v>1300.18</v>
      </c>
    </row>
    <row r="19" spans="1:14" s="4" customFormat="1" ht="20.100000000000001" customHeight="1">
      <c r="A19" s="308" t="s">
        <v>878</v>
      </c>
      <c r="B19" s="549">
        <v>95.07</v>
      </c>
      <c r="C19" s="549">
        <v>29.32</v>
      </c>
      <c r="D19" s="549">
        <v>11.25</v>
      </c>
      <c r="E19" s="549">
        <f t="shared" si="0"/>
        <v>135.63999999999999</v>
      </c>
      <c r="F19" s="549">
        <v>79.45</v>
      </c>
      <c r="G19" s="549">
        <v>24.93</v>
      </c>
      <c r="H19" s="549">
        <v>0</v>
      </c>
      <c r="I19" s="549">
        <f t="shared" si="1"/>
        <v>104.38</v>
      </c>
      <c r="J19" s="549">
        <v>14.76</v>
      </c>
      <c r="K19" s="549">
        <v>3.8</v>
      </c>
      <c r="L19" s="549">
        <v>11.09</v>
      </c>
      <c r="M19" s="549">
        <f t="shared" si="2"/>
        <v>29.65</v>
      </c>
      <c r="N19" s="574">
        <v>1785.11</v>
      </c>
    </row>
    <row r="20" spans="1:14" s="4" customFormat="1" ht="20.100000000000001" customHeight="1">
      <c r="A20" s="299" t="s">
        <v>877</v>
      </c>
      <c r="B20" s="402">
        <v>98.23</v>
      </c>
      <c r="C20" s="402">
        <v>28.98</v>
      </c>
      <c r="D20" s="402">
        <v>11.56</v>
      </c>
      <c r="E20" s="402">
        <f t="shared" si="0"/>
        <v>138.77000000000001</v>
      </c>
      <c r="F20" s="402">
        <v>87.77</v>
      </c>
      <c r="G20" s="402">
        <v>25.58</v>
      </c>
      <c r="H20" s="402">
        <v>0</v>
      </c>
      <c r="I20" s="402">
        <f t="shared" si="1"/>
        <v>113.35</v>
      </c>
      <c r="J20" s="402">
        <v>19.93</v>
      </c>
      <c r="K20" s="402">
        <v>6.47</v>
      </c>
      <c r="L20" s="402">
        <v>13.15</v>
      </c>
      <c r="M20" s="402">
        <f t="shared" si="2"/>
        <v>39.549999999999997</v>
      </c>
      <c r="N20" s="569">
        <v>2840.13</v>
      </c>
    </row>
    <row r="21" spans="1:14" s="4" customFormat="1" ht="20.100000000000001" customHeight="1">
      <c r="A21" s="308" t="s">
        <v>857</v>
      </c>
      <c r="B21" s="549">
        <v>103.01</v>
      </c>
      <c r="C21" s="549">
        <v>29.77</v>
      </c>
      <c r="D21" s="549">
        <v>10.3</v>
      </c>
      <c r="E21" s="549">
        <f t="shared" si="0"/>
        <v>143.08000000000001</v>
      </c>
      <c r="F21" s="549">
        <v>85.99</v>
      </c>
      <c r="G21" s="549">
        <v>25.56</v>
      </c>
      <c r="H21" s="549">
        <v>0</v>
      </c>
      <c r="I21" s="549">
        <f t="shared" si="1"/>
        <v>111.55</v>
      </c>
      <c r="J21" s="549">
        <v>11.67</v>
      </c>
      <c r="K21" s="549">
        <v>4.26</v>
      </c>
      <c r="L21" s="549">
        <v>6.13</v>
      </c>
      <c r="M21" s="549">
        <f t="shared" si="2"/>
        <v>22.060000000000002</v>
      </c>
      <c r="N21" s="574">
        <v>1701.74</v>
      </c>
    </row>
    <row r="22" spans="1:14" s="4" customFormat="1" ht="20.100000000000001" customHeight="1">
      <c r="A22" s="299" t="s">
        <v>773</v>
      </c>
      <c r="B22" s="402">
        <v>109.01</v>
      </c>
      <c r="C22" s="402">
        <v>39.14</v>
      </c>
      <c r="D22" s="402">
        <v>13.73</v>
      </c>
      <c r="E22" s="402">
        <f t="shared" si="0"/>
        <v>161.88</v>
      </c>
      <c r="F22" s="402">
        <v>100.86</v>
      </c>
      <c r="G22" s="402">
        <v>29.76</v>
      </c>
      <c r="H22" s="402">
        <v>0</v>
      </c>
      <c r="I22" s="402">
        <f t="shared" si="1"/>
        <v>130.62</v>
      </c>
      <c r="J22" s="402">
        <v>13.62</v>
      </c>
      <c r="K22" s="402">
        <v>6.72</v>
      </c>
      <c r="L22" s="402">
        <v>11.4</v>
      </c>
      <c r="M22" s="402">
        <f t="shared" si="2"/>
        <v>31.740000000000002</v>
      </c>
      <c r="N22" s="569">
        <v>1296.57</v>
      </c>
    </row>
    <row r="23" spans="1:14" s="4" customFormat="1" ht="20.100000000000001" customHeight="1">
      <c r="A23" s="308" t="s">
        <v>772</v>
      </c>
      <c r="B23" s="549">
        <v>113.54</v>
      </c>
      <c r="C23" s="549">
        <v>41.12</v>
      </c>
      <c r="D23" s="549">
        <v>13.32</v>
      </c>
      <c r="E23" s="549">
        <f t="shared" si="0"/>
        <v>167.98</v>
      </c>
      <c r="F23" s="549">
        <v>104.8</v>
      </c>
      <c r="G23" s="549">
        <v>31.44</v>
      </c>
      <c r="H23" s="549">
        <v>0</v>
      </c>
      <c r="I23" s="549">
        <f t="shared" si="1"/>
        <v>136.24</v>
      </c>
      <c r="J23" s="549">
        <v>6.35</v>
      </c>
      <c r="K23" s="549">
        <v>9.68</v>
      </c>
      <c r="L23" s="549">
        <v>15.42</v>
      </c>
      <c r="M23" s="549">
        <f t="shared" si="2"/>
        <v>31.450000000000003</v>
      </c>
      <c r="N23" s="574">
        <v>240</v>
      </c>
    </row>
    <row r="24" spans="1:14" s="4" customFormat="1" ht="20.100000000000001" customHeight="1">
      <c r="A24" s="299" t="s">
        <v>771</v>
      </c>
      <c r="B24" s="402">
        <v>115.92</v>
      </c>
      <c r="C24" s="402">
        <v>47.99</v>
      </c>
      <c r="D24" s="402">
        <v>16.78</v>
      </c>
      <c r="E24" s="402">
        <f t="shared" si="0"/>
        <v>180.69</v>
      </c>
      <c r="F24" s="402">
        <v>108.9</v>
      </c>
      <c r="G24" s="402">
        <v>33.99</v>
      </c>
      <c r="H24" s="402">
        <v>0</v>
      </c>
      <c r="I24" s="402">
        <f t="shared" si="1"/>
        <v>142.89000000000001</v>
      </c>
      <c r="J24" s="402">
        <v>8.33</v>
      </c>
      <c r="K24" s="402">
        <v>15.03</v>
      </c>
      <c r="L24" s="402">
        <v>17.34</v>
      </c>
      <c r="M24" s="402">
        <f t="shared" si="2"/>
        <v>40.699999999999996</v>
      </c>
      <c r="N24" s="569">
        <v>197.16</v>
      </c>
    </row>
    <row r="25" spans="1:14" s="4" customFormat="1" ht="20.100000000000001" customHeight="1">
      <c r="A25" s="308" t="s">
        <v>770</v>
      </c>
      <c r="B25" s="549">
        <v>109.2</v>
      </c>
      <c r="C25" s="549">
        <v>42.15</v>
      </c>
      <c r="D25" s="549">
        <v>15.68</v>
      </c>
      <c r="E25" s="549">
        <f t="shared" si="0"/>
        <v>167.03</v>
      </c>
      <c r="F25" s="549">
        <v>109.61</v>
      </c>
      <c r="G25" s="549">
        <v>37.43</v>
      </c>
      <c r="H25" s="549">
        <v>0</v>
      </c>
      <c r="I25" s="549">
        <f t="shared" si="1"/>
        <v>147.04</v>
      </c>
      <c r="J25" s="549">
        <v>1.54</v>
      </c>
      <c r="K25" s="549">
        <v>3.96</v>
      </c>
      <c r="L25" s="549">
        <v>15.41</v>
      </c>
      <c r="M25" s="549">
        <f t="shared" si="2"/>
        <v>20.91</v>
      </c>
      <c r="N25" s="574" t="s">
        <v>1025</v>
      </c>
    </row>
    <row r="26" spans="1:14" s="4" customFormat="1" ht="20.100000000000001" customHeight="1">
      <c r="A26" s="299" t="s">
        <v>769</v>
      </c>
      <c r="B26" s="402">
        <v>113.1</v>
      </c>
      <c r="C26" s="402">
        <v>43.82</v>
      </c>
      <c r="D26" s="402">
        <v>16.670000000000002</v>
      </c>
      <c r="E26" s="402">
        <f t="shared" si="0"/>
        <v>173.58999999999997</v>
      </c>
      <c r="F26" s="402">
        <v>107.71</v>
      </c>
      <c r="G26" s="402">
        <v>38.61</v>
      </c>
      <c r="H26" s="402">
        <v>0</v>
      </c>
      <c r="I26" s="402">
        <f t="shared" si="1"/>
        <v>146.32</v>
      </c>
      <c r="J26" s="402">
        <v>2.69</v>
      </c>
      <c r="K26" s="402">
        <v>4.29</v>
      </c>
      <c r="L26" s="402">
        <v>17.010000000000002</v>
      </c>
      <c r="M26" s="402">
        <f t="shared" si="2"/>
        <v>23.990000000000002</v>
      </c>
      <c r="N26" s="569">
        <v>113.09</v>
      </c>
    </row>
    <row r="27" spans="1:14" s="4" customFormat="1" ht="20.100000000000001" customHeight="1">
      <c r="A27" s="308" t="s">
        <v>768</v>
      </c>
      <c r="B27" s="549">
        <v>104.74</v>
      </c>
      <c r="C27" s="549">
        <v>40.19</v>
      </c>
      <c r="D27" s="549">
        <v>16.010000000000002</v>
      </c>
      <c r="E27" s="549">
        <f t="shared" si="0"/>
        <v>160.94</v>
      </c>
      <c r="F27" s="549">
        <v>105.62</v>
      </c>
      <c r="G27" s="549">
        <v>39.06</v>
      </c>
      <c r="H27" s="549">
        <v>0</v>
      </c>
      <c r="I27" s="549">
        <f t="shared" si="1"/>
        <v>144.68</v>
      </c>
      <c r="J27" s="549">
        <v>0.67</v>
      </c>
      <c r="K27" s="549">
        <v>1.7</v>
      </c>
      <c r="L27" s="549">
        <v>15.2</v>
      </c>
      <c r="M27" s="549">
        <f t="shared" si="2"/>
        <v>17.57</v>
      </c>
      <c r="N27" s="574" t="s">
        <v>1025</v>
      </c>
    </row>
    <row r="28" spans="1:14" s="4" customFormat="1" ht="20.100000000000001" customHeight="1">
      <c r="A28" s="299" t="s">
        <v>429</v>
      </c>
      <c r="B28" s="402">
        <v>110.77</v>
      </c>
      <c r="C28" s="402">
        <v>41.24</v>
      </c>
      <c r="D28" s="402">
        <v>15.98</v>
      </c>
      <c r="E28" s="402">
        <f t="shared" si="0"/>
        <v>167.98999999999998</v>
      </c>
      <c r="F28" s="402">
        <v>106.34</v>
      </c>
      <c r="G28" s="402">
        <v>36.32</v>
      </c>
      <c r="H28" s="402">
        <v>0</v>
      </c>
      <c r="I28" s="402">
        <f t="shared" si="1"/>
        <v>142.66</v>
      </c>
      <c r="J28" s="402">
        <v>1.32</v>
      </c>
      <c r="K28" s="402">
        <v>3.38</v>
      </c>
      <c r="L28" s="402">
        <v>15.48</v>
      </c>
      <c r="M28" s="402">
        <f t="shared" si="2"/>
        <v>20.18</v>
      </c>
      <c r="N28" s="569" t="s">
        <v>1025</v>
      </c>
    </row>
    <row r="29" spans="1:14" s="4" customFormat="1" ht="20.100000000000001" customHeight="1">
      <c r="A29" s="308" t="s">
        <v>428</v>
      </c>
      <c r="B29" s="549">
        <v>117.14</v>
      </c>
      <c r="C29" s="549">
        <v>46.24</v>
      </c>
      <c r="D29" s="549">
        <v>20.61</v>
      </c>
      <c r="E29" s="549">
        <f t="shared" si="0"/>
        <v>183.99</v>
      </c>
      <c r="F29" s="549">
        <v>113.39</v>
      </c>
      <c r="G29" s="549">
        <v>40.65</v>
      </c>
      <c r="H29" s="549">
        <v>0</v>
      </c>
      <c r="I29" s="549">
        <f t="shared" si="1"/>
        <v>154.04</v>
      </c>
      <c r="J29" s="549">
        <v>4.1100000000000003</v>
      </c>
      <c r="K29" s="549">
        <v>2.96</v>
      </c>
      <c r="L29" s="549">
        <v>20.45</v>
      </c>
      <c r="M29" s="549">
        <f t="shared" si="2"/>
        <v>27.52</v>
      </c>
      <c r="N29" s="574">
        <v>684.73</v>
      </c>
    </row>
    <row r="30" spans="1:14" s="4" customFormat="1" ht="20.100000000000001" customHeight="1">
      <c r="A30" s="299" t="s">
        <v>427</v>
      </c>
      <c r="B30" s="402">
        <v>127.23</v>
      </c>
      <c r="C30" s="402">
        <v>52.04</v>
      </c>
      <c r="D30" s="402">
        <v>24.14</v>
      </c>
      <c r="E30" s="402">
        <f t="shared" si="0"/>
        <v>203.41000000000003</v>
      </c>
      <c r="F30" s="402">
        <v>113.55</v>
      </c>
      <c r="G30" s="402">
        <v>42.21</v>
      </c>
      <c r="H30" s="402">
        <v>0</v>
      </c>
      <c r="I30" s="402">
        <f t="shared" si="1"/>
        <v>155.76</v>
      </c>
      <c r="J30" s="402">
        <v>13.85</v>
      </c>
      <c r="K30" s="402">
        <v>11.21</v>
      </c>
      <c r="L30" s="402">
        <v>27.47</v>
      </c>
      <c r="M30" s="402">
        <f t="shared" si="2"/>
        <v>52.53</v>
      </c>
      <c r="N30" s="569">
        <v>1747.34</v>
      </c>
    </row>
    <row r="31" spans="1:14" s="4" customFormat="1" ht="20.100000000000001" customHeight="1">
      <c r="A31" s="308" t="s">
        <v>426</v>
      </c>
      <c r="B31" s="549">
        <v>137.72999999999999</v>
      </c>
      <c r="C31" s="549">
        <v>55.43</v>
      </c>
      <c r="D31" s="549">
        <v>23.35</v>
      </c>
      <c r="E31" s="549">
        <f t="shared" si="0"/>
        <v>216.51</v>
      </c>
      <c r="F31" s="549">
        <v>115.77</v>
      </c>
      <c r="G31" s="549">
        <v>45.17</v>
      </c>
      <c r="H31" s="549">
        <v>0</v>
      </c>
      <c r="I31" s="549">
        <f t="shared" si="1"/>
        <v>160.94</v>
      </c>
      <c r="J31" s="549">
        <v>26.88</v>
      </c>
      <c r="K31" s="549">
        <v>13.23</v>
      </c>
      <c r="L31" s="549">
        <v>20.69</v>
      </c>
      <c r="M31" s="549">
        <f t="shared" si="2"/>
        <v>60.8</v>
      </c>
      <c r="N31" s="574">
        <v>4647.18</v>
      </c>
    </row>
    <row r="32" spans="1:14" s="4" customFormat="1" ht="20.100000000000001" customHeight="1">
      <c r="A32" s="299" t="s">
        <v>425</v>
      </c>
      <c r="B32" s="402">
        <v>144.19</v>
      </c>
      <c r="C32" s="402">
        <v>55.15</v>
      </c>
      <c r="D32" s="402">
        <v>26.36</v>
      </c>
      <c r="E32" s="402">
        <f t="shared" si="0"/>
        <v>225.7</v>
      </c>
      <c r="F32" s="402">
        <v>108.99</v>
      </c>
      <c r="G32" s="402">
        <v>38.07</v>
      </c>
      <c r="H32" s="402">
        <v>0</v>
      </c>
      <c r="I32" s="402">
        <f t="shared" si="1"/>
        <v>147.06</v>
      </c>
      <c r="J32" s="402">
        <v>36.770000000000003</v>
      </c>
      <c r="K32" s="402">
        <v>12.53</v>
      </c>
      <c r="L32" s="402">
        <v>26.53</v>
      </c>
      <c r="M32" s="402">
        <f t="shared" si="2"/>
        <v>75.830000000000013</v>
      </c>
      <c r="N32" s="569">
        <v>8334.65</v>
      </c>
    </row>
    <row r="33" spans="1:14" s="4" customFormat="1" ht="20.100000000000001" customHeight="1">
      <c r="A33" s="308" t="s">
        <v>424</v>
      </c>
      <c r="B33" s="549">
        <v>150.91</v>
      </c>
      <c r="C33" s="549">
        <v>65.06</v>
      </c>
      <c r="D33" s="549">
        <v>33.130000000000003</v>
      </c>
      <c r="E33" s="549">
        <f t="shared" si="0"/>
        <v>249.1</v>
      </c>
      <c r="F33" s="549">
        <v>108.7</v>
      </c>
      <c r="G33" s="549">
        <v>34.64</v>
      </c>
      <c r="H33" s="549">
        <v>0</v>
      </c>
      <c r="I33" s="549">
        <f t="shared" si="1"/>
        <v>143.34</v>
      </c>
      <c r="J33" s="549">
        <v>38.44</v>
      </c>
      <c r="K33" s="549">
        <v>29.27</v>
      </c>
      <c r="L33" s="549">
        <v>33.799999999999997</v>
      </c>
      <c r="M33" s="549">
        <f t="shared" si="2"/>
        <v>101.50999999999999</v>
      </c>
      <c r="N33" s="574">
        <v>11091.87</v>
      </c>
    </row>
    <row r="34" spans="1:14" s="4" customFormat="1" ht="20.100000000000001" customHeight="1">
      <c r="A34" s="299" t="s">
        <v>435</v>
      </c>
      <c r="B34" s="402">
        <v>155.80000000000001</v>
      </c>
      <c r="C34" s="402">
        <v>72.739999999999995</v>
      </c>
      <c r="D34" s="402">
        <v>36.32</v>
      </c>
      <c r="E34" s="402">
        <f t="shared" si="0"/>
        <v>264.86</v>
      </c>
      <c r="F34" s="402">
        <v>119</v>
      </c>
      <c r="G34" s="402">
        <v>43.21</v>
      </c>
      <c r="H34" s="402">
        <v>0</v>
      </c>
      <c r="I34" s="402">
        <f t="shared" si="1"/>
        <v>162.21</v>
      </c>
      <c r="J34" s="402">
        <v>34.47</v>
      </c>
      <c r="K34" s="402">
        <v>27.56</v>
      </c>
      <c r="L34" s="402">
        <v>29.44</v>
      </c>
      <c r="M34" s="402">
        <f t="shared" si="2"/>
        <v>91.47</v>
      </c>
      <c r="N34" s="569">
        <v>5754.01</v>
      </c>
    </row>
    <row r="35" spans="1:14" s="4" customFormat="1" ht="20.100000000000001" customHeight="1">
      <c r="A35" s="308" t="s">
        <v>1</v>
      </c>
      <c r="B35" s="549">
        <v>165.58</v>
      </c>
      <c r="C35" s="549">
        <v>80.5</v>
      </c>
      <c r="D35" s="549">
        <v>35.14</v>
      </c>
      <c r="E35" s="549">
        <f t="shared" si="0"/>
        <v>281.22000000000003</v>
      </c>
      <c r="F35" s="549">
        <v>121.57</v>
      </c>
      <c r="G35" s="549">
        <v>42.23</v>
      </c>
      <c r="H35" s="549">
        <v>0</v>
      </c>
      <c r="I35" s="549">
        <f t="shared" si="1"/>
        <v>163.79999999999998</v>
      </c>
      <c r="J35" s="549">
        <v>44.92</v>
      </c>
      <c r="K35" s="549">
        <v>38.020000000000003</v>
      </c>
      <c r="L35" s="549">
        <v>40.69</v>
      </c>
      <c r="M35" s="549">
        <f t="shared" si="2"/>
        <v>123.63000000000001</v>
      </c>
      <c r="N35" s="574">
        <v>8348.89</v>
      </c>
    </row>
    <row r="36" spans="1:14" s="4" customFormat="1" ht="20.100000000000001" customHeight="1">
      <c r="A36" s="299" t="s">
        <v>2</v>
      </c>
      <c r="B36" s="402">
        <v>173</v>
      </c>
      <c r="C36" s="402">
        <v>79.14</v>
      </c>
      <c r="D36" s="402">
        <v>25.75</v>
      </c>
      <c r="E36" s="402">
        <f t="shared" si="0"/>
        <v>277.89</v>
      </c>
      <c r="F36" s="402">
        <v>122.59</v>
      </c>
      <c r="G36" s="402">
        <v>43.68</v>
      </c>
      <c r="H36" s="402">
        <v>0</v>
      </c>
      <c r="I36" s="402">
        <f t="shared" si="1"/>
        <v>166.27</v>
      </c>
      <c r="J36" s="402">
        <v>52.4</v>
      </c>
      <c r="K36" s="402">
        <v>44.27</v>
      </c>
      <c r="L36" s="402">
        <v>33.35</v>
      </c>
      <c r="M36" s="402">
        <f t="shared" si="2"/>
        <v>130.02000000000001</v>
      </c>
      <c r="N36" s="569">
        <v>15442.02</v>
      </c>
    </row>
    <row r="37" spans="1:14" s="4" customFormat="1" ht="20.100000000000001" customHeight="1">
      <c r="A37" s="308" t="s">
        <v>3</v>
      </c>
      <c r="B37" s="549">
        <v>168.21</v>
      </c>
      <c r="C37" s="549">
        <v>66.53</v>
      </c>
      <c r="D37" s="549">
        <v>20.62</v>
      </c>
      <c r="E37" s="549">
        <f t="shared" si="0"/>
        <v>255.36</v>
      </c>
      <c r="F37" s="549">
        <v>121.94</v>
      </c>
      <c r="G37" s="549">
        <v>38.299999999999997</v>
      </c>
      <c r="H37" s="549">
        <v>0</v>
      </c>
      <c r="I37" s="549">
        <f t="shared" si="1"/>
        <v>160.24</v>
      </c>
      <c r="J37" s="549">
        <v>46.9</v>
      </c>
      <c r="K37" s="549">
        <v>27.78</v>
      </c>
      <c r="L37" s="549">
        <v>12.3</v>
      </c>
      <c r="M37" s="549">
        <f t="shared" si="2"/>
        <v>86.97999999999999</v>
      </c>
      <c r="N37" s="574">
        <v>15980.22</v>
      </c>
    </row>
    <row r="38" spans="1:14" s="4" customFormat="1" ht="20.100000000000001" customHeight="1">
      <c r="A38" s="299" t="s">
        <v>13</v>
      </c>
      <c r="B38" s="402">
        <v>167.5</v>
      </c>
      <c r="C38" s="402">
        <v>56.33</v>
      </c>
      <c r="D38" s="402">
        <v>20.99</v>
      </c>
      <c r="E38" s="402">
        <f t="shared" si="0"/>
        <v>244.82</v>
      </c>
      <c r="F38" s="402">
        <v>123.78</v>
      </c>
      <c r="G38" s="402">
        <v>39.6</v>
      </c>
      <c r="H38" s="402">
        <v>0</v>
      </c>
      <c r="I38" s="402">
        <f t="shared" si="1"/>
        <v>163.38</v>
      </c>
      <c r="J38" s="402">
        <v>38.08</v>
      </c>
      <c r="K38" s="402">
        <v>15.9</v>
      </c>
      <c r="L38" s="402">
        <v>13.33</v>
      </c>
      <c r="M38" s="402">
        <f t="shared" si="2"/>
        <v>67.31</v>
      </c>
      <c r="N38" s="569">
        <v>14987.95</v>
      </c>
    </row>
    <row r="39" spans="1:14" s="4" customFormat="1" ht="20.100000000000001" customHeight="1">
      <c r="A39" s="308" t="s">
        <v>41</v>
      </c>
      <c r="B39" s="549">
        <v>169.45</v>
      </c>
      <c r="C39" s="549">
        <v>60.98</v>
      </c>
      <c r="D39" s="549">
        <v>25.32</v>
      </c>
      <c r="E39" s="549">
        <f t="shared" si="0"/>
        <v>255.74999999999997</v>
      </c>
      <c r="F39" s="549">
        <v>123.94</v>
      </c>
      <c r="G39" s="549">
        <v>41.21</v>
      </c>
      <c r="H39" s="549">
        <v>0</v>
      </c>
      <c r="I39" s="549">
        <f t="shared" si="1"/>
        <v>165.15</v>
      </c>
      <c r="J39" s="549">
        <v>47.66</v>
      </c>
      <c r="K39" s="549">
        <v>18.32</v>
      </c>
      <c r="L39" s="549">
        <v>25.37</v>
      </c>
      <c r="M39" s="549">
        <f t="shared" si="2"/>
        <v>91.35</v>
      </c>
      <c r="N39" s="574">
        <v>12035.26</v>
      </c>
    </row>
    <row r="40" spans="1:14" s="4" customFormat="1" ht="20.100000000000001" customHeight="1">
      <c r="A40" s="299" t="s">
        <v>42</v>
      </c>
      <c r="B40" s="402">
        <v>173.72</v>
      </c>
      <c r="C40" s="402">
        <v>69.790000000000006</v>
      </c>
      <c r="D40" s="402">
        <v>24.02</v>
      </c>
      <c r="E40" s="402">
        <f t="shared" si="0"/>
        <v>267.52999999999997</v>
      </c>
      <c r="F40" s="402">
        <v>134.16</v>
      </c>
      <c r="G40" s="402">
        <v>43.94</v>
      </c>
      <c r="H40" s="402">
        <v>0</v>
      </c>
      <c r="I40" s="402">
        <f t="shared" si="1"/>
        <v>178.1</v>
      </c>
      <c r="J40" s="402">
        <v>50.68</v>
      </c>
      <c r="K40" s="402">
        <v>28.88</v>
      </c>
      <c r="L40" s="402">
        <v>20.53</v>
      </c>
      <c r="M40" s="402">
        <f t="shared" si="2"/>
        <v>100.09</v>
      </c>
      <c r="N40" s="569">
        <v>13984.93</v>
      </c>
    </row>
    <row r="41" spans="1:14" s="4" customFormat="1" ht="20.100000000000001" customHeight="1">
      <c r="A41" s="308" t="s">
        <v>120</v>
      </c>
      <c r="B41" s="549">
        <v>167.35</v>
      </c>
      <c r="C41" s="549">
        <v>67.05</v>
      </c>
      <c r="D41" s="549">
        <v>25.08</v>
      </c>
      <c r="E41" s="549">
        <f t="shared" si="0"/>
        <v>259.47999999999996</v>
      </c>
      <c r="F41" s="549">
        <v>133.54</v>
      </c>
      <c r="G41" s="549">
        <v>45.95</v>
      </c>
      <c r="H41" s="549">
        <v>0</v>
      </c>
      <c r="I41" s="549">
        <f t="shared" si="1"/>
        <v>179.49</v>
      </c>
      <c r="J41" s="549">
        <v>33.880000000000003</v>
      </c>
      <c r="K41" s="549">
        <v>21.29</v>
      </c>
      <c r="L41" s="549">
        <v>23.18</v>
      </c>
      <c r="M41" s="549">
        <f t="shared" si="2"/>
        <v>78.349999999999994</v>
      </c>
      <c r="N41" s="574">
        <v>7024.32</v>
      </c>
    </row>
    <row r="42" spans="1:14" s="4" customFormat="1" ht="20.100000000000001" customHeight="1">
      <c r="A42" s="299" t="s">
        <v>131</v>
      </c>
      <c r="B42" s="402">
        <v>169.58</v>
      </c>
      <c r="C42" s="402">
        <v>68.540000000000006</v>
      </c>
      <c r="D42" s="402">
        <v>27.79</v>
      </c>
      <c r="E42" s="402">
        <f t="shared" si="0"/>
        <v>265.91000000000003</v>
      </c>
      <c r="F42" s="402">
        <v>133.83000000000001</v>
      </c>
      <c r="G42" s="402">
        <v>47.23</v>
      </c>
      <c r="H42" s="402">
        <v>0</v>
      </c>
      <c r="I42" s="402">
        <f t="shared" si="1"/>
        <v>181.06</v>
      </c>
      <c r="J42" s="402">
        <v>35.880000000000003</v>
      </c>
      <c r="K42" s="402">
        <v>20.47</v>
      </c>
      <c r="L42" s="402">
        <v>28.95</v>
      </c>
      <c r="M42" s="402">
        <f t="shared" si="2"/>
        <v>85.300000000000011</v>
      </c>
      <c r="N42" s="569">
        <v>8350.94</v>
      </c>
    </row>
    <row r="43" spans="1:14" s="4" customFormat="1" ht="19.899999999999999" customHeight="1">
      <c r="A43" s="308" t="s">
        <v>247</v>
      </c>
      <c r="B43" s="549">
        <v>176.28</v>
      </c>
      <c r="C43" s="549">
        <v>69.680000000000007</v>
      </c>
      <c r="D43" s="549">
        <v>27.79</v>
      </c>
      <c r="E43" s="549">
        <f t="shared" si="0"/>
        <v>273.75</v>
      </c>
      <c r="F43" s="549">
        <v>133.44</v>
      </c>
      <c r="G43" s="549">
        <v>45.94</v>
      </c>
      <c r="H43" s="549">
        <v>0</v>
      </c>
      <c r="I43" s="549">
        <f t="shared" si="1"/>
        <v>179.38</v>
      </c>
      <c r="J43" s="549">
        <v>47.01</v>
      </c>
      <c r="K43" s="549">
        <v>31.67</v>
      </c>
      <c r="L43" s="549">
        <v>26.29</v>
      </c>
      <c r="M43" s="549">
        <f t="shared" si="2"/>
        <v>104.97</v>
      </c>
      <c r="N43" s="574" t="s">
        <v>47</v>
      </c>
    </row>
    <row r="44" spans="1:14" s="4" customFormat="1" ht="19.899999999999999" customHeight="1">
      <c r="A44" s="299" t="s">
        <v>452</v>
      </c>
      <c r="B44" s="402">
        <v>191.01</v>
      </c>
      <c r="C44" s="402">
        <v>76.62</v>
      </c>
      <c r="D44" s="402">
        <v>26.07</v>
      </c>
      <c r="E44" s="402">
        <v>293.69</v>
      </c>
      <c r="F44" s="402">
        <v>136.85</v>
      </c>
      <c r="G44" s="402">
        <v>47.91</v>
      </c>
      <c r="H44" s="402">
        <v>0</v>
      </c>
      <c r="I44" s="402">
        <v>184.76</v>
      </c>
      <c r="J44" s="402">
        <v>51.91</v>
      </c>
      <c r="K44" s="402">
        <v>24.13</v>
      </c>
      <c r="L44" s="402">
        <v>22.8</v>
      </c>
      <c r="M44" s="402">
        <v>98.84</v>
      </c>
      <c r="N44" s="569" t="s">
        <v>47</v>
      </c>
    </row>
    <row r="45" spans="1:14" s="4" customFormat="1" ht="19.899999999999999" customHeight="1">
      <c r="A45" s="308" t="s">
        <v>577</v>
      </c>
      <c r="B45" s="549">
        <v>204.04</v>
      </c>
      <c r="C45" s="549">
        <v>89.78</v>
      </c>
      <c r="D45" s="549">
        <v>31.54</v>
      </c>
      <c r="E45" s="549">
        <f>SUM(B45:D45)</f>
        <v>325.36</v>
      </c>
      <c r="F45" s="549">
        <v>137.15</v>
      </c>
      <c r="G45" s="549">
        <v>47.39</v>
      </c>
      <c r="H45" s="549">
        <v>0</v>
      </c>
      <c r="I45" s="549">
        <f>SUM(F45:H45)</f>
        <v>184.54000000000002</v>
      </c>
      <c r="J45" s="549">
        <v>56.33</v>
      </c>
      <c r="K45" s="549">
        <v>25.43</v>
      </c>
      <c r="L45" s="549">
        <v>26.7</v>
      </c>
      <c r="M45" s="549">
        <f>SUM(J45:L45)</f>
        <v>108.46</v>
      </c>
      <c r="N45" s="574"/>
    </row>
    <row r="46" spans="1:14" s="4" customFormat="1" ht="19.899999999999999" customHeight="1">
      <c r="A46" s="728" t="s">
        <v>1287</v>
      </c>
      <c r="B46" s="726"/>
      <c r="C46" s="726"/>
      <c r="D46" s="726"/>
      <c r="E46" s="726"/>
      <c r="F46" s="726"/>
      <c r="G46" s="726"/>
      <c r="H46" s="726"/>
      <c r="I46" s="726"/>
      <c r="J46" s="726"/>
      <c r="K46" s="726"/>
      <c r="L46" s="726"/>
      <c r="M46" s="726"/>
      <c r="N46" s="729"/>
    </row>
    <row r="47" spans="1:14" s="4" customFormat="1" ht="18" customHeight="1">
      <c r="A47" s="1675" t="s">
        <v>2111</v>
      </c>
      <c r="B47" s="1676"/>
      <c r="C47" s="1676"/>
      <c r="D47" s="1676"/>
      <c r="E47" s="1676"/>
      <c r="F47" s="1676"/>
      <c r="G47" s="1676"/>
      <c r="H47" s="1676"/>
      <c r="I47" s="1676"/>
      <c r="J47" s="1676"/>
      <c r="K47" s="1676"/>
      <c r="L47" s="1676"/>
      <c r="M47" s="1676"/>
      <c r="N47" s="1677"/>
    </row>
    <row r="48" spans="1:14" s="4" customFormat="1" ht="18" customHeight="1">
      <c r="A48" s="1611" t="s">
        <v>2112</v>
      </c>
      <c r="B48" s="1612"/>
      <c r="C48" s="1612"/>
      <c r="D48" s="1612"/>
      <c r="E48" s="1612"/>
      <c r="F48" s="1612"/>
      <c r="G48" s="1612"/>
      <c r="H48" s="1612"/>
      <c r="I48" s="1612"/>
      <c r="J48" s="1612"/>
      <c r="K48" s="1612"/>
      <c r="L48" s="1612"/>
      <c r="M48" s="1612"/>
      <c r="N48" s="1613"/>
    </row>
    <row r="49" spans="1:16" s="4" customFormat="1" ht="18" customHeight="1">
      <c r="A49" s="1611" t="s">
        <v>2113</v>
      </c>
      <c r="B49" s="1612"/>
      <c r="C49" s="1612"/>
      <c r="D49" s="1612"/>
      <c r="E49" s="1612"/>
      <c r="F49" s="1612"/>
      <c r="G49" s="1612"/>
      <c r="H49" s="1612"/>
      <c r="I49" s="1612"/>
      <c r="J49" s="1612"/>
      <c r="K49" s="1612"/>
      <c r="L49" s="1612"/>
      <c r="M49" s="1612"/>
      <c r="N49" s="1613"/>
    </row>
    <row r="50" spans="1:16" s="4" customFormat="1" ht="18" customHeight="1">
      <c r="A50" s="1611" t="s">
        <v>2114</v>
      </c>
      <c r="B50" s="1612"/>
      <c r="C50" s="1612"/>
      <c r="D50" s="1612"/>
      <c r="E50" s="1612"/>
      <c r="F50" s="1612"/>
      <c r="G50" s="1612"/>
      <c r="H50" s="1612"/>
      <c r="I50" s="1612"/>
      <c r="J50" s="1612"/>
      <c r="K50" s="1612"/>
      <c r="L50" s="1612"/>
      <c r="M50" s="1612"/>
      <c r="N50" s="1613"/>
    </row>
    <row r="51" spans="1:16" s="4" customFormat="1" ht="35.25" customHeight="1">
      <c r="A51" s="1524" t="s">
        <v>2115</v>
      </c>
      <c r="B51" s="1525"/>
      <c r="C51" s="1525"/>
      <c r="D51" s="1525"/>
      <c r="E51" s="1525"/>
      <c r="F51" s="1525"/>
      <c r="G51" s="1525"/>
      <c r="H51" s="1525"/>
      <c r="I51" s="1525"/>
      <c r="J51" s="1525"/>
      <c r="K51" s="1525"/>
      <c r="L51" s="1525"/>
      <c r="M51" s="1525"/>
      <c r="N51" s="1526"/>
    </row>
    <row r="55" spans="1:16">
      <c r="B55" s="1213"/>
      <c r="C55" s="1213"/>
      <c r="D55" s="1213"/>
      <c r="E55" s="1213"/>
      <c r="F55" s="1213"/>
      <c r="G55" s="1213"/>
      <c r="H55" s="1213"/>
      <c r="I55" s="1213"/>
      <c r="J55" s="1213"/>
      <c r="K55" s="1213"/>
      <c r="L55" s="1213"/>
      <c r="M55" s="1213"/>
      <c r="N55" s="1213"/>
      <c r="O55" s="1213"/>
      <c r="P55" s="1213"/>
    </row>
    <row r="56" spans="1:16">
      <c r="B56" s="1213"/>
      <c r="C56" s="1213"/>
      <c r="D56" s="1213"/>
      <c r="E56" s="1213"/>
      <c r="F56" s="1213"/>
      <c r="G56" s="1213"/>
      <c r="H56" s="1213"/>
      <c r="I56" s="1213"/>
      <c r="J56" s="1213"/>
      <c r="K56" s="1213"/>
      <c r="L56" s="1213"/>
      <c r="M56" s="1213"/>
      <c r="N56" s="1213"/>
      <c r="O56" s="1213"/>
      <c r="P56" s="1213"/>
    </row>
  </sheetData>
  <mergeCells count="13">
    <mergeCell ref="A51:N51"/>
    <mergeCell ref="A47:N47"/>
    <mergeCell ref="A50:N50"/>
    <mergeCell ref="A49:N49"/>
    <mergeCell ref="A48:N48"/>
    <mergeCell ref="A2:N2"/>
    <mergeCell ref="A1:N1"/>
    <mergeCell ref="M3:N3"/>
    <mergeCell ref="A4:A5"/>
    <mergeCell ref="B4:E4"/>
    <mergeCell ref="F4:I4"/>
    <mergeCell ref="J4:M4"/>
    <mergeCell ref="N4:N5"/>
  </mergeCells>
  <printOptions horizontalCentered="1"/>
  <pageMargins left="0" right="0" top="0.31" bottom="0.34" header="0.31496062992126" footer="0.31496062992126"/>
  <pageSetup paperSize="9" scale="97" fitToWidth="0" fitToHeight="0" orientation="landscape" r:id="rId1"/>
  <rowBreaks count="2" manualBreakCount="2">
    <brk id="21" max="13" man="1"/>
    <brk id="40" max="13"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E5A48-F962-4ADB-853A-EFA0D8BE8FEB}">
  <dimension ref="A1:AR94"/>
  <sheetViews>
    <sheetView view="pageBreakPreview" topLeftCell="S1" zoomScale="90" zoomScaleSheetLayoutView="90" workbookViewId="0">
      <selection activeCell="L15" sqref="L15"/>
    </sheetView>
  </sheetViews>
  <sheetFormatPr defaultColWidth="9.140625" defaultRowHeight="15"/>
  <cols>
    <col min="1" max="1" width="21.7109375" style="1" hidden="1" customWidth="1"/>
    <col min="2" max="2" width="7.42578125" style="1" hidden="1" customWidth="1"/>
    <col min="3" max="3" width="8" style="1" hidden="1" customWidth="1"/>
    <col min="4" max="4" width="7.5703125" style="1" hidden="1" customWidth="1"/>
    <col min="5" max="5" width="8.42578125" style="1" hidden="1" customWidth="1"/>
    <col min="6" max="17" width="10.85546875" style="1" hidden="1" customWidth="1"/>
    <col min="18" max="18" width="22.42578125" style="1" hidden="1" customWidth="1"/>
    <col min="19" max="19" width="21.28515625" style="171" customWidth="1"/>
    <col min="20" max="31" width="10.7109375" style="1" hidden="1" customWidth="1"/>
    <col min="32" max="43" width="10.7109375" style="1" customWidth="1"/>
    <col min="44" max="44" width="23.140625" style="1" customWidth="1"/>
    <col min="45" max="16384" width="9.140625" style="1"/>
  </cols>
  <sheetData>
    <row r="1" spans="1:44" s="12" customFormat="1" ht="27.75" customHeight="1">
      <c r="A1" s="1625" t="s">
        <v>1305</v>
      </c>
      <c r="B1" s="1626"/>
      <c r="C1" s="1626"/>
      <c r="D1" s="1626"/>
      <c r="E1" s="1626"/>
      <c r="F1" s="1626"/>
      <c r="G1" s="1626"/>
      <c r="H1" s="1626"/>
      <c r="I1" s="1626"/>
      <c r="J1" s="1626"/>
      <c r="K1" s="1626"/>
      <c r="L1" s="1626"/>
      <c r="M1" s="1626"/>
      <c r="N1" s="1626"/>
      <c r="O1" s="1626"/>
      <c r="P1" s="1626"/>
      <c r="Q1" s="1626"/>
      <c r="R1" s="1626"/>
      <c r="S1" s="1386" t="s">
        <v>1960</v>
      </c>
      <c r="T1" s="1436"/>
      <c r="U1" s="1436"/>
      <c r="V1" s="1436"/>
      <c r="W1" s="1436"/>
      <c r="X1" s="1436"/>
      <c r="Y1" s="1436"/>
      <c r="Z1" s="1436"/>
      <c r="AA1" s="1436"/>
      <c r="AB1" s="1436"/>
      <c r="AC1" s="1436"/>
      <c r="AD1" s="1436"/>
      <c r="AE1" s="1436"/>
      <c r="AF1" s="1436"/>
      <c r="AG1" s="1436"/>
      <c r="AH1" s="1436"/>
      <c r="AI1" s="1436"/>
      <c r="AJ1" s="1436"/>
      <c r="AK1" s="1436"/>
      <c r="AL1" s="1436"/>
      <c r="AM1" s="1436"/>
      <c r="AN1" s="1436"/>
      <c r="AO1" s="1436"/>
      <c r="AP1" s="1436"/>
      <c r="AQ1" s="1436"/>
      <c r="AR1" s="1437"/>
    </row>
    <row r="2" spans="1:44" s="12" customFormat="1" ht="27.75" customHeight="1">
      <c r="A2" s="1627" t="s">
        <v>1304</v>
      </c>
      <c r="B2" s="1629"/>
      <c r="C2" s="1629"/>
      <c r="D2" s="1629"/>
      <c r="E2" s="1629"/>
      <c r="F2" s="1629"/>
      <c r="G2" s="1629"/>
      <c r="H2" s="1629"/>
      <c r="I2" s="1629"/>
      <c r="J2" s="1629"/>
      <c r="K2" s="1629"/>
      <c r="L2" s="1629"/>
      <c r="M2" s="1629"/>
      <c r="N2" s="1629"/>
      <c r="O2" s="1629"/>
      <c r="P2" s="1629"/>
      <c r="Q2" s="1629"/>
      <c r="R2" s="1629"/>
      <c r="S2" s="1393" t="s">
        <v>1959</v>
      </c>
      <c r="T2" s="1443"/>
      <c r="U2" s="1443"/>
      <c r="V2" s="1443"/>
      <c r="W2" s="1443"/>
      <c r="X2" s="1443"/>
      <c r="Y2" s="1443"/>
      <c r="Z2" s="1443"/>
      <c r="AA2" s="1443"/>
      <c r="AB2" s="1443"/>
      <c r="AC2" s="1443"/>
      <c r="AD2" s="1443"/>
      <c r="AE2" s="1443"/>
      <c r="AF2" s="1443"/>
      <c r="AG2" s="1443"/>
      <c r="AH2" s="1443"/>
      <c r="AI2" s="1443"/>
      <c r="AJ2" s="1443"/>
      <c r="AK2" s="1443"/>
      <c r="AL2" s="1443"/>
      <c r="AM2" s="1443"/>
      <c r="AN2" s="1443"/>
      <c r="AO2" s="1443"/>
      <c r="AP2" s="1443"/>
      <c r="AQ2" s="1443"/>
      <c r="AR2" s="1444"/>
    </row>
    <row r="3" spans="1:44" s="4" customFormat="1" ht="27.75" customHeight="1">
      <c r="A3" s="558"/>
      <c r="B3" s="730"/>
      <c r="C3" s="731"/>
      <c r="D3" s="731"/>
      <c r="E3" s="731"/>
      <c r="F3" s="731"/>
      <c r="G3" s="731"/>
      <c r="H3" s="731"/>
      <c r="I3" s="731"/>
      <c r="J3" s="731"/>
      <c r="K3" s="1445" t="s">
        <v>1303</v>
      </c>
      <c r="L3" s="1445"/>
      <c r="M3" s="1445"/>
      <c r="N3" s="1445"/>
      <c r="O3" s="1445"/>
      <c r="P3" s="1445"/>
      <c r="Q3" s="1445"/>
      <c r="R3" s="1445"/>
      <c r="S3" s="768"/>
      <c r="T3" s="731"/>
      <c r="U3" s="731"/>
      <c r="V3" s="731"/>
      <c r="W3" s="731"/>
      <c r="X3" s="731"/>
      <c r="Y3" s="1445" t="s">
        <v>1302</v>
      </c>
      <c r="Z3" s="1445"/>
      <c r="AA3" s="1445"/>
      <c r="AB3" s="1445"/>
      <c r="AC3" s="1445"/>
      <c r="AD3" s="1445"/>
      <c r="AE3" s="1445"/>
      <c r="AF3" s="1445"/>
      <c r="AG3" s="1445"/>
      <c r="AH3" s="1445"/>
      <c r="AI3" s="1445"/>
      <c r="AJ3" s="1445"/>
      <c r="AK3" s="1445"/>
      <c r="AL3" s="1445"/>
      <c r="AM3" s="1445"/>
      <c r="AN3" s="1445"/>
      <c r="AO3" s="1445"/>
      <c r="AP3" s="1445"/>
      <c r="AQ3" s="1445"/>
      <c r="AR3" s="1446"/>
    </row>
    <row r="4" spans="1:44" s="172" customFormat="1" ht="36" customHeight="1">
      <c r="A4" s="1681" t="s">
        <v>48</v>
      </c>
      <c r="B4" s="1681" t="s">
        <v>2</v>
      </c>
      <c r="C4" s="1681"/>
      <c r="D4" s="1681"/>
      <c r="E4" s="1681"/>
      <c r="F4" s="1681" t="s">
        <v>3</v>
      </c>
      <c r="G4" s="1681"/>
      <c r="H4" s="1681"/>
      <c r="I4" s="1681"/>
      <c r="J4" s="1681" t="s">
        <v>13</v>
      </c>
      <c r="K4" s="1681"/>
      <c r="L4" s="1681"/>
      <c r="M4" s="1681"/>
      <c r="N4" s="1681" t="s">
        <v>41</v>
      </c>
      <c r="O4" s="1681"/>
      <c r="P4" s="1681"/>
      <c r="Q4" s="1681"/>
      <c r="R4" s="1682" t="s">
        <v>130</v>
      </c>
      <c r="S4" s="1426" t="s">
        <v>130</v>
      </c>
      <c r="T4" s="1426" t="s">
        <v>42</v>
      </c>
      <c r="U4" s="1426"/>
      <c r="V4" s="1426"/>
      <c r="W4" s="1426"/>
      <c r="X4" s="1426" t="s">
        <v>120</v>
      </c>
      <c r="Y4" s="1426"/>
      <c r="Z4" s="1426"/>
      <c r="AA4" s="1426"/>
      <c r="AB4" s="1426" t="s">
        <v>131</v>
      </c>
      <c r="AC4" s="1426"/>
      <c r="AD4" s="1426"/>
      <c r="AE4" s="1426"/>
      <c r="AF4" s="1426" t="s">
        <v>247</v>
      </c>
      <c r="AG4" s="1426"/>
      <c r="AH4" s="1426"/>
      <c r="AI4" s="1426"/>
      <c r="AJ4" s="1426" t="s">
        <v>452</v>
      </c>
      <c r="AK4" s="1426"/>
      <c r="AL4" s="1426"/>
      <c r="AM4" s="1426"/>
      <c r="AN4" s="1426" t="s">
        <v>577</v>
      </c>
      <c r="AO4" s="1426"/>
      <c r="AP4" s="1426"/>
      <c r="AQ4" s="1426"/>
      <c r="AR4" s="1683" t="s">
        <v>48</v>
      </c>
    </row>
    <row r="5" spans="1:44" s="172" customFormat="1" ht="45" customHeight="1">
      <c r="A5" s="1681"/>
      <c r="B5" s="398" t="s">
        <v>1299</v>
      </c>
      <c r="C5" s="398" t="s">
        <v>1298</v>
      </c>
      <c r="D5" s="398" t="s">
        <v>1300</v>
      </c>
      <c r="E5" s="398" t="s">
        <v>567</v>
      </c>
      <c r="F5" s="398" t="s">
        <v>1299</v>
      </c>
      <c r="G5" s="398" t="s">
        <v>1298</v>
      </c>
      <c r="H5" s="398" t="s">
        <v>1300</v>
      </c>
      <c r="I5" s="398" t="s">
        <v>233</v>
      </c>
      <c r="J5" s="398" t="s">
        <v>1299</v>
      </c>
      <c r="K5" s="398" t="s">
        <v>1298</v>
      </c>
      <c r="L5" s="398" t="s">
        <v>1300</v>
      </c>
      <c r="M5" s="398" t="s">
        <v>233</v>
      </c>
      <c r="N5" s="398" t="s">
        <v>1299</v>
      </c>
      <c r="O5" s="398" t="s">
        <v>1298</v>
      </c>
      <c r="P5" s="398" t="s">
        <v>1300</v>
      </c>
      <c r="Q5" s="398" t="s">
        <v>272</v>
      </c>
      <c r="R5" s="1682"/>
      <c r="S5" s="1426"/>
      <c r="T5" s="544" t="s">
        <v>1299</v>
      </c>
      <c r="U5" s="544" t="s">
        <v>1301</v>
      </c>
      <c r="V5" s="544" t="s">
        <v>1300</v>
      </c>
      <c r="W5" s="544" t="s">
        <v>233</v>
      </c>
      <c r="X5" s="544" t="s">
        <v>1299</v>
      </c>
      <c r="Y5" s="544" t="s">
        <v>1298</v>
      </c>
      <c r="Z5" s="544" t="s">
        <v>1297</v>
      </c>
      <c r="AA5" s="544" t="s">
        <v>233</v>
      </c>
      <c r="AB5" s="544" t="s">
        <v>1291</v>
      </c>
      <c r="AC5" s="544" t="s">
        <v>1290</v>
      </c>
      <c r="AD5" s="544" t="s">
        <v>1289</v>
      </c>
      <c r="AE5" s="544" t="s">
        <v>1288</v>
      </c>
      <c r="AF5" s="1260" t="s">
        <v>1291</v>
      </c>
      <c r="AG5" s="1260" t="s">
        <v>1290</v>
      </c>
      <c r="AH5" s="1260" t="s">
        <v>1289</v>
      </c>
      <c r="AI5" s="1260" t="s">
        <v>1288</v>
      </c>
      <c r="AJ5" s="1260" t="s">
        <v>1291</v>
      </c>
      <c r="AK5" s="1260" t="s">
        <v>1290</v>
      </c>
      <c r="AL5" s="1260" t="s">
        <v>1289</v>
      </c>
      <c r="AM5" s="1260" t="s">
        <v>1288</v>
      </c>
      <c r="AN5" s="1260" t="s">
        <v>1291</v>
      </c>
      <c r="AO5" s="1260" t="s">
        <v>1290</v>
      </c>
      <c r="AP5" s="1260" t="s">
        <v>1289</v>
      </c>
      <c r="AQ5" s="1260" t="s">
        <v>1288</v>
      </c>
      <c r="AR5" s="1683"/>
    </row>
    <row r="6" spans="1:44" s="3" customFormat="1">
      <c r="A6" s="759"/>
      <c r="B6" s="608"/>
      <c r="C6" s="608"/>
      <c r="D6" s="608"/>
      <c r="E6" s="608"/>
      <c r="F6" s="608"/>
      <c r="G6" s="608"/>
      <c r="H6" s="608"/>
      <c r="I6" s="608"/>
      <c r="J6" s="608"/>
      <c r="K6" s="608"/>
      <c r="L6" s="608"/>
      <c r="M6" s="608"/>
      <c r="N6" s="608"/>
      <c r="O6" s="608"/>
      <c r="P6" s="608"/>
      <c r="Q6" s="608"/>
      <c r="R6" s="608"/>
      <c r="S6" s="733" t="s">
        <v>801</v>
      </c>
      <c r="T6" s="733"/>
      <c r="U6" s="733"/>
      <c r="V6" s="733"/>
      <c r="W6" s="733"/>
      <c r="X6" s="733"/>
      <c r="Y6" s="733"/>
      <c r="Z6" s="733"/>
      <c r="AA6" s="733"/>
      <c r="AB6" s="733"/>
      <c r="AC6" s="733"/>
      <c r="AD6" s="733"/>
      <c r="AE6" s="734"/>
      <c r="AF6" s="734"/>
      <c r="AG6" s="735"/>
      <c r="AH6" s="735"/>
      <c r="AI6" s="735"/>
      <c r="AJ6" s="735"/>
      <c r="AK6" s="735"/>
      <c r="AL6" s="735"/>
      <c r="AM6" s="735"/>
      <c r="AN6" s="735"/>
      <c r="AO6" s="735"/>
      <c r="AP6" s="735"/>
      <c r="AQ6" s="736"/>
      <c r="AR6" s="760" t="s">
        <v>1189</v>
      </c>
    </row>
    <row r="7" spans="1:44" ht="16.5">
      <c r="A7" s="575"/>
      <c r="B7" s="259"/>
      <c r="C7" s="259"/>
      <c r="D7" s="259"/>
      <c r="E7" s="259"/>
      <c r="F7" s="259"/>
      <c r="G7" s="259"/>
      <c r="H7" s="259"/>
      <c r="I7" s="259"/>
      <c r="J7" s="259"/>
      <c r="K7" s="259"/>
      <c r="L7" s="259"/>
      <c r="M7" s="259"/>
      <c r="N7" s="259"/>
      <c r="O7" s="259"/>
      <c r="P7" s="259"/>
      <c r="Q7" s="259"/>
      <c r="R7" s="259"/>
      <c r="S7" s="756" t="s">
        <v>598</v>
      </c>
      <c r="T7" s="756"/>
      <c r="U7" s="756"/>
      <c r="V7" s="756"/>
      <c r="W7" s="756"/>
      <c r="X7" s="756"/>
      <c r="Y7" s="756"/>
      <c r="Z7" s="756"/>
      <c r="AA7" s="756"/>
      <c r="AB7" s="756"/>
      <c r="AC7" s="756"/>
      <c r="AD7" s="756"/>
      <c r="AE7" s="756"/>
      <c r="AF7" s="757">
        <v>100.01</v>
      </c>
      <c r="AG7" s="757">
        <v>46.2</v>
      </c>
      <c r="AH7" s="757">
        <v>21.57</v>
      </c>
      <c r="AI7" s="757">
        <v>167.78</v>
      </c>
      <c r="AJ7" s="757">
        <v>105.44</v>
      </c>
      <c r="AK7" s="757">
        <v>52.7</v>
      </c>
      <c r="AL7" s="757">
        <v>22.76</v>
      </c>
      <c r="AM7" s="757">
        <v>180.91</v>
      </c>
      <c r="AN7" s="757">
        <v>116.8</v>
      </c>
      <c r="AO7" s="757">
        <v>63.4</v>
      </c>
      <c r="AP7" s="757">
        <v>27.44</v>
      </c>
      <c r="AQ7" s="757">
        <v>207.64</v>
      </c>
      <c r="AR7" s="761" t="s">
        <v>2116</v>
      </c>
    </row>
    <row r="8" spans="1:44" ht="16.5">
      <c r="A8" s="575"/>
      <c r="B8" s="259"/>
      <c r="C8" s="259"/>
      <c r="D8" s="259"/>
      <c r="E8" s="259"/>
      <c r="F8" s="259"/>
      <c r="G8" s="259"/>
      <c r="H8" s="259"/>
      <c r="I8" s="259"/>
      <c r="J8" s="259"/>
      <c r="K8" s="259"/>
      <c r="L8" s="259"/>
      <c r="M8" s="259"/>
      <c r="N8" s="259"/>
      <c r="O8" s="259"/>
      <c r="P8" s="259"/>
      <c r="Q8" s="259"/>
      <c r="R8" s="259"/>
      <c r="S8" s="737" t="s">
        <v>206</v>
      </c>
      <c r="T8" s="737"/>
      <c r="U8" s="737"/>
      <c r="V8" s="737"/>
      <c r="W8" s="737"/>
      <c r="X8" s="737"/>
      <c r="Y8" s="737"/>
      <c r="Z8" s="737"/>
      <c r="AA8" s="737"/>
      <c r="AB8" s="737"/>
      <c r="AC8" s="737"/>
      <c r="AD8" s="737"/>
      <c r="AE8" s="737"/>
      <c r="AF8" s="737">
        <v>159.19</v>
      </c>
      <c r="AG8" s="737">
        <v>59.9</v>
      </c>
      <c r="AH8" s="737">
        <v>18.38</v>
      </c>
      <c r="AI8" s="737">
        <v>237.48</v>
      </c>
      <c r="AJ8" s="737">
        <v>112.49</v>
      </c>
      <c r="AK8" s="737">
        <v>42.13</v>
      </c>
      <c r="AL8" s="737">
        <v>13.95</v>
      </c>
      <c r="AM8" s="737">
        <v>168.57</v>
      </c>
      <c r="AN8" s="737">
        <v>129.06</v>
      </c>
      <c r="AO8" s="737">
        <v>52.36</v>
      </c>
      <c r="AP8" s="737">
        <v>19.11</v>
      </c>
      <c r="AQ8" s="737">
        <v>200.53</v>
      </c>
      <c r="AR8" s="762" t="s">
        <v>2117</v>
      </c>
    </row>
    <row r="9" spans="1:44" ht="16.5">
      <c r="A9" s="575"/>
      <c r="B9" s="259"/>
      <c r="C9" s="259"/>
      <c r="D9" s="259"/>
      <c r="E9" s="259"/>
      <c r="F9" s="259"/>
      <c r="G9" s="259"/>
      <c r="H9" s="259"/>
      <c r="I9" s="259"/>
      <c r="J9" s="259"/>
      <c r="K9" s="259"/>
      <c r="L9" s="259"/>
      <c r="M9" s="259"/>
      <c r="N9" s="259"/>
      <c r="O9" s="259"/>
      <c r="P9" s="259"/>
      <c r="Q9" s="259"/>
      <c r="R9" s="259"/>
      <c r="S9" s="756" t="s">
        <v>129</v>
      </c>
      <c r="T9" s="756"/>
      <c r="U9" s="756"/>
      <c r="V9" s="756"/>
      <c r="W9" s="756"/>
      <c r="X9" s="756"/>
      <c r="Y9" s="756"/>
      <c r="Z9" s="756"/>
      <c r="AA9" s="756"/>
      <c r="AB9" s="756"/>
      <c r="AC9" s="756"/>
      <c r="AD9" s="756"/>
      <c r="AE9" s="756"/>
      <c r="AF9" s="756">
        <v>95.66</v>
      </c>
      <c r="AG9" s="756">
        <v>51.02</v>
      </c>
      <c r="AH9" s="756">
        <v>28.82</v>
      </c>
      <c r="AI9" s="756">
        <v>175.5</v>
      </c>
      <c r="AJ9" s="756">
        <v>65.38</v>
      </c>
      <c r="AK9" s="756">
        <v>36</v>
      </c>
      <c r="AL9" s="756">
        <v>18.18</v>
      </c>
      <c r="AM9" s="756">
        <v>119.57</v>
      </c>
      <c r="AN9" s="756">
        <v>71.91</v>
      </c>
      <c r="AO9" s="756">
        <v>41.96</v>
      </c>
      <c r="AP9" s="756">
        <v>21.65</v>
      </c>
      <c r="AQ9" s="756">
        <v>135.52000000000001</v>
      </c>
      <c r="AR9" s="761" t="s">
        <v>2118</v>
      </c>
    </row>
    <row r="10" spans="1:44" ht="16.5">
      <c r="A10" s="575"/>
      <c r="B10" s="259"/>
      <c r="C10" s="259"/>
      <c r="D10" s="259"/>
      <c r="E10" s="259"/>
      <c r="F10" s="259"/>
      <c r="G10" s="259"/>
      <c r="H10" s="259"/>
      <c r="I10" s="259"/>
      <c r="J10" s="259"/>
      <c r="K10" s="259"/>
      <c r="L10" s="259"/>
      <c r="M10" s="259"/>
      <c r="N10" s="259"/>
      <c r="O10" s="259"/>
      <c r="P10" s="259"/>
      <c r="Q10" s="259"/>
      <c r="R10" s="259"/>
      <c r="S10" s="737" t="s">
        <v>743</v>
      </c>
      <c r="T10" s="747"/>
      <c r="U10" s="747"/>
      <c r="V10" s="747"/>
      <c r="W10" s="747"/>
      <c r="X10" s="747"/>
      <c r="Y10" s="747"/>
      <c r="Z10" s="747"/>
      <c r="AA10" s="747"/>
      <c r="AB10" s="747"/>
      <c r="AC10" s="747"/>
      <c r="AD10" s="747"/>
      <c r="AE10" s="747"/>
      <c r="AF10" s="737">
        <v>14.19</v>
      </c>
      <c r="AG10" s="737">
        <v>6.79</v>
      </c>
      <c r="AH10" s="737">
        <v>11.74</v>
      </c>
      <c r="AI10" s="737">
        <v>32.71</v>
      </c>
      <c r="AJ10" s="737">
        <v>15.7</v>
      </c>
      <c r="AK10" s="737">
        <v>6.69</v>
      </c>
      <c r="AL10" s="737">
        <v>12.24</v>
      </c>
      <c r="AM10" s="737">
        <v>34.630000000000003</v>
      </c>
      <c r="AN10" s="737">
        <v>17.350000000000001</v>
      </c>
      <c r="AO10" s="737">
        <v>7.48</v>
      </c>
      <c r="AP10" s="737">
        <v>14.79</v>
      </c>
      <c r="AQ10" s="737">
        <v>39.619999999999997</v>
      </c>
      <c r="AR10" s="762" t="s">
        <v>2119</v>
      </c>
    </row>
    <row r="11" spans="1:44" ht="16.5">
      <c r="A11" s="575"/>
      <c r="B11" s="259"/>
      <c r="C11" s="259"/>
      <c r="D11" s="259"/>
      <c r="E11" s="259"/>
      <c r="F11" s="259"/>
      <c r="G11" s="259"/>
      <c r="H11" s="259"/>
      <c r="I11" s="259"/>
      <c r="J11" s="259"/>
      <c r="K11" s="259"/>
      <c r="L11" s="259"/>
      <c r="M11" s="259"/>
      <c r="N11" s="259"/>
      <c r="O11" s="259"/>
      <c r="P11" s="259"/>
      <c r="Q11" s="259"/>
      <c r="R11" s="259"/>
      <c r="S11" s="756" t="s">
        <v>599</v>
      </c>
      <c r="T11" s="756"/>
      <c r="U11" s="756"/>
      <c r="V11" s="756"/>
      <c r="W11" s="756"/>
      <c r="X11" s="756"/>
      <c r="Y11" s="756"/>
      <c r="Z11" s="756"/>
      <c r="AA11" s="756"/>
      <c r="AB11" s="756"/>
      <c r="AC11" s="756"/>
      <c r="AD11" s="756"/>
      <c r="AE11" s="756"/>
      <c r="AF11" s="756">
        <v>96.6</v>
      </c>
      <c r="AG11" s="756">
        <v>37.17</v>
      </c>
      <c r="AH11" s="756">
        <v>29.91</v>
      </c>
      <c r="AI11" s="756">
        <v>163.68</v>
      </c>
      <c r="AJ11" s="756">
        <v>87.07</v>
      </c>
      <c r="AK11" s="756">
        <v>34.92</v>
      </c>
      <c r="AL11" s="756">
        <v>25.62</v>
      </c>
      <c r="AM11" s="756">
        <v>147.61000000000001</v>
      </c>
      <c r="AN11" s="756">
        <v>90.83</v>
      </c>
      <c r="AO11" s="756">
        <v>37.93</v>
      </c>
      <c r="AP11" s="756">
        <v>29.12</v>
      </c>
      <c r="AQ11" s="756">
        <v>157.88</v>
      </c>
      <c r="AR11" s="761" t="s">
        <v>2120</v>
      </c>
    </row>
    <row r="12" spans="1:44" ht="16.5">
      <c r="A12" s="575"/>
      <c r="B12" s="259"/>
      <c r="C12" s="259"/>
      <c r="D12" s="259"/>
      <c r="E12" s="259"/>
      <c r="F12" s="259"/>
      <c r="G12" s="259"/>
      <c r="H12" s="259"/>
      <c r="I12" s="259"/>
      <c r="J12" s="259"/>
      <c r="K12" s="259"/>
      <c r="L12" s="259"/>
      <c r="M12" s="259"/>
      <c r="N12" s="259"/>
      <c r="O12" s="259"/>
      <c r="P12" s="259"/>
      <c r="Q12" s="259"/>
      <c r="R12" s="259"/>
      <c r="S12" s="737" t="s">
        <v>1858</v>
      </c>
      <c r="T12" s="737"/>
      <c r="U12" s="737"/>
      <c r="V12" s="737"/>
      <c r="W12" s="737"/>
      <c r="X12" s="737"/>
      <c r="Y12" s="737"/>
      <c r="Z12" s="737"/>
      <c r="AA12" s="737"/>
      <c r="AB12" s="737"/>
      <c r="AC12" s="737"/>
      <c r="AD12" s="737"/>
      <c r="AE12" s="737"/>
      <c r="AF12" s="737">
        <v>176.82</v>
      </c>
      <c r="AG12" s="737">
        <v>30.94</v>
      </c>
      <c r="AH12" s="737">
        <v>27.17</v>
      </c>
      <c r="AI12" s="737">
        <v>234.93</v>
      </c>
      <c r="AJ12" s="737">
        <v>173.85</v>
      </c>
      <c r="AK12" s="737">
        <v>46.92</v>
      </c>
      <c r="AL12" s="737">
        <v>23.33</v>
      </c>
      <c r="AM12" s="737">
        <v>244.1</v>
      </c>
      <c r="AN12" s="737">
        <v>217.07</v>
      </c>
      <c r="AO12" s="737">
        <v>55.29</v>
      </c>
      <c r="AP12" s="737">
        <v>39.68</v>
      </c>
      <c r="AQ12" s="737">
        <v>312.04000000000002</v>
      </c>
      <c r="AR12" s="762" t="s">
        <v>10</v>
      </c>
    </row>
    <row r="13" spans="1:44" ht="16.5">
      <c r="A13" s="575"/>
      <c r="B13" s="259"/>
      <c r="C13" s="259"/>
      <c r="D13" s="259"/>
      <c r="E13" s="259"/>
      <c r="F13" s="259"/>
      <c r="G13" s="259"/>
      <c r="H13" s="259"/>
      <c r="I13" s="259"/>
      <c r="J13" s="259"/>
      <c r="K13" s="259"/>
      <c r="L13" s="259"/>
      <c r="M13" s="259"/>
      <c r="N13" s="259"/>
      <c r="O13" s="259"/>
      <c r="P13" s="259"/>
      <c r="Q13" s="259"/>
      <c r="R13" s="259"/>
      <c r="S13" s="769" t="s">
        <v>1859</v>
      </c>
      <c r="T13" s="756"/>
      <c r="U13" s="756"/>
      <c r="V13" s="756"/>
      <c r="W13" s="756"/>
      <c r="X13" s="756"/>
      <c r="Y13" s="756"/>
      <c r="Z13" s="756"/>
      <c r="AA13" s="756"/>
      <c r="AB13" s="756"/>
      <c r="AC13" s="756"/>
      <c r="AD13" s="756"/>
      <c r="AE13" s="756"/>
      <c r="AF13" s="756">
        <v>0</v>
      </c>
      <c r="AG13" s="756">
        <v>0</v>
      </c>
      <c r="AH13" s="756">
        <v>0</v>
      </c>
      <c r="AI13" s="756">
        <v>0</v>
      </c>
      <c r="AJ13" s="756">
        <v>0</v>
      </c>
      <c r="AK13" s="756">
        <v>0</v>
      </c>
      <c r="AL13" s="756">
        <v>0</v>
      </c>
      <c r="AM13" s="756">
        <v>0</v>
      </c>
      <c r="AN13" s="756">
        <v>3.24</v>
      </c>
      <c r="AO13" s="756">
        <v>0</v>
      </c>
      <c r="AP13" s="756">
        <v>0</v>
      </c>
      <c r="AQ13" s="756">
        <v>3.24</v>
      </c>
      <c r="AR13" s="761" t="s">
        <v>2121</v>
      </c>
    </row>
    <row r="14" spans="1:44" ht="16.5">
      <c r="A14" s="575"/>
      <c r="B14" s="259"/>
      <c r="C14" s="259"/>
      <c r="D14" s="259"/>
      <c r="E14" s="259"/>
      <c r="F14" s="259"/>
      <c r="G14" s="259"/>
      <c r="H14" s="259"/>
      <c r="I14" s="259"/>
      <c r="J14" s="259"/>
      <c r="K14" s="259"/>
      <c r="L14" s="259"/>
      <c r="M14" s="259"/>
      <c r="N14" s="259"/>
      <c r="O14" s="259"/>
      <c r="P14" s="259"/>
      <c r="Q14" s="259"/>
      <c r="R14" s="259"/>
      <c r="S14" s="737" t="s">
        <v>1073</v>
      </c>
      <c r="T14" s="73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62" t="s">
        <v>1860</v>
      </c>
    </row>
    <row r="15" spans="1:44" ht="16.5">
      <c r="A15" s="575"/>
      <c r="B15" s="259"/>
      <c r="C15" s="259"/>
      <c r="D15" s="259"/>
      <c r="E15" s="259"/>
      <c r="F15" s="259"/>
      <c r="G15" s="259"/>
      <c r="H15" s="259"/>
      <c r="I15" s="259"/>
      <c r="J15" s="259"/>
      <c r="K15" s="259"/>
      <c r="L15" s="259"/>
      <c r="M15" s="259"/>
      <c r="N15" s="259"/>
      <c r="O15" s="259"/>
      <c r="P15" s="259"/>
      <c r="Q15" s="259"/>
      <c r="R15" s="259"/>
      <c r="S15" s="770" t="s">
        <v>1861</v>
      </c>
      <c r="T15" s="753"/>
      <c r="U15" s="753"/>
      <c r="V15" s="753"/>
      <c r="W15" s="753"/>
      <c r="X15" s="753"/>
      <c r="Y15" s="753"/>
      <c r="Z15" s="753"/>
      <c r="AA15" s="753"/>
      <c r="AB15" s="753"/>
      <c r="AC15" s="753"/>
      <c r="AD15" s="753"/>
      <c r="AE15" s="753"/>
      <c r="AF15" s="754">
        <v>95.77</v>
      </c>
      <c r="AG15" s="754">
        <v>42.75</v>
      </c>
      <c r="AH15" s="754">
        <v>23.1</v>
      </c>
      <c r="AI15" s="754">
        <v>161.62</v>
      </c>
      <c r="AJ15" s="754">
        <v>80.37</v>
      </c>
      <c r="AK15" s="754">
        <v>37.159999999999997</v>
      </c>
      <c r="AL15" s="754">
        <v>18.72</v>
      </c>
      <c r="AM15" s="754">
        <v>136.26</v>
      </c>
      <c r="AN15" s="754">
        <v>89.1</v>
      </c>
      <c r="AO15" s="754">
        <v>44.04</v>
      </c>
      <c r="AP15" s="754">
        <v>22.74</v>
      </c>
      <c r="AQ15" s="754">
        <v>155.88</v>
      </c>
      <c r="AR15" s="763" t="s">
        <v>2122</v>
      </c>
    </row>
    <row r="16" spans="1:44" ht="16.5">
      <c r="A16" s="575"/>
      <c r="B16" s="259"/>
      <c r="C16" s="259"/>
      <c r="D16" s="259"/>
      <c r="E16" s="259"/>
      <c r="F16" s="259"/>
      <c r="G16" s="259"/>
      <c r="H16" s="259"/>
      <c r="I16" s="259"/>
      <c r="J16" s="259"/>
      <c r="K16" s="259"/>
      <c r="L16" s="259"/>
      <c r="M16" s="259"/>
      <c r="N16" s="259"/>
      <c r="O16" s="259"/>
      <c r="P16" s="259"/>
      <c r="Q16" s="259"/>
      <c r="R16" s="259"/>
      <c r="S16" s="733" t="s">
        <v>807</v>
      </c>
      <c r="T16" s="737"/>
      <c r="U16" s="737"/>
      <c r="V16" s="737"/>
      <c r="W16" s="737"/>
      <c r="X16" s="737"/>
      <c r="Y16" s="737"/>
      <c r="Z16" s="737"/>
      <c r="AA16" s="737"/>
      <c r="AB16" s="737"/>
      <c r="AC16" s="737"/>
      <c r="AD16" s="737"/>
      <c r="AE16" s="738"/>
      <c r="AF16" s="738"/>
      <c r="AG16" s="739"/>
      <c r="AH16" s="739"/>
      <c r="AI16" s="739"/>
      <c r="AJ16" s="739"/>
      <c r="AK16" s="739"/>
      <c r="AL16" s="739"/>
      <c r="AM16" s="739"/>
      <c r="AN16" s="739"/>
      <c r="AO16" s="739"/>
      <c r="AP16" s="739"/>
      <c r="AQ16" s="740"/>
      <c r="AR16" s="760" t="s">
        <v>1188</v>
      </c>
    </row>
    <row r="17" spans="1:44" ht="16.5">
      <c r="A17" s="575"/>
      <c r="B17" s="259"/>
      <c r="C17" s="259"/>
      <c r="D17" s="259"/>
      <c r="E17" s="259"/>
      <c r="F17" s="259"/>
      <c r="G17" s="259"/>
      <c r="H17" s="259"/>
      <c r="I17" s="259"/>
      <c r="J17" s="259"/>
      <c r="K17" s="259"/>
      <c r="L17" s="259"/>
      <c r="M17" s="259"/>
      <c r="N17" s="259"/>
      <c r="O17" s="259"/>
      <c r="P17" s="259"/>
      <c r="Q17" s="259"/>
      <c r="R17" s="259"/>
      <c r="S17" s="756" t="s">
        <v>746</v>
      </c>
      <c r="T17" s="756"/>
      <c r="U17" s="756"/>
      <c r="V17" s="756"/>
      <c r="W17" s="756"/>
      <c r="X17" s="756"/>
      <c r="Y17" s="756"/>
      <c r="Z17" s="756"/>
      <c r="AA17" s="756"/>
      <c r="AB17" s="756"/>
      <c r="AC17" s="756"/>
      <c r="AD17" s="756"/>
      <c r="AE17" s="756"/>
      <c r="AF17" s="757">
        <v>93.57</v>
      </c>
      <c r="AG17" s="757">
        <v>27.72</v>
      </c>
      <c r="AH17" s="757">
        <v>9.85</v>
      </c>
      <c r="AI17" s="757">
        <v>131.13999999999999</v>
      </c>
      <c r="AJ17" s="757">
        <v>95.42</v>
      </c>
      <c r="AK17" s="757">
        <v>28.09</v>
      </c>
      <c r="AL17" s="757">
        <v>8.36</v>
      </c>
      <c r="AM17" s="757">
        <v>131.86000000000001</v>
      </c>
      <c r="AN17" s="757">
        <v>99.47</v>
      </c>
      <c r="AO17" s="757">
        <v>34.700000000000003</v>
      </c>
      <c r="AP17" s="757">
        <v>10.09</v>
      </c>
      <c r="AQ17" s="757">
        <v>144.26</v>
      </c>
      <c r="AR17" s="761" t="s">
        <v>2123</v>
      </c>
    </row>
    <row r="18" spans="1:44" ht="16.5">
      <c r="A18" s="575"/>
      <c r="B18" s="259"/>
      <c r="C18" s="259"/>
      <c r="D18" s="259"/>
      <c r="E18" s="259"/>
      <c r="F18" s="259"/>
      <c r="G18" s="259"/>
      <c r="H18" s="259"/>
      <c r="I18" s="259"/>
      <c r="J18" s="259"/>
      <c r="K18" s="259"/>
      <c r="L18" s="259"/>
      <c r="M18" s="259"/>
      <c r="N18" s="259"/>
      <c r="O18" s="259"/>
      <c r="P18" s="259"/>
      <c r="Q18" s="259"/>
      <c r="R18" s="259"/>
      <c r="S18" s="737" t="s">
        <v>765</v>
      </c>
      <c r="T18" s="737"/>
      <c r="U18" s="737"/>
      <c r="V18" s="737"/>
      <c r="W18" s="737"/>
      <c r="X18" s="737"/>
      <c r="Y18" s="737"/>
      <c r="Z18" s="737"/>
      <c r="AA18" s="737"/>
      <c r="AB18" s="737"/>
      <c r="AC18" s="737"/>
      <c r="AD18" s="737"/>
      <c r="AE18" s="737"/>
      <c r="AF18" s="737">
        <v>64.73</v>
      </c>
      <c r="AG18" s="737">
        <v>34.33</v>
      </c>
      <c r="AH18" s="737">
        <v>4.5199999999999996</v>
      </c>
      <c r="AI18" s="737">
        <v>103.58</v>
      </c>
      <c r="AJ18" s="737">
        <v>58.02</v>
      </c>
      <c r="AK18" s="737">
        <v>31.02</v>
      </c>
      <c r="AL18" s="737">
        <v>4.0199999999999996</v>
      </c>
      <c r="AM18" s="737">
        <v>93.06</v>
      </c>
      <c r="AN18" s="737">
        <v>57.73</v>
      </c>
      <c r="AO18" s="737">
        <v>34</v>
      </c>
      <c r="AP18" s="737">
        <v>4.67</v>
      </c>
      <c r="AQ18" s="737">
        <v>96.4</v>
      </c>
      <c r="AR18" s="762" t="s">
        <v>2124</v>
      </c>
    </row>
    <row r="19" spans="1:44" ht="16.5">
      <c r="A19" s="575"/>
      <c r="B19" s="259"/>
      <c r="C19" s="259"/>
      <c r="D19" s="259"/>
      <c r="E19" s="259"/>
      <c r="F19" s="259"/>
      <c r="G19" s="259"/>
      <c r="H19" s="259"/>
      <c r="I19" s="259"/>
      <c r="J19" s="259"/>
      <c r="K19" s="259"/>
      <c r="L19" s="259"/>
      <c r="M19" s="259"/>
      <c r="N19" s="259"/>
      <c r="O19" s="259"/>
      <c r="P19" s="259"/>
      <c r="Q19" s="259"/>
      <c r="R19" s="259"/>
      <c r="S19" s="756" t="s">
        <v>1862</v>
      </c>
      <c r="T19" s="756"/>
      <c r="U19" s="756"/>
      <c r="V19" s="756"/>
      <c r="W19" s="756"/>
      <c r="X19" s="756"/>
      <c r="Y19" s="756"/>
      <c r="Z19" s="756"/>
      <c r="AA19" s="756"/>
      <c r="AB19" s="756"/>
      <c r="AC19" s="756"/>
      <c r="AD19" s="756"/>
      <c r="AE19" s="756"/>
      <c r="AF19" s="756">
        <v>70.680000000000007</v>
      </c>
      <c r="AG19" s="756">
        <v>33.090000000000003</v>
      </c>
      <c r="AH19" s="756">
        <v>8.91</v>
      </c>
      <c r="AI19" s="756">
        <v>112.67</v>
      </c>
      <c r="AJ19" s="756">
        <v>67.540000000000006</v>
      </c>
      <c r="AK19" s="756">
        <v>33.869999999999997</v>
      </c>
      <c r="AL19" s="756">
        <v>9.33</v>
      </c>
      <c r="AM19" s="756">
        <v>110.74</v>
      </c>
      <c r="AN19" s="756">
        <v>78.14</v>
      </c>
      <c r="AO19" s="756">
        <v>40.47</v>
      </c>
      <c r="AP19" s="756">
        <v>11.09</v>
      </c>
      <c r="AQ19" s="756">
        <v>129.69999999999999</v>
      </c>
      <c r="AR19" s="761" t="s">
        <v>2125</v>
      </c>
    </row>
    <row r="20" spans="1:44" ht="16.5">
      <c r="A20" s="575"/>
      <c r="B20" s="259"/>
      <c r="C20" s="259"/>
      <c r="D20" s="259"/>
      <c r="E20" s="259"/>
      <c r="F20" s="259"/>
      <c r="G20" s="259"/>
      <c r="H20" s="259"/>
      <c r="I20" s="259"/>
      <c r="J20" s="259"/>
      <c r="K20" s="259"/>
      <c r="L20" s="259"/>
      <c r="M20" s="259"/>
      <c r="N20" s="259"/>
      <c r="O20" s="259"/>
      <c r="P20" s="259"/>
      <c r="Q20" s="259"/>
      <c r="R20" s="259"/>
      <c r="S20" s="737" t="s">
        <v>127</v>
      </c>
      <c r="T20" s="747"/>
      <c r="U20" s="747"/>
      <c r="V20" s="747"/>
      <c r="W20" s="747"/>
      <c r="X20" s="747"/>
      <c r="Y20" s="747"/>
      <c r="Z20" s="747"/>
      <c r="AA20" s="747"/>
      <c r="AB20" s="747"/>
      <c r="AC20" s="747"/>
      <c r="AD20" s="747"/>
      <c r="AE20" s="747"/>
      <c r="AF20" s="737">
        <v>65.63</v>
      </c>
      <c r="AG20" s="737">
        <v>38.049999999999997</v>
      </c>
      <c r="AH20" s="737">
        <v>23.11</v>
      </c>
      <c r="AI20" s="737">
        <v>126.79</v>
      </c>
      <c r="AJ20" s="737">
        <v>59.11</v>
      </c>
      <c r="AK20" s="737">
        <v>34.01</v>
      </c>
      <c r="AL20" s="737">
        <v>18.260000000000002</v>
      </c>
      <c r="AM20" s="737">
        <v>111.37</v>
      </c>
      <c r="AN20" s="737">
        <v>64.33</v>
      </c>
      <c r="AO20" s="737">
        <v>42.69</v>
      </c>
      <c r="AP20" s="737">
        <v>22.17</v>
      </c>
      <c r="AQ20" s="737">
        <v>129.19</v>
      </c>
      <c r="AR20" s="762" t="s">
        <v>2126</v>
      </c>
    </row>
    <row r="21" spans="1:44" ht="16.5">
      <c r="A21" s="575"/>
      <c r="B21" s="259"/>
      <c r="C21" s="259"/>
      <c r="D21" s="259"/>
      <c r="E21" s="259"/>
      <c r="F21" s="259"/>
      <c r="G21" s="259"/>
      <c r="H21" s="259"/>
      <c r="I21" s="259"/>
      <c r="J21" s="259"/>
      <c r="K21" s="259"/>
      <c r="L21" s="259"/>
      <c r="M21" s="259"/>
      <c r="N21" s="259"/>
      <c r="O21" s="259"/>
      <c r="P21" s="259"/>
      <c r="Q21" s="259"/>
      <c r="R21" s="259"/>
      <c r="S21" s="756" t="s">
        <v>741</v>
      </c>
      <c r="T21" s="756"/>
      <c r="U21" s="756"/>
      <c r="V21" s="756"/>
      <c r="W21" s="756"/>
      <c r="X21" s="756"/>
      <c r="Y21" s="756"/>
      <c r="Z21" s="756"/>
      <c r="AA21" s="756"/>
      <c r="AB21" s="756"/>
      <c r="AC21" s="756"/>
      <c r="AD21" s="756"/>
      <c r="AE21" s="756"/>
      <c r="AF21" s="756">
        <v>43.7</v>
      </c>
      <c r="AG21" s="756">
        <v>16.010000000000002</v>
      </c>
      <c r="AH21" s="756">
        <v>1.03</v>
      </c>
      <c r="AI21" s="756">
        <v>60.74</v>
      </c>
      <c r="AJ21" s="756">
        <v>46.56</v>
      </c>
      <c r="AK21" s="756">
        <v>18.32</v>
      </c>
      <c r="AL21" s="756">
        <v>0.8</v>
      </c>
      <c r="AM21" s="756">
        <v>65.680000000000007</v>
      </c>
      <c r="AN21" s="756">
        <v>47.17</v>
      </c>
      <c r="AO21" s="756">
        <v>19.350000000000001</v>
      </c>
      <c r="AP21" s="756">
        <v>0.94</v>
      </c>
      <c r="AQ21" s="756">
        <v>67.459999999999994</v>
      </c>
      <c r="AR21" s="761" t="s">
        <v>33</v>
      </c>
    </row>
    <row r="22" spans="1:44" ht="16.5">
      <c r="A22" s="575"/>
      <c r="B22" s="259"/>
      <c r="C22" s="259"/>
      <c r="D22" s="259"/>
      <c r="E22" s="259"/>
      <c r="F22" s="259"/>
      <c r="G22" s="259"/>
      <c r="H22" s="259"/>
      <c r="I22" s="259"/>
      <c r="J22" s="259"/>
      <c r="K22" s="259"/>
      <c r="L22" s="259"/>
      <c r="M22" s="259"/>
      <c r="N22" s="259"/>
      <c r="O22" s="259"/>
      <c r="P22" s="259"/>
      <c r="Q22" s="259"/>
      <c r="R22" s="259"/>
      <c r="S22" s="737" t="s">
        <v>204</v>
      </c>
      <c r="T22" s="737"/>
      <c r="U22" s="737"/>
      <c r="V22" s="737"/>
      <c r="W22" s="737"/>
      <c r="X22" s="737"/>
      <c r="Y22" s="737"/>
      <c r="Z22" s="737"/>
      <c r="AA22" s="737"/>
      <c r="AB22" s="737"/>
      <c r="AC22" s="737"/>
      <c r="AD22" s="737"/>
      <c r="AE22" s="737"/>
      <c r="AF22" s="737">
        <v>17.04</v>
      </c>
      <c r="AG22" s="737">
        <v>13.38</v>
      </c>
      <c r="AH22" s="737">
        <v>9.41</v>
      </c>
      <c r="AI22" s="737">
        <v>39.83</v>
      </c>
      <c r="AJ22" s="737">
        <v>14.54</v>
      </c>
      <c r="AK22" s="737">
        <v>9.4700000000000006</v>
      </c>
      <c r="AL22" s="737">
        <v>10.96</v>
      </c>
      <c r="AM22" s="737">
        <v>34.97</v>
      </c>
      <c r="AN22" s="737">
        <v>18.12</v>
      </c>
      <c r="AO22" s="737">
        <v>9.52</v>
      </c>
      <c r="AP22" s="737">
        <v>9.83</v>
      </c>
      <c r="AQ22" s="737">
        <v>37.47</v>
      </c>
      <c r="AR22" s="762" t="s">
        <v>16</v>
      </c>
    </row>
    <row r="23" spans="1:44" ht="16.5">
      <c r="A23" s="575"/>
      <c r="B23" s="259"/>
      <c r="C23" s="259"/>
      <c r="D23" s="259"/>
      <c r="E23" s="259"/>
      <c r="F23" s="259"/>
      <c r="G23" s="259"/>
      <c r="H23" s="259"/>
      <c r="I23" s="259"/>
      <c r="J23" s="259"/>
      <c r="K23" s="259"/>
      <c r="L23" s="259"/>
      <c r="M23" s="259"/>
      <c r="N23" s="259"/>
      <c r="O23" s="259"/>
      <c r="P23" s="259"/>
      <c r="Q23" s="259"/>
      <c r="R23" s="259"/>
      <c r="S23" s="756" t="s">
        <v>1863</v>
      </c>
      <c r="T23" s="756"/>
      <c r="U23" s="756"/>
      <c r="V23" s="756"/>
      <c r="W23" s="756"/>
      <c r="X23" s="756"/>
      <c r="Y23" s="756"/>
      <c r="Z23" s="756"/>
      <c r="AA23" s="756"/>
      <c r="AB23" s="756"/>
      <c r="AC23" s="756"/>
      <c r="AD23" s="756"/>
      <c r="AE23" s="756"/>
      <c r="AF23" s="756">
        <v>0</v>
      </c>
      <c r="AG23" s="756">
        <v>0</v>
      </c>
      <c r="AH23" s="756">
        <v>0</v>
      </c>
      <c r="AI23" s="756">
        <v>0</v>
      </c>
      <c r="AJ23" s="756">
        <v>0</v>
      </c>
      <c r="AK23" s="756">
        <v>0</v>
      </c>
      <c r="AL23" s="756">
        <v>0</v>
      </c>
      <c r="AM23" s="756">
        <v>0</v>
      </c>
      <c r="AN23" s="756">
        <v>0</v>
      </c>
      <c r="AO23" s="756">
        <v>0</v>
      </c>
      <c r="AP23" s="756">
        <v>0</v>
      </c>
      <c r="AQ23" s="756">
        <v>0</v>
      </c>
      <c r="AR23" s="761" t="s">
        <v>4</v>
      </c>
    </row>
    <row r="24" spans="1:44" ht="16.5">
      <c r="A24" s="575"/>
      <c r="B24" s="259"/>
      <c r="C24" s="259"/>
      <c r="D24" s="259"/>
      <c r="E24" s="259"/>
      <c r="F24" s="259"/>
      <c r="G24" s="259"/>
      <c r="H24" s="259"/>
      <c r="I24" s="259"/>
      <c r="J24" s="259"/>
      <c r="K24" s="259"/>
      <c r="L24" s="259"/>
      <c r="M24" s="259"/>
      <c r="N24" s="259"/>
      <c r="O24" s="259"/>
      <c r="P24" s="259"/>
      <c r="Q24" s="259"/>
      <c r="R24" s="259"/>
      <c r="S24" s="737" t="s">
        <v>1864</v>
      </c>
      <c r="T24" s="737"/>
      <c r="U24" s="737"/>
      <c r="V24" s="737"/>
      <c r="W24" s="737"/>
      <c r="X24" s="737"/>
      <c r="Y24" s="737"/>
      <c r="Z24" s="737"/>
      <c r="AA24" s="737"/>
      <c r="AB24" s="737"/>
      <c r="AC24" s="737"/>
      <c r="AD24" s="737"/>
      <c r="AE24" s="737"/>
      <c r="AF24" s="737">
        <v>7.24</v>
      </c>
      <c r="AG24" s="737">
        <v>4.22</v>
      </c>
      <c r="AH24" s="737">
        <v>0</v>
      </c>
      <c r="AI24" s="737">
        <v>11.47</v>
      </c>
      <c r="AJ24" s="737">
        <v>0</v>
      </c>
      <c r="AK24" s="737">
        <v>0</v>
      </c>
      <c r="AL24" s="737">
        <v>0</v>
      </c>
      <c r="AM24" s="737">
        <v>0</v>
      </c>
      <c r="AN24" s="737">
        <v>28.73</v>
      </c>
      <c r="AO24" s="737">
        <v>19.89</v>
      </c>
      <c r="AP24" s="737">
        <v>0</v>
      </c>
      <c r="AQ24" s="737">
        <v>48.62</v>
      </c>
      <c r="AR24" s="762" t="s">
        <v>2127</v>
      </c>
    </row>
    <row r="25" spans="1:44" ht="16.5">
      <c r="A25" s="575"/>
      <c r="B25" s="259"/>
      <c r="C25" s="259"/>
      <c r="D25" s="259"/>
      <c r="E25" s="259"/>
      <c r="F25" s="259"/>
      <c r="G25" s="259"/>
      <c r="H25" s="259"/>
      <c r="I25" s="259"/>
      <c r="J25" s="259"/>
      <c r="K25" s="259"/>
      <c r="L25" s="259"/>
      <c r="M25" s="259"/>
      <c r="N25" s="259"/>
      <c r="O25" s="259"/>
      <c r="P25" s="259"/>
      <c r="Q25" s="259"/>
      <c r="R25" s="259"/>
      <c r="S25" s="770" t="s">
        <v>1865</v>
      </c>
      <c r="T25" s="753"/>
      <c r="U25" s="753"/>
      <c r="V25" s="753"/>
      <c r="W25" s="753"/>
      <c r="X25" s="753"/>
      <c r="Y25" s="753"/>
      <c r="Z25" s="753"/>
      <c r="AA25" s="753"/>
      <c r="AB25" s="753"/>
      <c r="AC25" s="753"/>
      <c r="AD25" s="753"/>
      <c r="AE25" s="753"/>
      <c r="AF25" s="754">
        <v>63.23</v>
      </c>
      <c r="AG25" s="754">
        <v>29.19</v>
      </c>
      <c r="AH25" s="754">
        <v>9.07</v>
      </c>
      <c r="AI25" s="754">
        <v>101.49</v>
      </c>
      <c r="AJ25" s="754">
        <v>60.92</v>
      </c>
      <c r="AK25" s="754">
        <v>28.3</v>
      </c>
      <c r="AL25" s="754">
        <v>7.82</v>
      </c>
      <c r="AM25" s="754">
        <v>97.04</v>
      </c>
      <c r="AN25" s="754">
        <v>63.5</v>
      </c>
      <c r="AO25" s="754">
        <v>32.97</v>
      </c>
      <c r="AP25" s="754">
        <v>9.33</v>
      </c>
      <c r="AQ25" s="754">
        <v>105.8</v>
      </c>
      <c r="AR25" s="764" t="s">
        <v>2128</v>
      </c>
    </row>
    <row r="26" spans="1:44" ht="16.5">
      <c r="A26" s="575"/>
      <c r="B26" s="259"/>
      <c r="C26" s="259"/>
      <c r="D26" s="259"/>
      <c r="E26" s="259"/>
      <c r="F26" s="259"/>
      <c r="G26" s="259"/>
      <c r="H26" s="259"/>
      <c r="I26" s="259"/>
      <c r="J26" s="259"/>
      <c r="K26" s="259"/>
      <c r="L26" s="259"/>
      <c r="M26" s="259"/>
      <c r="N26" s="259"/>
      <c r="O26" s="259"/>
      <c r="P26" s="259"/>
      <c r="Q26" s="259"/>
      <c r="R26" s="259"/>
      <c r="S26" s="733" t="s">
        <v>279</v>
      </c>
      <c r="T26" s="737"/>
      <c r="U26" s="737"/>
      <c r="V26" s="737"/>
      <c r="W26" s="737"/>
      <c r="X26" s="737"/>
      <c r="Y26" s="737"/>
      <c r="Z26" s="737"/>
      <c r="AA26" s="737"/>
      <c r="AB26" s="737"/>
      <c r="AC26" s="737"/>
      <c r="AD26" s="737"/>
      <c r="AE26" s="738"/>
      <c r="AF26" s="738"/>
      <c r="AG26" s="739"/>
      <c r="AH26" s="739"/>
      <c r="AI26" s="739"/>
      <c r="AJ26" s="739"/>
      <c r="AK26" s="739"/>
      <c r="AL26" s="739"/>
      <c r="AM26" s="739"/>
      <c r="AN26" s="739"/>
      <c r="AO26" s="739"/>
      <c r="AP26" s="739"/>
      <c r="AQ26" s="740"/>
      <c r="AR26" s="760" t="s">
        <v>1187</v>
      </c>
    </row>
    <row r="27" spans="1:44" ht="16.5">
      <c r="A27" s="575"/>
      <c r="B27" s="259"/>
      <c r="C27" s="259"/>
      <c r="D27" s="259"/>
      <c r="E27" s="259"/>
      <c r="F27" s="259"/>
      <c r="G27" s="259"/>
      <c r="H27" s="259"/>
      <c r="I27" s="259"/>
      <c r="J27" s="259"/>
      <c r="K27" s="259"/>
      <c r="L27" s="259"/>
      <c r="M27" s="259"/>
      <c r="N27" s="259"/>
      <c r="O27" s="259"/>
      <c r="P27" s="259"/>
      <c r="Q27" s="259"/>
      <c r="R27" s="259"/>
      <c r="S27" s="756" t="s">
        <v>1866</v>
      </c>
      <c r="T27" s="756"/>
      <c r="U27" s="756"/>
      <c r="V27" s="756"/>
      <c r="W27" s="756"/>
      <c r="X27" s="756"/>
      <c r="Y27" s="756"/>
      <c r="Z27" s="756"/>
      <c r="AA27" s="756"/>
      <c r="AB27" s="756"/>
      <c r="AC27" s="756"/>
      <c r="AD27" s="756"/>
      <c r="AE27" s="756"/>
      <c r="AF27" s="757">
        <v>170.03</v>
      </c>
      <c r="AG27" s="757">
        <v>44.87</v>
      </c>
      <c r="AH27" s="757">
        <v>7.37</v>
      </c>
      <c r="AI27" s="757">
        <v>222.26</v>
      </c>
      <c r="AJ27" s="757">
        <v>161.46</v>
      </c>
      <c r="AK27" s="757">
        <v>45.73</v>
      </c>
      <c r="AL27" s="757">
        <v>5.72</v>
      </c>
      <c r="AM27" s="757">
        <v>212.9</v>
      </c>
      <c r="AN27" s="757">
        <v>167.05</v>
      </c>
      <c r="AO27" s="757">
        <v>48.05</v>
      </c>
      <c r="AP27" s="757">
        <v>5.91</v>
      </c>
      <c r="AQ27" s="757">
        <v>221.02</v>
      </c>
      <c r="AR27" s="761" t="s">
        <v>25</v>
      </c>
    </row>
    <row r="28" spans="1:44" ht="16.5">
      <c r="A28" s="575"/>
      <c r="B28" s="259"/>
      <c r="C28" s="259"/>
      <c r="D28" s="259"/>
      <c r="E28" s="259"/>
      <c r="F28" s="259"/>
      <c r="G28" s="259"/>
      <c r="H28" s="259"/>
      <c r="I28" s="259"/>
      <c r="J28" s="259"/>
      <c r="K28" s="259"/>
      <c r="L28" s="259"/>
      <c r="M28" s="259"/>
      <c r="N28" s="259"/>
      <c r="O28" s="259"/>
      <c r="P28" s="259"/>
      <c r="Q28" s="259"/>
      <c r="R28" s="259"/>
      <c r="S28" s="737" t="s">
        <v>846</v>
      </c>
      <c r="T28" s="737"/>
      <c r="U28" s="737"/>
      <c r="V28" s="737"/>
      <c r="W28" s="737"/>
      <c r="X28" s="737"/>
      <c r="Y28" s="737"/>
      <c r="Z28" s="737"/>
      <c r="AA28" s="737"/>
      <c r="AB28" s="737"/>
      <c r="AC28" s="737"/>
      <c r="AD28" s="737"/>
      <c r="AE28" s="737"/>
      <c r="AF28" s="737">
        <v>188.2</v>
      </c>
      <c r="AG28" s="737">
        <v>45.26</v>
      </c>
      <c r="AH28" s="737">
        <v>5.82</v>
      </c>
      <c r="AI28" s="737">
        <v>239.29</v>
      </c>
      <c r="AJ28" s="737">
        <v>191.36</v>
      </c>
      <c r="AK28" s="737">
        <v>46.32</v>
      </c>
      <c r="AL28" s="737">
        <v>5.49</v>
      </c>
      <c r="AM28" s="737">
        <v>243.17</v>
      </c>
      <c r="AN28" s="737">
        <v>190.81</v>
      </c>
      <c r="AO28" s="737">
        <v>48.83</v>
      </c>
      <c r="AP28" s="737">
        <v>7.07</v>
      </c>
      <c r="AQ28" s="737">
        <v>246.71</v>
      </c>
      <c r="AR28" s="762" t="s">
        <v>32</v>
      </c>
    </row>
    <row r="29" spans="1:44" ht="16.5">
      <c r="A29" s="575"/>
      <c r="B29" s="259"/>
      <c r="C29" s="259"/>
      <c r="D29" s="259"/>
      <c r="E29" s="259"/>
      <c r="F29" s="259"/>
      <c r="G29" s="259"/>
      <c r="H29" s="259"/>
      <c r="I29" s="259"/>
      <c r="J29" s="259"/>
      <c r="K29" s="259"/>
      <c r="L29" s="259"/>
      <c r="M29" s="259"/>
      <c r="N29" s="259"/>
      <c r="O29" s="259"/>
      <c r="P29" s="259"/>
      <c r="Q29" s="259"/>
      <c r="R29" s="259"/>
      <c r="S29" s="756" t="s">
        <v>1867</v>
      </c>
      <c r="T29" s="756"/>
      <c r="U29" s="756"/>
      <c r="V29" s="756"/>
      <c r="W29" s="756"/>
      <c r="X29" s="756"/>
      <c r="Y29" s="756"/>
      <c r="Z29" s="756"/>
      <c r="AA29" s="756"/>
      <c r="AB29" s="756"/>
      <c r="AC29" s="756"/>
      <c r="AD29" s="756"/>
      <c r="AE29" s="756"/>
      <c r="AF29" s="756">
        <v>118.59</v>
      </c>
      <c r="AG29" s="756">
        <v>36.409999999999997</v>
      </c>
      <c r="AH29" s="756">
        <v>6.24</v>
      </c>
      <c r="AI29" s="756">
        <v>161.24</v>
      </c>
      <c r="AJ29" s="756">
        <v>134.41999999999999</v>
      </c>
      <c r="AK29" s="756">
        <v>44.09</v>
      </c>
      <c r="AL29" s="756">
        <v>7.4</v>
      </c>
      <c r="AM29" s="756">
        <v>185.91</v>
      </c>
      <c r="AN29" s="756">
        <v>133.06</v>
      </c>
      <c r="AO29" s="756">
        <v>47.9</v>
      </c>
      <c r="AP29" s="756">
        <v>8</v>
      </c>
      <c r="AQ29" s="756">
        <v>188.96</v>
      </c>
      <c r="AR29" s="761" t="s">
        <v>1868</v>
      </c>
    </row>
    <row r="30" spans="1:44" ht="16.5">
      <c r="A30" s="575"/>
      <c r="B30" s="259"/>
      <c r="C30" s="259"/>
      <c r="D30" s="259"/>
      <c r="E30" s="259"/>
      <c r="F30" s="259"/>
      <c r="G30" s="259"/>
      <c r="H30" s="259"/>
      <c r="I30" s="259"/>
      <c r="J30" s="259"/>
      <c r="K30" s="259"/>
      <c r="L30" s="259"/>
      <c r="M30" s="259"/>
      <c r="N30" s="259"/>
      <c r="O30" s="259"/>
      <c r="P30" s="259"/>
      <c r="Q30" s="259"/>
      <c r="R30" s="259"/>
      <c r="S30" s="737" t="s">
        <v>1075</v>
      </c>
      <c r="T30" s="747"/>
      <c r="U30" s="747"/>
      <c r="V30" s="747"/>
      <c r="W30" s="747"/>
      <c r="X30" s="747"/>
      <c r="Y30" s="747"/>
      <c r="Z30" s="747"/>
      <c r="AA30" s="747"/>
      <c r="AB30" s="747"/>
      <c r="AC30" s="747"/>
      <c r="AD30" s="747"/>
      <c r="AE30" s="747"/>
      <c r="AF30" s="737">
        <v>111.79</v>
      </c>
      <c r="AG30" s="737">
        <v>19.23</v>
      </c>
      <c r="AH30" s="737">
        <v>6.37</v>
      </c>
      <c r="AI30" s="737">
        <v>137.38999999999999</v>
      </c>
      <c r="AJ30" s="737">
        <v>102.93</v>
      </c>
      <c r="AK30" s="737">
        <v>25.54</v>
      </c>
      <c r="AL30" s="737">
        <v>7.32</v>
      </c>
      <c r="AM30" s="737">
        <v>135.79</v>
      </c>
      <c r="AN30" s="737">
        <v>99.39</v>
      </c>
      <c r="AO30" s="737">
        <v>23.87</v>
      </c>
      <c r="AP30" s="737">
        <v>6.89</v>
      </c>
      <c r="AQ30" s="737">
        <v>130.15</v>
      </c>
      <c r="AR30" s="762" t="s">
        <v>36</v>
      </c>
    </row>
    <row r="31" spans="1:44" ht="16.5">
      <c r="A31" s="575"/>
      <c r="B31" s="259"/>
      <c r="C31" s="259"/>
      <c r="D31" s="259"/>
      <c r="E31" s="259"/>
      <c r="F31" s="259"/>
      <c r="G31" s="259"/>
      <c r="H31" s="259"/>
      <c r="I31" s="259"/>
      <c r="J31" s="259"/>
      <c r="K31" s="259"/>
      <c r="L31" s="259"/>
      <c r="M31" s="259"/>
      <c r="N31" s="259"/>
      <c r="O31" s="259"/>
      <c r="P31" s="259"/>
      <c r="Q31" s="259"/>
      <c r="R31" s="259"/>
      <c r="S31" s="756" t="s">
        <v>1869</v>
      </c>
      <c r="T31" s="756"/>
      <c r="U31" s="756"/>
      <c r="V31" s="756"/>
      <c r="W31" s="756"/>
      <c r="X31" s="756"/>
      <c r="Y31" s="756"/>
      <c r="Z31" s="756"/>
      <c r="AA31" s="756"/>
      <c r="AB31" s="756"/>
      <c r="AC31" s="756"/>
      <c r="AD31" s="756"/>
      <c r="AE31" s="756"/>
      <c r="AF31" s="756">
        <v>41.04</v>
      </c>
      <c r="AG31" s="756">
        <v>10.69</v>
      </c>
      <c r="AH31" s="756">
        <v>10.06</v>
      </c>
      <c r="AI31" s="756">
        <v>61.79</v>
      </c>
      <c r="AJ31" s="756">
        <v>41.86</v>
      </c>
      <c r="AK31" s="756">
        <v>11.35</v>
      </c>
      <c r="AL31" s="756">
        <v>10.88</v>
      </c>
      <c r="AM31" s="756">
        <v>64.09</v>
      </c>
      <c r="AN31" s="756">
        <v>41.2</v>
      </c>
      <c r="AO31" s="756">
        <v>12.28</v>
      </c>
      <c r="AP31" s="756">
        <v>11.2</v>
      </c>
      <c r="AQ31" s="756">
        <v>64.680000000000007</v>
      </c>
      <c r="AR31" s="761" t="s">
        <v>2144</v>
      </c>
    </row>
    <row r="32" spans="1:44" ht="16.5">
      <c r="A32" s="575"/>
      <c r="B32" s="259"/>
      <c r="C32" s="259"/>
      <c r="D32" s="259"/>
      <c r="E32" s="259"/>
      <c r="F32" s="259"/>
      <c r="G32" s="259"/>
      <c r="H32" s="259"/>
      <c r="I32" s="259"/>
      <c r="J32" s="259"/>
      <c r="K32" s="259"/>
      <c r="L32" s="259"/>
      <c r="M32" s="259"/>
      <c r="N32" s="259"/>
      <c r="O32" s="259"/>
      <c r="P32" s="259"/>
      <c r="Q32" s="259"/>
      <c r="R32" s="259"/>
      <c r="S32" s="737" t="s">
        <v>1870</v>
      </c>
      <c r="T32" s="737"/>
      <c r="U32" s="737"/>
      <c r="V32" s="737"/>
      <c r="W32" s="737"/>
      <c r="X32" s="737"/>
      <c r="Y32" s="737"/>
      <c r="Z32" s="737"/>
      <c r="AA32" s="737"/>
      <c r="AB32" s="737"/>
      <c r="AC32" s="737"/>
      <c r="AD32" s="737"/>
      <c r="AE32" s="737"/>
      <c r="AF32" s="737">
        <v>36.799999999999997</v>
      </c>
      <c r="AG32" s="737">
        <v>12.06</v>
      </c>
      <c r="AH32" s="737">
        <v>8.33</v>
      </c>
      <c r="AI32" s="737">
        <v>57.19</v>
      </c>
      <c r="AJ32" s="737">
        <v>26.62</v>
      </c>
      <c r="AK32" s="737">
        <v>8.82</v>
      </c>
      <c r="AL32" s="737">
        <v>5.86</v>
      </c>
      <c r="AM32" s="737">
        <v>41.3</v>
      </c>
      <c r="AN32" s="737">
        <v>59.73</v>
      </c>
      <c r="AO32" s="737">
        <v>19.66</v>
      </c>
      <c r="AP32" s="737">
        <v>15.1</v>
      </c>
      <c r="AQ32" s="737">
        <v>94.49</v>
      </c>
      <c r="AR32" s="762" t="s">
        <v>26</v>
      </c>
    </row>
    <row r="33" spans="1:44" ht="16.5">
      <c r="A33" s="575"/>
      <c r="B33" s="259"/>
      <c r="C33" s="259"/>
      <c r="D33" s="259"/>
      <c r="E33" s="259"/>
      <c r="F33" s="259"/>
      <c r="G33" s="259"/>
      <c r="H33" s="259"/>
      <c r="I33" s="259"/>
      <c r="J33" s="259"/>
      <c r="K33" s="259"/>
      <c r="L33" s="259"/>
      <c r="M33" s="259"/>
      <c r="N33" s="259"/>
      <c r="O33" s="259"/>
      <c r="P33" s="259"/>
      <c r="Q33" s="259"/>
      <c r="R33" s="259"/>
      <c r="S33" s="756" t="s">
        <v>850</v>
      </c>
      <c r="T33" s="756"/>
      <c r="U33" s="756"/>
      <c r="V33" s="756"/>
      <c r="W33" s="756"/>
      <c r="X33" s="756"/>
      <c r="Y33" s="756"/>
      <c r="Z33" s="756"/>
      <c r="AA33" s="756"/>
      <c r="AB33" s="756"/>
      <c r="AC33" s="756"/>
      <c r="AD33" s="756"/>
      <c r="AE33" s="756"/>
      <c r="AF33" s="756">
        <v>101.21</v>
      </c>
      <c r="AG33" s="756">
        <v>13.25</v>
      </c>
      <c r="AH33" s="756">
        <v>3.36</v>
      </c>
      <c r="AI33" s="756">
        <v>117.83</v>
      </c>
      <c r="AJ33" s="756">
        <v>126.58</v>
      </c>
      <c r="AK33" s="756">
        <v>21.15</v>
      </c>
      <c r="AL33" s="756">
        <v>3.3</v>
      </c>
      <c r="AM33" s="756">
        <v>151.03</v>
      </c>
      <c r="AN33" s="756">
        <v>110.46</v>
      </c>
      <c r="AO33" s="756">
        <v>17.53</v>
      </c>
      <c r="AP33" s="756">
        <v>2.99</v>
      </c>
      <c r="AQ33" s="756">
        <v>130.97999999999999</v>
      </c>
      <c r="AR33" s="761" t="s">
        <v>2143</v>
      </c>
    </row>
    <row r="34" spans="1:44" ht="16.5">
      <c r="A34" s="575"/>
      <c r="B34" s="259"/>
      <c r="C34" s="259"/>
      <c r="D34" s="259"/>
      <c r="E34" s="259"/>
      <c r="F34" s="259"/>
      <c r="G34" s="259"/>
      <c r="H34" s="259"/>
      <c r="I34" s="259"/>
      <c r="J34" s="259"/>
      <c r="K34" s="259"/>
      <c r="L34" s="259"/>
      <c r="M34" s="259"/>
      <c r="N34" s="259"/>
      <c r="O34" s="259"/>
      <c r="P34" s="259"/>
      <c r="Q34" s="259"/>
      <c r="R34" s="259"/>
      <c r="S34" s="737" t="s">
        <v>851</v>
      </c>
      <c r="T34" s="737"/>
      <c r="U34" s="737"/>
      <c r="V34" s="737"/>
      <c r="W34" s="737"/>
      <c r="X34" s="737"/>
      <c r="Y34" s="737"/>
      <c r="Z34" s="737"/>
      <c r="AA34" s="737"/>
      <c r="AB34" s="737"/>
      <c r="AC34" s="737"/>
      <c r="AD34" s="737"/>
      <c r="AE34" s="737"/>
      <c r="AF34" s="737"/>
      <c r="AG34" s="737"/>
      <c r="AH34" s="737"/>
      <c r="AI34" s="737"/>
      <c r="AJ34" s="737"/>
      <c r="AK34" s="737"/>
      <c r="AL34" s="737"/>
      <c r="AM34" s="737"/>
      <c r="AN34" s="737"/>
      <c r="AO34" s="737"/>
      <c r="AP34" s="737"/>
      <c r="AQ34" s="737"/>
      <c r="AR34" s="762" t="s">
        <v>38</v>
      </c>
    </row>
    <row r="35" spans="1:44" ht="16.5">
      <c r="A35" s="575"/>
      <c r="B35" s="259"/>
      <c r="C35" s="259"/>
      <c r="D35" s="259"/>
      <c r="E35" s="259"/>
      <c r="F35" s="259"/>
      <c r="G35" s="259"/>
      <c r="H35" s="259"/>
      <c r="I35" s="259"/>
      <c r="J35" s="259"/>
      <c r="K35" s="259"/>
      <c r="L35" s="259"/>
      <c r="M35" s="259"/>
      <c r="N35" s="259"/>
      <c r="O35" s="259"/>
      <c r="P35" s="259"/>
      <c r="Q35" s="259"/>
      <c r="R35" s="259"/>
      <c r="S35" s="770" t="s">
        <v>1871</v>
      </c>
      <c r="T35" s="753"/>
      <c r="U35" s="753"/>
      <c r="V35" s="753"/>
      <c r="W35" s="753"/>
      <c r="X35" s="753"/>
      <c r="Y35" s="753"/>
      <c r="Z35" s="753"/>
      <c r="AA35" s="753"/>
      <c r="AB35" s="753"/>
      <c r="AC35" s="753"/>
      <c r="AD35" s="753"/>
      <c r="AE35" s="753"/>
      <c r="AF35" s="755">
        <v>132.51</v>
      </c>
      <c r="AG35" s="755">
        <v>37.090000000000003</v>
      </c>
      <c r="AH35" s="755">
        <v>6.48</v>
      </c>
      <c r="AI35" s="755">
        <v>176.09</v>
      </c>
      <c r="AJ35" s="755">
        <v>140.80000000000001</v>
      </c>
      <c r="AK35" s="755">
        <v>42.08</v>
      </c>
      <c r="AL35" s="755">
        <v>6.83</v>
      </c>
      <c r="AM35" s="755">
        <v>189.71</v>
      </c>
      <c r="AN35" s="755">
        <v>141.54</v>
      </c>
      <c r="AO35" s="755">
        <v>45.62</v>
      </c>
      <c r="AP35" s="755">
        <v>7.87</v>
      </c>
      <c r="AQ35" s="755">
        <v>195.03</v>
      </c>
      <c r="AR35" s="763" t="s">
        <v>2129</v>
      </c>
    </row>
    <row r="36" spans="1:44" ht="16.5">
      <c r="A36" s="575"/>
      <c r="B36" s="259"/>
      <c r="C36" s="259"/>
      <c r="D36" s="259"/>
      <c r="E36" s="259"/>
      <c r="F36" s="259"/>
      <c r="G36" s="259"/>
      <c r="H36" s="259"/>
      <c r="I36" s="259"/>
      <c r="J36" s="259"/>
      <c r="K36" s="259"/>
      <c r="L36" s="259"/>
      <c r="M36" s="259"/>
      <c r="N36" s="259"/>
      <c r="O36" s="259"/>
      <c r="P36" s="259"/>
      <c r="Q36" s="259"/>
      <c r="R36" s="259"/>
      <c r="S36" s="771"/>
      <c r="T36" s="741"/>
      <c r="U36" s="741"/>
      <c r="V36" s="741"/>
      <c r="W36" s="741"/>
      <c r="X36" s="741"/>
      <c r="Y36" s="741"/>
      <c r="Z36" s="741"/>
      <c r="AA36" s="741"/>
      <c r="AB36" s="741"/>
      <c r="AC36" s="741"/>
      <c r="AD36" s="741"/>
      <c r="AE36" s="742"/>
      <c r="AF36" s="748"/>
      <c r="AG36" s="749"/>
      <c r="AH36" s="749"/>
      <c r="AI36" s="749"/>
      <c r="AJ36" s="749"/>
      <c r="AK36" s="749"/>
      <c r="AL36" s="749"/>
      <c r="AM36" s="749"/>
      <c r="AN36" s="749"/>
      <c r="AO36" s="749"/>
      <c r="AP36" s="749"/>
      <c r="AQ36" s="750"/>
      <c r="AR36" s="765"/>
    </row>
    <row r="37" spans="1:44" ht="16.5">
      <c r="A37" s="575"/>
      <c r="B37" s="259"/>
      <c r="C37" s="259"/>
      <c r="D37" s="259"/>
      <c r="E37" s="259"/>
      <c r="F37" s="259"/>
      <c r="G37" s="259"/>
      <c r="H37" s="259"/>
      <c r="I37" s="259"/>
      <c r="J37" s="259"/>
      <c r="K37" s="259"/>
      <c r="L37" s="259"/>
      <c r="M37" s="259"/>
      <c r="N37" s="259"/>
      <c r="O37" s="259"/>
      <c r="P37" s="259"/>
      <c r="Q37" s="259"/>
      <c r="R37" s="259"/>
      <c r="S37" s="772" t="s">
        <v>284</v>
      </c>
      <c r="T37" s="751"/>
      <c r="U37" s="751"/>
      <c r="V37" s="751"/>
      <c r="W37" s="751"/>
      <c r="X37" s="751"/>
      <c r="Y37" s="751"/>
      <c r="Z37" s="751"/>
      <c r="AA37" s="751"/>
      <c r="AB37" s="751"/>
      <c r="AC37" s="751"/>
      <c r="AD37" s="751"/>
      <c r="AE37" s="752"/>
      <c r="AF37" s="743"/>
      <c r="AG37" s="744"/>
      <c r="AH37" s="744"/>
      <c r="AI37" s="744"/>
      <c r="AJ37" s="744"/>
      <c r="AK37" s="744"/>
      <c r="AL37" s="744"/>
      <c r="AM37" s="744"/>
      <c r="AN37" s="744"/>
      <c r="AO37" s="744"/>
      <c r="AP37" s="744"/>
      <c r="AQ37" s="745"/>
      <c r="AR37" s="766" t="s">
        <v>2130</v>
      </c>
    </row>
    <row r="38" spans="1:44" ht="16.5">
      <c r="A38" s="575"/>
      <c r="B38" s="259"/>
      <c r="C38" s="259"/>
      <c r="D38" s="259"/>
      <c r="E38" s="259"/>
      <c r="F38" s="259"/>
      <c r="G38" s="259"/>
      <c r="H38" s="259"/>
      <c r="I38" s="259"/>
      <c r="J38" s="259"/>
      <c r="K38" s="259"/>
      <c r="L38" s="259"/>
      <c r="M38" s="259"/>
      <c r="N38" s="259"/>
      <c r="O38" s="259"/>
      <c r="P38" s="259"/>
      <c r="Q38" s="259"/>
      <c r="R38" s="259"/>
      <c r="S38" s="756" t="s">
        <v>685</v>
      </c>
      <c r="T38" s="756"/>
      <c r="U38" s="756"/>
      <c r="V38" s="756"/>
      <c r="W38" s="756"/>
      <c r="X38" s="756"/>
      <c r="Y38" s="756"/>
      <c r="Z38" s="756"/>
      <c r="AA38" s="756"/>
      <c r="AB38" s="756"/>
      <c r="AC38" s="756"/>
      <c r="AD38" s="756"/>
      <c r="AE38" s="756"/>
      <c r="AF38" s="757">
        <v>156.47999999999999</v>
      </c>
      <c r="AG38" s="757">
        <v>46.04</v>
      </c>
      <c r="AH38" s="757">
        <v>17.850000000000001</v>
      </c>
      <c r="AI38" s="757">
        <v>220.37</v>
      </c>
      <c r="AJ38" s="757">
        <v>151.01</v>
      </c>
      <c r="AK38" s="757">
        <v>51.75</v>
      </c>
      <c r="AL38" s="757">
        <v>19.78</v>
      </c>
      <c r="AM38" s="757">
        <v>222.54</v>
      </c>
      <c r="AN38" s="757">
        <v>136.41999999999999</v>
      </c>
      <c r="AO38" s="757">
        <v>48.61</v>
      </c>
      <c r="AP38" s="757">
        <v>17.8</v>
      </c>
      <c r="AQ38" s="757">
        <v>202.83</v>
      </c>
      <c r="AR38" s="761" t="s">
        <v>22</v>
      </c>
    </row>
    <row r="39" spans="1:44" ht="16.5">
      <c r="A39" s="575"/>
      <c r="B39" s="259"/>
      <c r="C39" s="259"/>
      <c r="D39" s="259"/>
      <c r="E39" s="259"/>
      <c r="F39" s="259"/>
      <c r="G39" s="259"/>
      <c r="H39" s="259"/>
      <c r="I39" s="259"/>
      <c r="J39" s="259"/>
      <c r="K39" s="259"/>
      <c r="L39" s="259"/>
      <c r="M39" s="259"/>
      <c r="N39" s="259"/>
      <c r="O39" s="259"/>
      <c r="P39" s="259"/>
      <c r="Q39" s="259"/>
      <c r="R39" s="259"/>
      <c r="S39" s="737" t="s">
        <v>732</v>
      </c>
      <c r="T39" s="737"/>
      <c r="U39" s="737"/>
      <c r="V39" s="737"/>
      <c r="W39" s="737"/>
      <c r="X39" s="737"/>
      <c r="Y39" s="737"/>
      <c r="Z39" s="737"/>
      <c r="AA39" s="737"/>
      <c r="AB39" s="737"/>
      <c r="AC39" s="737"/>
      <c r="AD39" s="737"/>
      <c r="AE39" s="737"/>
      <c r="AF39" s="737">
        <v>41.74</v>
      </c>
      <c r="AG39" s="737">
        <v>12.87</v>
      </c>
      <c r="AH39" s="737">
        <v>1.63</v>
      </c>
      <c r="AI39" s="737">
        <v>56.23</v>
      </c>
      <c r="AJ39" s="737">
        <v>35.82</v>
      </c>
      <c r="AK39" s="737">
        <v>12.27</v>
      </c>
      <c r="AL39" s="737">
        <v>1.25</v>
      </c>
      <c r="AM39" s="737">
        <v>49.33</v>
      </c>
      <c r="AN39" s="737">
        <v>34.619999999999997</v>
      </c>
      <c r="AO39" s="737">
        <v>13.98</v>
      </c>
      <c r="AP39" s="737">
        <v>1.37</v>
      </c>
      <c r="AQ39" s="737">
        <v>49.98</v>
      </c>
      <c r="AR39" s="762" t="s">
        <v>2142</v>
      </c>
    </row>
    <row r="40" spans="1:44" ht="16.5">
      <c r="A40" s="575"/>
      <c r="B40" s="259"/>
      <c r="C40" s="259"/>
      <c r="D40" s="259"/>
      <c r="E40" s="259"/>
      <c r="F40" s="259"/>
      <c r="G40" s="259"/>
      <c r="H40" s="259"/>
      <c r="I40" s="259"/>
      <c r="J40" s="259"/>
      <c r="K40" s="259"/>
      <c r="L40" s="259"/>
      <c r="M40" s="259"/>
      <c r="N40" s="259"/>
      <c r="O40" s="259"/>
      <c r="P40" s="259"/>
      <c r="Q40" s="259"/>
      <c r="R40" s="259"/>
      <c r="S40" s="756" t="s">
        <v>727</v>
      </c>
      <c r="T40" s="756"/>
      <c r="U40" s="756"/>
      <c r="V40" s="756"/>
      <c r="W40" s="756"/>
      <c r="X40" s="756"/>
      <c r="Y40" s="756"/>
      <c r="Z40" s="756"/>
      <c r="AA40" s="756"/>
      <c r="AB40" s="756"/>
      <c r="AC40" s="756"/>
      <c r="AD40" s="756"/>
      <c r="AE40" s="756"/>
      <c r="AF40" s="756">
        <v>38.83</v>
      </c>
      <c r="AG40" s="756">
        <v>16.57</v>
      </c>
      <c r="AH40" s="756">
        <v>8.3800000000000008</v>
      </c>
      <c r="AI40" s="756">
        <v>63.78</v>
      </c>
      <c r="AJ40" s="756">
        <v>40.56</v>
      </c>
      <c r="AK40" s="756">
        <v>17.61</v>
      </c>
      <c r="AL40" s="756">
        <v>8.73</v>
      </c>
      <c r="AM40" s="756">
        <v>66.91</v>
      </c>
      <c r="AN40" s="756">
        <v>38.67</v>
      </c>
      <c r="AO40" s="756">
        <v>19.920000000000002</v>
      </c>
      <c r="AP40" s="756">
        <v>9.4700000000000006</v>
      </c>
      <c r="AQ40" s="756">
        <v>68.06</v>
      </c>
      <c r="AR40" s="761" t="s">
        <v>9</v>
      </c>
    </row>
    <row r="41" spans="1:44" ht="16.5">
      <c r="A41" s="575"/>
      <c r="B41" s="259"/>
      <c r="C41" s="259"/>
      <c r="D41" s="259"/>
      <c r="E41" s="259"/>
      <c r="F41" s="259"/>
      <c r="G41" s="259"/>
      <c r="H41" s="259"/>
      <c r="I41" s="259"/>
      <c r="J41" s="259"/>
      <c r="K41" s="259"/>
      <c r="L41" s="259"/>
      <c r="M41" s="259"/>
      <c r="N41" s="259"/>
      <c r="O41" s="259"/>
      <c r="P41" s="259"/>
      <c r="Q41" s="259"/>
      <c r="R41" s="259"/>
      <c r="S41" s="737" t="s">
        <v>207</v>
      </c>
      <c r="T41" s="737"/>
      <c r="U41" s="737"/>
      <c r="V41" s="737"/>
      <c r="W41" s="737"/>
      <c r="X41" s="737"/>
      <c r="Y41" s="737"/>
      <c r="Z41" s="737"/>
      <c r="AA41" s="737"/>
      <c r="AB41" s="737"/>
      <c r="AC41" s="737"/>
      <c r="AD41" s="737"/>
      <c r="AE41" s="737"/>
      <c r="AF41" s="737">
        <v>80.69</v>
      </c>
      <c r="AG41" s="737">
        <v>42.05</v>
      </c>
      <c r="AH41" s="737">
        <v>34.08</v>
      </c>
      <c r="AI41" s="737">
        <v>156.82</v>
      </c>
      <c r="AJ41" s="737">
        <v>82.95</v>
      </c>
      <c r="AK41" s="737">
        <v>48.34</v>
      </c>
      <c r="AL41" s="737">
        <v>36.6</v>
      </c>
      <c r="AM41" s="737">
        <v>167.89</v>
      </c>
      <c r="AN41" s="737">
        <v>83.93</v>
      </c>
      <c r="AO41" s="737">
        <v>54.36</v>
      </c>
      <c r="AP41" s="737">
        <v>43.86</v>
      </c>
      <c r="AQ41" s="737">
        <v>182.15</v>
      </c>
      <c r="AR41" s="762" t="s">
        <v>37</v>
      </c>
    </row>
    <row r="42" spans="1:44" ht="16.5">
      <c r="A42" s="575"/>
      <c r="B42" s="259"/>
      <c r="C42" s="259"/>
      <c r="D42" s="259"/>
      <c r="E42" s="259"/>
      <c r="F42" s="259"/>
      <c r="G42" s="259"/>
      <c r="H42" s="259"/>
      <c r="I42" s="259"/>
      <c r="J42" s="259"/>
      <c r="K42" s="259"/>
      <c r="L42" s="259"/>
      <c r="M42" s="259"/>
      <c r="N42" s="259"/>
      <c r="O42" s="259"/>
      <c r="P42" s="259"/>
      <c r="Q42" s="259"/>
      <c r="R42" s="259"/>
      <c r="S42" s="770" t="s">
        <v>1872</v>
      </c>
      <c r="T42" s="753"/>
      <c r="U42" s="753"/>
      <c r="V42" s="753"/>
      <c r="W42" s="753"/>
      <c r="X42" s="753"/>
      <c r="Y42" s="753"/>
      <c r="Z42" s="753"/>
      <c r="AA42" s="753"/>
      <c r="AB42" s="753"/>
      <c r="AC42" s="753"/>
      <c r="AD42" s="753"/>
      <c r="AE42" s="753"/>
      <c r="AF42" s="754">
        <v>85.11</v>
      </c>
      <c r="AG42" s="754">
        <v>32.76</v>
      </c>
      <c r="AH42" s="754">
        <v>18.91</v>
      </c>
      <c r="AI42" s="754">
        <v>136.78</v>
      </c>
      <c r="AJ42" s="754">
        <v>83.59</v>
      </c>
      <c r="AK42" s="754">
        <v>36.04</v>
      </c>
      <c r="AL42" s="754">
        <v>19.68</v>
      </c>
      <c r="AM42" s="754">
        <v>139.32</v>
      </c>
      <c r="AN42" s="754">
        <v>80.28</v>
      </c>
      <c r="AO42" s="754">
        <v>37.799999999999997</v>
      </c>
      <c r="AP42" s="754">
        <v>21.08</v>
      </c>
      <c r="AQ42" s="754">
        <v>139.16</v>
      </c>
      <c r="AR42" s="764" t="s">
        <v>2131</v>
      </c>
    </row>
    <row r="43" spans="1:44" ht="16.5">
      <c r="A43" s="575"/>
      <c r="B43" s="259"/>
      <c r="C43" s="259"/>
      <c r="D43" s="259"/>
      <c r="E43" s="259"/>
      <c r="F43" s="259"/>
      <c r="G43" s="259"/>
      <c r="H43" s="259"/>
      <c r="I43" s="259"/>
      <c r="J43" s="259"/>
      <c r="K43" s="259"/>
      <c r="L43" s="259"/>
      <c r="M43" s="259"/>
      <c r="N43" s="259"/>
      <c r="O43" s="259"/>
      <c r="P43" s="259"/>
      <c r="Q43" s="259"/>
      <c r="R43" s="259"/>
      <c r="S43" s="733" t="s">
        <v>1873</v>
      </c>
      <c r="T43" s="737"/>
      <c r="U43" s="737"/>
      <c r="V43" s="737"/>
      <c r="W43" s="737"/>
      <c r="X43" s="737"/>
      <c r="Y43" s="737"/>
      <c r="Z43" s="737"/>
      <c r="AA43" s="737"/>
      <c r="AB43" s="737"/>
      <c r="AC43" s="737"/>
      <c r="AD43" s="737"/>
      <c r="AE43" s="738"/>
      <c r="AF43" s="738"/>
      <c r="AG43" s="739"/>
      <c r="AH43" s="739"/>
      <c r="AI43" s="739"/>
      <c r="AJ43" s="739"/>
      <c r="AK43" s="739"/>
      <c r="AL43" s="739"/>
      <c r="AM43" s="739"/>
      <c r="AN43" s="739"/>
      <c r="AO43" s="739"/>
      <c r="AP43" s="739"/>
      <c r="AQ43" s="740"/>
      <c r="AR43" s="767" t="s">
        <v>2132</v>
      </c>
    </row>
    <row r="44" spans="1:44" ht="16.5">
      <c r="A44" s="575"/>
      <c r="B44" s="259"/>
      <c r="C44" s="259"/>
      <c r="D44" s="259"/>
      <c r="E44" s="259"/>
      <c r="F44" s="259"/>
      <c r="G44" s="259"/>
      <c r="H44" s="259"/>
      <c r="I44" s="259"/>
      <c r="J44" s="259"/>
      <c r="K44" s="259"/>
      <c r="L44" s="259"/>
      <c r="M44" s="259"/>
      <c r="N44" s="259"/>
      <c r="O44" s="259"/>
      <c r="P44" s="259"/>
      <c r="Q44" s="259"/>
      <c r="R44" s="259"/>
      <c r="S44" s="756" t="s">
        <v>203</v>
      </c>
      <c r="T44" s="756"/>
      <c r="U44" s="756"/>
      <c r="V44" s="756"/>
      <c r="W44" s="756"/>
      <c r="X44" s="756"/>
      <c r="Y44" s="756"/>
      <c r="Z44" s="756"/>
      <c r="AA44" s="756"/>
      <c r="AB44" s="756"/>
      <c r="AC44" s="756"/>
      <c r="AD44" s="756"/>
      <c r="AE44" s="756"/>
      <c r="AF44" s="757">
        <v>50.36</v>
      </c>
      <c r="AG44" s="757">
        <v>11.42</v>
      </c>
      <c r="AH44" s="757">
        <v>12.2</v>
      </c>
      <c r="AI44" s="757">
        <v>73.989999999999995</v>
      </c>
      <c r="AJ44" s="757">
        <v>39.99</v>
      </c>
      <c r="AK44" s="757">
        <v>11.03</v>
      </c>
      <c r="AL44" s="757">
        <v>10.23</v>
      </c>
      <c r="AM44" s="757">
        <v>61.25</v>
      </c>
      <c r="AN44" s="757">
        <v>35.68</v>
      </c>
      <c r="AO44" s="757">
        <v>11.13</v>
      </c>
      <c r="AP44" s="757">
        <v>10</v>
      </c>
      <c r="AQ44" s="757">
        <v>56.81</v>
      </c>
      <c r="AR44" s="761" t="s">
        <v>21</v>
      </c>
    </row>
    <row r="45" spans="1:44" ht="16.5">
      <c r="A45" s="575"/>
      <c r="B45" s="259"/>
      <c r="C45" s="259"/>
      <c r="D45" s="259"/>
      <c r="E45" s="259"/>
      <c r="F45" s="259"/>
      <c r="G45" s="259"/>
      <c r="H45" s="259"/>
      <c r="I45" s="259"/>
      <c r="J45" s="259"/>
      <c r="K45" s="259"/>
      <c r="L45" s="259"/>
      <c r="M45" s="259"/>
      <c r="N45" s="259"/>
      <c r="O45" s="259"/>
      <c r="P45" s="259"/>
      <c r="Q45" s="259"/>
      <c r="R45" s="259"/>
      <c r="S45" s="737" t="s">
        <v>841</v>
      </c>
      <c r="T45" s="737"/>
      <c r="U45" s="737"/>
      <c r="V45" s="737"/>
      <c r="W45" s="737"/>
      <c r="X45" s="737"/>
      <c r="Y45" s="737"/>
      <c r="Z45" s="737"/>
      <c r="AA45" s="737"/>
      <c r="AB45" s="737"/>
      <c r="AC45" s="737"/>
      <c r="AD45" s="737"/>
      <c r="AE45" s="737"/>
      <c r="AF45" s="737">
        <v>21.87</v>
      </c>
      <c r="AG45" s="737">
        <v>7.86</v>
      </c>
      <c r="AH45" s="737">
        <v>2.54</v>
      </c>
      <c r="AI45" s="737">
        <v>32.270000000000003</v>
      </c>
      <c r="AJ45" s="737">
        <v>16.77</v>
      </c>
      <c r="AK45" s="737">
        <v>10.79</v>
      </c>
      <c r="AL45" s="737">
        <v>10.14</v>
      </c>
      <c r="AM45" s="737">
        <v>37.700000000000003</v>
      </c>
      <c r="AN45" s="737">
        <v>13.82</v>
      </c>
      <c r="AO45" s="737">
        <v>11.75</v>
      </c>
      <c r="AP45" s="737">
        <v>4.92</v>
      </c>
      <c r="AQ45" s="737">
        <v>30.5</v>
      </c>
      <c r="AR45" s="762" t="s">
        <v>2141</v>
      </c>
    </row>
    <row r="46" spans="1:44" ht="16.5">
      <c r="A46" s="575"/>
      <c r="B46" s="259"/>
      <c r="C46" s="259"/>
      <c r="D46" s="259"/>
      <c r="E46" s="259"/>
      <c r="F46" s="259"/>
      <c r="G46" s="259"/>
      <c r="H46" s="259"/>
      <c r="I46" s="259"/>
      <c r="J46" s="259"/>
      <c r="K46" s="259"/>
      <c r="L46" s="259"/>
      <c r="M46" s="259"/>
      <c r="N46" s="259"/>
      <c r="O46" s="259"/>
      <c r="P46" s="259"/>
      <c r="Q46" s="259"/>
      <c r="R46" s="259"/>
      <c r="S46" s="756" t="s">
        <v>842</v>
      </c>
      <c r="T46" s="756"/>
      <c r="U46" s="756"/>
      <c r="V46" s="756"/>
      <c r="W46" s="756"/>
      <c r="X46" s="756"/>
      <c r="Y46" s="756"/>
      <c r="Z46" s="756"/>
      <c r="AA46" s="756"/>
      <c r="AB46" s="756"/>
      <c r="AC46" s="756"/>
      <c r="AD46" s="756"/>
      <c r="AE46" s="756"/>
      <c r="AF46" s="756">
        <v>31.6</v>
      </c>
      <c r="AG46" s="756">
        <v>1.27</v>
      </c>
      <c r="AH46" s="756">
        <v>0.28000000000000003</v>
      </c>
      <c r="AI46" s="756">
        <v>33.15</v>
      </c>
      <c r="AJ46" s="756">
        <v>35.07</v>
      </c>
      <c r="AK46" s="756">
        <v>10.119999999999999</v>
      </c>
      <c r="AL46" s="756">
        <v>2.68</v>
      </c>
      <c r="AM46" s="756">
        <v>47.88</v>
      </c>
      <c r="AN46" s="756">
        <v>29.13</v>
      </c>
      <c r="AO46" s="756">
        <v>6.89</v>
      </c>
      <c r="AP46" s="756">
        <v>4.37</v>
      </c>
      <c r="AQ46" s="756">
        <v>40.39</v>
      </c>
      <c r="AR46" s="761" t="s">
        <v>2133</v>
      </c>
    </row>
    <row r="47" spans="1:44" ht="16.5">
      <c r="A47" s="575"/>
      <c r="B47" s="259"/>
      <c r="C47" s="259"/>
      <c r="D47" s="259"/>
      <c r="E47" s="259"/>
      <c r="F47" s="259"/>
      <c r="G47" s="259"/>
      <c r="H47" s="259"/>
      <c r="I47" s="259"/>
      <c r="J47" s="259"/>
      <c r="K47" s="259"/>
      <c r="L47" s="259"/>
      <c r="M47" s="259"/>
      <c r="N47" s="259"/>
      <c r="O47" s="259"/>
      <c r="P47" s="259"/>
      <c r="Q47" s="259"/>
      <c r="R47" s="259"/>
      <c r="S47" s="737" t="s">
        <v>764</v>
      </c>
      <c r="T47" s="747"/>
      <c r="U47" s="747"/>
      <c r="V47" s="747"/>
      <c r="W47" s="747"/>
      <c r="X47" s="747"/>
      <c r="Y47" s="747"/>
      <c r="Z47" s="747"/>
      <c r="AA47" s="747"/>
      <c r="AB47" s="747"/>
      <c r="AC47" s="747"/>
      <c r="AD47" s="747"/>
      <c r="AE47" s="747"/>
      <c r="AF47" s="737">
        <v>0</v>
      </c>
      <c r="AG47" s="737">
        <v>0</v>
      </c>
      <c r="AH47" s="737">
        <v>0</v>
      </c>
      <c r="AI47" s="737">
        <v>0</v>
      </c>
      <c r="AJ47" s="737">
        <v>0</v>
      </c>
      <c r="AK47" s="737">
        <v>0</v>
      </c>
      <c r="AL47" s="737">
        <v>0</v>
      </c>
      <c r="AM47" s="737">
        <v>0</v>
      </c>
      <c r="AN47" s="737"/>
      <c r="AO47" s="737"/>
      <c r="AP47" s="737"/>
      <c r="AQ47" s="737"/>
      <c r="AR47" s="762" t="s">
        <v>2134</v>
      </c>
    </row>
    <row r="48" spans="1:44" ht="16.5">
      <c r="A48" s="575"/>
      <c r="B48" s="259"/>
      <c r="C48" s="259"/>
      <c r="D48" s="259"/>
      <c r="E48" s="259"/>
      <c r="F48" s="259"/>
      <c r="G48" s="259"/>
      <c r="H48" s="259"/>
      <c r="I48" s="259"/>
      <c r="J48" s="259"/>
      <c r="K48" s="259"/>
      <c r="L48" s="259"/>
      <c r="M48" s="259"/>
      <c r="N48" s="259"/>
      <c r="O48" s="259"/>
      <c r="P48" s="259"/>
      <c r="Q48" s="259"/>
      <c r="R48" s="259"/>
      <c r="S48" s="756" t="s">
        <v>1874</v>
      </c>
      <c r="T48" s="758"/>
      <c r="U48" s="758"/>
      <c r="V48" s="758"/>
      <c r="W48" s="758"/>
      <c r="X48" s="758"/>
      <c r="Y48" s="758"/>
      <c r="Z48" s="758"/>
      <c r="AA48" s="758"/>
      <c r="AB48" s="758"/>
      <c r="AC48" s="758"/>
      <c r="AD48" s="758"/>
      <c r="AE48" s="758"/>
      <c r="AF48" s="756">
        <v>0.61</v>
      </c>
      <c r="AG48" s="756">
        <v>0.03</v>
      </c>
      <c r="AH48" s="756">
        <v>0</v>
      </c>
      <c r="AI48" s="756">
        <v>0.64</v>
      </c>
      <c r="AJ48" s="756"/>
      <c r="AK48" s="756"/>
      <c r="AL48" s="756"/>
      <c r="AM48" s="756"/>
      <c r="AN48" s="756"/>
      <c r="AO48" s="756"/>
      <c r="AP48" s="756"/>
      <c r="AQ48" s="756"/>
      <c r="AR48" s="761" t="s">
        <v>2135</v>
      </c>
    </row>
    <row r="49" spans="1:44" ht="16.5">
      <c r="A49" s="575"/>
      <c r="B49" s="259"/>
      <c r="C49" s="259"/>
      <c r="D49" s="259"/>
      <c r="E49" s="259"/>
      <c r="F49" s="259"/>
      <c r="G49" s="259"/>
      <c r="H49" s="259"/>
      <c r="I49" s="259"/>
      <c r="J49" s="259"/>
      <c r="K49" s="259"/>
      <c r="L49" s="259"/>
      <c r="M49" s="259"/>
      <c r="N49" s="259"/>
      <c r="O49" s="259"/>
      <c r="P49" s="259"/>
      <c r="Q49" s="259"/>
      <c r="R49" s="259"/>
      <c r="S49" s="737" t="s">
        <v>1875</v>
      </c>
      <c r="T49" s="737"/>
      <c r="U49" s="746"/>
      <c r="V49" s="746"/>
      <c r="W49" s="746"/>
      <c r="X49" s="746"/>
      <c r="Y49" s="746"/>
      <c r="Z49" s="746"/>
      <c r="AA49" s="746"/>
      <c r="AB49" s="746"/>
      <c r="AC49" s="746"/>
      <c r="AD49" s="746"/>
      <c r="AE49" s="746"/>
      <c r="AF49" s="737">
        <v>0</v>
      </c>
      <c r="AG49" s="737">
        <v>0</v>
      </c>
      <c r="AH49" s="737">
        <v>0</v>
      </c>
      <c r="AI49" s="737">
        <v>0</v>
      </c>
      <c r="AJ49" s="737"/>
      <c r="AK49" s="737"/>
      <c r="AL49" s="737"/>
      <c r="AM49" s="737"/>
      <c r="AN49" s="737"/>
      <c r="AO49" s="737"/>
      <c r="AP49" s="737"/>
      <c r="AQ49" s="737"/>
      <c r="AR49" s="773" t="s">
        <v>15</v>
      </c>
    </row>
    <row r="50" spans="1:44" ht="16.5">
      <c r="A50" s="575"/>
      <c r="B50" s="259"/>
      <c r="C50" s="259"/>
      <c r="D50" s="259"/>
      <c r="E50" s="259"/>
      <c r="F50" s="259"/>
      <c r="G50" s="259"/>
      <c r="H50" s="259"/>
      <c r="I50" s="259"/>
      <c r="J50" s="259"/>
      <c r="K50" s="259"/>
      <c r="L50" s="259"/>
      <c r="M50" s="259"/>
      <c r="N50" s="259"/>
      <c r="O50" s="259"/>
      <c r="P50" s="259"/>
      <c r="Q50" s="259"/>
      <c r="R50" s="259"/>
      <c r="S50" s="756" t="s">
        <v>205</v>
      </c>
      <c r="T50" s="756"/>
      <c r="U50" s="756"/>
      <c r="V50" s="756"/>
      <c r="W50" s="756"/>
      <c r="X50" s="756"/>
      <c r="Y50" s="756"/>
      <c r="Z50" s="756"/>
      <c r="AA50" s="756"/>
      <c r="AB50" s="756"/>
      <c r="AC50" s="756"/>
      <c r="AD50" s="756"/>
      <c r="AE50" s="756"/>
      <c r="AF50" s="756">
        <v>47.73</v>
      </c>
      <c r="AG50" s="756">
        <v>0.71</v>
      </c>
      <c r="AH50" s="756">
        <v>0.08</v>
      </c>
      <c r="AI50" s="756">
        <v>48.51</v>
      </c>
      <c r="AJ50" s="756">
        <v>29.62</v>
      </c>
      <c r="AK50" s="756">
        <v>1.65</v>
      </c>
      <c r="AL50" s="756">
        <v>0.71</v>
      </c>
      <c r="AM50" s="756">
        <v>31.97</v>
      </c>
      <c r="AN50" s="756">
        <v>7.76</v>
      </c>
      <c r="AO50" s="756">
        <v>1.02</v>
      </c>
      <c r="AP50" s="756">
        <v>0</v>
      </c>
      <c r="AQ50" s="756">
        <v>8.7799999999999994</v>
      </c>
      <c r="AR50" s="761" t="s">
        <v>2136</v>
      </c>
    </row>
    <row r="51" spans="1:44" ht="16.5">
      <c r="A51" s="575"/>
      <c r="B51" s="259"/>
      <c r="C51" s="259"/>
      <c r="D51" s="259"/>
      <c r="E51" s="259"/>
      <c r="F51" s="259"/>
      <c r="G51" s="259"/>
      <c r="H51" s="259"/>
      <c r="I51" s="259"/>
      <c r="J51" s="259"/>
      <c r="K51" s="259"/>
      <c r="L51" s="259"/>
      <c r="M51" s="259"/>
      <c r="N51" s="259"/>
      <c r="O51" s="259"/>
      <c r="P51" s="259"/>
      <c r="Q51" s="259"/>
      <c r="R51" s="259"/>
      <c r="S51" s="737" t="s">
        <v>843</v>
      </c>
      <c r="T51" s="737"/>
      <c r="U51" s="737"/>
      <c r="V51" s="737"/>
      <c r="W51" s="737"/>
      <c r="X51" s="737"/>
      <c r="Y51" s="737"/>
      <c r="Z51" s="737"/>
      <c r="AA51" s="737"/>
      <c r="AB51" s="737"/>
      <c r="AC51" s="737"/>
      <c r="AD51" s="737"/>
      <c r="AE51" s="737"/>
      <c r="AF51" s="737"/>
      <c r="AG51" s="737"/>
      <c r="AH51" s="737"/>
      <c r="AI51" s="737"/>
      <c r="AJ51" s="737"/>
      <c r="AK51" s="737"/>
      <c r="AL51" s="737"/>
      <c r="AM51" s="737"/>
      <c r="AN51" s="737"/>
      <c r="AO51" s="737"/>
      <c r="AP51" s="737"/>
      <c r="AQ51" s="737"/>
      <c r="AR51" s="762" t="s">
        <v>2137</v>
      </c>
    </row>
    <row r="52" spans="1:44" ht="16.5">
      <c r="A52" s="575"/>
      <c r="B52" s="259"/>
      <c r="C52" s="259"/>
      <c r="D52" s="259"/>
      <c r="E52" s="259"/>
      <c r="F52" s="259"/>
      <c r="G52" s="259"/>
      <c r="H52" s="259"/>
      <c r="I52" s="259"/>
      <c r="J52" s="259"/>
      <c r="K52" s="259"/>
      <c r="L52" s="259"/>
      <c r="M52" s="259"/>
      <c r="N52" s="259"/>
      <c r="O52" s="259"/>
      <c r="P52" s="259"/>
      <c r="Q52" s="259"/>
      <c r="R52" s="259"/>
      <c r="S52" s="753" t="s">
        <v>1876</v>
      </c>
      <c r="T52" s="753"/>
      <c r="U52" s="753"/>
      <c r="V52" s="753"/>
      <c r="W52" s="753"/>
      <c r="X52" s="753"/>
      <c r="Y52" s="753"/>
      <c r="Z52" s="753"/>
      <c r="AA52" s="753"/>
      <c r="AB52" s="753"/>
      <c r="AC52" s="753"/>
      <c r="AD52" s="753"/>
      <c r="AE52" s="753"/>
      <c r="AF52" s="755">
        <v>41.55</v>
      </c>
      <c r="AG52" s="755">
        <v>9.1199999999999992</v>
      </c>
      <c r="AH52" s="755">
        <v>9.1</v>
      </c>
      <c r="AI52" s="755">
        <v>59.78</v>
      </c>
      <c r="AJ52" s="755">
        <v>33.32</v>
      </c>
      <c r="AK52" s="755">
        <v>9.6</v>
      </c>
      <c r="AL52" s="755">
        <v>8.5</v>
      </c>
      <c r="AM52" s="755">
        <v>51.42</v>
      </c>
      <c r="AN52" s="755">
        <v>32.130000000000003</v>
      </c>
      <c r="AO52" s="755">
        <v>10.49</v>
      </c>
      <c r="AP52" s="755">
        <v>8.81</v>
      </c>
      <c r="AQ52" s="755">
        <v>51.44</v>
      </c>
      <c r="AR52" s="764" t="s">
        <v>2138</v>
      </c>
    </row>
    <row r="53" spans="1:44" ht="16.5">
      <c r="A53" s="575"/>
      <c r="B53" s="259"/>
      <c r="C53" s="259"/>
      <c r="D53" s="259"/>
      <c r="E53" s="259"/>
      <c r="F53" s="259"/>
      <c r="G53" s="259"/>
      <c r="H53" s="259"/>
      <c r="I53" s="259"/>
      <c r="J53" s="259"/>
      <c r="K53" s="259"/>
      <c r="L53" s="259"/>
      <c r="M53" s="259"/>
      <c r="N53" s="259"/>
      <c r="O53" s="259"/>
      <c r="P53" s="259"/>
      <c r="Q53" s="259"/>
      <c r="R53" s="259"/>
      <c r="S53" s="753" t="s">
        <v>1877</v>
      </c>
      <c r="T53" s="753"/>
      <c r="U53" s="753"/>
      <c r="V53" s="753"/>
      <c r="W53" s="753"/>
      <c r="X53" s="753"/>
      <c r="Y53" s="753"/>
      <c r="Z53" s="753"/>
      <c r="AA53" s="753"/>
      <c r="AB53" s="753"/>
      <c r="AC53" s="753"/>
      <c r="AD53" s="753"/>
      <c r="AE53" s="753"/>
      <c r="AF53" s="755">
        <v>86.69</v>
      </c>
      <c r="AG53" s="755">
        <v>33.200000000000003</v>
      </c>
      <c r="AH53" s="755">
        <v>12.25</v>
      </c>
      <c r="AI53" s="755">
        <v>132.13999999999999</v>
      </c>
      <c r="AJ53" s="755">
        <v>83.11</v>
      </c>
      <c r="AK53" s="755">
        <v>33.340000000000003</v>
      </c>
      <c r="AL53" s="755">
        <v>11.34</v>
      </c>
      <c r="AM53" s="755">
        <v>127.79</v>
      </c>
      <c r="AN53" s="755">
        <v>86.01</v>
      </c>
      <c r="AO53" s="755">
        <v>37.85</v>
      </c>
      <c r="AP53" s="755">
        <v>13.29</v>
      </c>
      <c r="AQ53" s="755">
        <v>137.15</v>
      </c>
      <c r="AR53" s="764" t="s">
        <v>2139</v>
      </c>
    </row>
    <row r="54" spans="1:44" ht="16.5">
      <c r="A54" s="575"/>
      <c r="B54" s="259"/>
      <c r="C54" s="259"/>
      <c r="D54" s="259"/>
      <c r="E54" s="259"/>
      <c r="F54" s="259"/>
      <c r="G54" s="259"/>
      <c r="H54" s="259"/>
      <c r="I54" s="259"/>
      <c r="J54" s="259"/>
      <c r="K54" s="259"/>
      <c r="L54" s="259"/>
      <c r="M54" s="259"/>
      <c r="N54" s="259"/>
      <c r="O54" s="259"/>
      <c r="P54" s="259"/>
      <c r="Q54" s="259"/>
      <c r="R54" s="259"/>
      <c r="S54" s="1155" t="s">
        <v>1878</v>
      </c>
      <c r="T54" s="1153"/>
      <c r="U54" s="1153"/>
      <c r="V54" s="1153"/>
      <c r="W54" s="1153"/>
      <c r="X54" s="1153"/>
      <c r="Y54" s="1153"/>
      <c r="Z54" s="1153"/>
      <c r="AA54" s="1153"/>
      <c r="AB54" s="1153"/>
      <c r="AC54" s="1153"/>
      <c r="AD54" s="1153"/>
      <c r="AE54" s="1153"/>
      <c r="AF54" s="1153"/>
      <c r="AG54" s="1153"/>
      <c r="AH54" s="1153"/>
      <c r="AI54" s="1153"/>
      <c r="AJ54" s="1153"/>
      <c r="AK54" s="1153"/>
      <c r="AL54" s="1153"/>
      <c r="AM54" s="1153"/>
      <c r="AN54" s="1153"/>
      <c r="AO54" s="1153"/>
      <c r="AP54" s="1153"/>
      <c r="AQ54" s="1153"/>
      <c r="AR54" s="1154"/>
    </row>
    <row r="55" spans="1:44" ht="16.5">
      <c r="A55" s="575"/>
      <c r="B55" s="244"/>
      <c r="C55" s="244"/>
      <c r="D55" s="244"/>
      <c r="E55" s="244"/>
      <c r="F55" s="244"/>
      <c r="G55" s="244"/>
      <c r="H55" s="244"/>
      <c r="I55" s="244"/>
      <c r="J55" s="244"/>
      <c r="K55" s="244"/>
      <c r="L55" s="244"/>
      <c r="M55" s="244"/>
      <c r="N55" s="244"/>
      <c r="O55" s="244"/>
      <c r="P55" s="244"/>
      <c r="Q55" s="259"/>
      <c r="R55" s="259"/>
      <c r="S55" s="1611" t="s">
        <v>1879</v>
      </c>
      <c r="T55" s="1612"/>
      <c r="U55" s="1612"/>
      <c r="V55" s="1612"/>
      <c r="W55" s="1612"/>
      <c r="X55" s="1612"/>
      <c r="Y55" s="1612"/>
      <c r="Z55" s="1612"/>
      <c r="AA55" s="1612"/>
      <c r="AB55" s="1612"/>
      <c r="AC55" s="1612"/>
      <c r="AD55" s="1612"/>
      <c r="AE55" s="1612"/>
      <c r="AF55" s="1612"/>
      <c r="AG55" s="1612"/>
      <c r="AH55" s="1612"/>
      <c r="AI55" s="1612"/>
      <c r="AJ55" s="1612"/>
      <c r="AK55" s="1612"/>
      <c r="AL55" s="1612"/>
      <c r="AM55" s="1612"/>
      <c r="AN55" s="1612"/>
      <c r="AO55" s="1612"/>
      <c r="AP55" s="1612"/>
      <c r="AQ55" s="1612"/>
      <c r="AR55" s="1613"/>
    </row>
    <row r="56" spans="1:44" ht="16.5">
      <c r="A56" s="610"/>
      <c r="B56" s="244"/>
      <c r="C56" s="244"/>
      <c r="D56" s="244"/>
      <c r="E56" s="244"/>
      <c r="F56" s="244"/>
      <c r="G56" s="244"/>
      <c r="H56" s="244"/>
      <c r="I56" s="244"/>
      <c r="J56" s="244"/>
      <c r="K56" s="244"/>
      <c r="L56" s="244"/>
      <c r="M56" s="244"/>
      <c r="N56" s="244"/>
      <c r="O56" s="244"/>
      <c r="P56" s="244"/>
      <c r="Q56" s="611"/>
      <c r="R56" s="611"/>
      <c r="S56" s="1678" t="s">
        <v>2140</v>
      </c>
      <c r="T56" s="1679"/>
      <c r="U56" s="1679"/>
      <c r="V56" s="1679"/>
      <c r="W56" s="1679"/>
      <c r="X56" s="1679"/>
      <c r="Y56" s="1679"/>
      <c r="Z56" s="1679"/>
      <c r="AA56" s="1679"/>
      <c r="AB56" s="1679"/>
      <c r="AC56" s="1679"/>
      <c r="AD56" s="1679"/>
      <c r="AE56" s="1679"/>
      <c r="AF56" s="1679"/>
      <c r="AG56" s="1679"/>
      <c r="AH56" s="1679"/>
      <c r="AI56" s="1679"/>
      <c r="AJ56" s="1679"/>
      <c r="AK56" s="1679"/>
      <c r="AL56" s="1679"/>
      <c r="AM56" s="1679"/>
      <c r="AN56" s="1679"/>
      <c r="AO56" s="1679"/>
      <c r="AP56" s="1679"/>
      <c r="AQ56" s="1679"/>
      <c r="AR56" s="1680"/>
    </row>
    <row r="57" spans="1:44">
      <c r="S57" s="67"/>
      <c r="T57" s="203"/>
      <c r="U57" s="203"/>
      <c r="V57" s="203"/>
      <c r="W57" s="203"/>
      <c r="X57" s="203"/>
      <c r="Y57" s="203"/>
      <c r="Z57" s="203"/>
      <c r="AA57" s="203"/>
      <c r="AB57" s="203"/>
      <c r="AC57" s="203"/>
      <c r="AD57" s="203"/>
      <c r="AE57" s="203"/>
      <c r="AF57" s="67"/>
    </row>
    <row r="58" spans="1:44">
      <c r="S58" s="67"/>
      <c r="T58" s="67"/>
      <c r="U58" s="67"/>
      <c r="V58" s="67"/>
      <c r="W58" s="67"/>
      <c r="X58" s="67"/>
      <c r="Y58" s="67"/>
      <c r="Z58" s="67"/>
      <c r="AA58" s="67"/>
      <c r="AB58" s="67"/>
      <c r="AC58" s="67"/>
      <c r="AD58" s="67"/>
      <c r="AE58" s="67"/>
      <c r="AF58" s="67"/>
    </row>
    <row r="59" spans="1:44">
      <c r="S59" s="67"/>
      <c r="T59" s="74"/>
      <c r="U59" s="74"/>
      <c r="V59" s="74"/>
      <c r="W59" s="74"/>
      <c r="X59" s="74"/>
      <c r="Y59" s="74"/>
      <c r="Z59" s="74"/>
      <c r="AA59" s="74"/>
      <c r="AB59" s="74"/>
      <c r="AC59" s="74"/>
      <c r="AD59" s="74"/>
      <c r="AE59" s="74"/>
      <c r="AF59" s="67"/>
    </row>
    <row r="60" spans="1:44">
      <c r="S60" s="67"/>
      <c r="T60" s="74"/>
      <c r="U60" s="74"/>
      <c r="V60" s="74"/>
      <c r="W60" s="74"/>
      <c r="X60" s="74"/>
      <c r="Y60" s="74"/>
      <c r="Z60" s="74"/>
      <c r="AA60" s="74"/>
      <c r="AB60" s="74"/>
      <c r="AC60" s="74"/>
      <c r="AD60" s="74"/>
      <c r="AE60" s="74"/>
      <c r="AF60" s="67"/>
    </row>
    <row r="61" spans="1:44">
      <c r="S61" s="67"/>
      <c r="T61" s="74"/>
      <c r="U61" s="74"/>
      <c r="V61" s="74"/>
      <c r="W61" s="74"/>
      <c r="X61" s="74"/>
      <c r="Y61" s="74"/>
      <c r="Z61" s="74"/>
      <c r="AA61" s="74"/>
      <c r="AB61" s="74"/>
      <c r="AC61" s="74"/>
      <c r="AD61" s="74"/>
      <c r="AE61" s="74"/>
      <c r="AF61" s="67"/>
    </row>
    <row r="62" spans="1:44">
      <c r="S62" s="67"/>
      <c r="T62" s="74"/>
      <c r="U62" s="74"/>
      <c r="V62" s="74"/>
      <c r="W62" s="74"/>
      <c r="X62" s="74"/>
      <c r="Y62" s="74"/>
      <c r="Z62" s="74"/>
      <c r="AA62" s="74"/>
      <c r="AB62" s="74"/>
      <c r="AC62" s="74"/>
      <c r="AD62" s="74"/>
      <c r="AE62" s="74"/>
      <c r="AF62" s="67"/>
    </row>
    <row r="63" spans="1:44">
      <c r="S63" s="67"/>
      <c r="T63" s="74"/>
      <c r="U63" s="74"/>
      <c r="V63" s="74"/>
      <c r="W63" s="74"/>
      <c r="X63" s="74"/>
      <c r="Y63" s="74"/>
      <c r="Z63" s="74"/>
      <c r="AA63" s="74"/>
      <c r="AB63" s="74"/>
      <c r="AC63" s="74"/>
      <c r="AD63" s="74"/>
      <c r="AE63" s="74"/>
      <c r="AF63" s="67"/>
    </row>
    <row r="64" spans="1:44">
      <c r="S64" s="67"/>
      <c r="T64" s="74"/>
      <c r="U64" s="74"/>
      <c r="V64" s="74"/>
      <c r="W64" s="74"/>
      <c r="X64" s="74"/>
      <c r="Y64" s="74"/>
      <c r="Z64" s="74"/>
      <c r="AA64" s="74"/>
      <c r="AB64" s="74"/>
      <c r="AC64" s="74"/>
      <c r="AD64" s="74"/>
      <c r="AE64" s="74"/>
      <c r="AF64" s="67"/>
    </row>
    <row r="65" spans="19:32">
      <c r="S65" s="67"/>
      <c r="T65" s="74"/>
      <c r="U65" s="74"/>
      <c r="V65" s="74"/>
      <c r="W65" s="74"/>
      <c r="X65" s="74"/>
      <c r="Y65" s="74"/>
      <c r="Z65" s="74"/>
      <c r="AA65" s="74"/>
      <c r="AB65" s="74"/>
      <c r="AC65" s="74"/>
      <c r="AD65" s="74"/>
      <c r="AE65" s="74"/>
      <c r="AF65" s="67"/>
    </row>
    <row r="66" spans="19:32">
      <c r="S66" s="67"/>
      <c r="T66" s="74"/>
      <c r="U66" s="74"/>
      <c r="V66" s="74"/>
      <c r="W66" s="74"/>
      <c r="X66" s="74"/>
      <c r="Y66" s="74"/>
      <c r="Z66" s="74"/>
      <c r="AA66" s="74"/>
      <c r="AB66" s="74"/>
      <c r="AC66" s="74"/>
      <c r="AD66" s="74"/>
      <c r="AE66" s="74"/>
      <c r="AF66" s="67"/>
    </row>
    <row r="67" spans="19:32">
      <c r="S67" s="67"/>
      <c r="T67" s="202"/>
      <c r="U67" s="202"/>
      <c r="V67" s="202"/>
      <c r="W67" s="202"/>
      <c r="X67" s="202"/>
      <c r="Y67" s="202"/>
      <c r="Z67" s="202"/>
      <c r="AA67" s="202"/>
      <c r="AB67" s="202"/>
      <c r="AC67" s="202"/>
      <c r="AD67" s="202"/>
      <c r="AE67" s="202"/>
      <c r="AF67" s="67"/>
    </row>
    <row r="68" spans="19:32">
      <c r="S68" s="67"/>
      <c r="T68" s="74"/>
      <c r="U68" s="74"/>
      <c r="V68" s="74"/>
      <c r="W68" s="74"/>
      <c r="X68" s="74"/>
      <c r="Y68" s="74"/>
      <c r="Z68" s="74"/>
      <c r="AA68" s="74"/>
      <c r="AB68" s="74"/>
      <c r="AC68" s="74"/>
      <c r="AD68" s="74"/>
      <c r="AE68" s="74"/>
      <c r="AF68" s="67"/>
    </row>
    <row r="69" spans="19:32">
      <c r="S69" s="67"/>
      <c r="T69" s="74"/>
      <c r="U69" s="74"/>
      <c r="V69" s="74"/>
      <c r="W69" s="74"/>
      <c r="X69" s="74"/>
      <c r="Y69" s="74"/>
      <c r="Z69" s="74"/>
      <c r="AA69" s="74"/>
      <c r="AB69" s="74"/>
      <c r="AC69" s="74"/>
      <c r="AD69" s="74"/>
      <c r="AE69" s="74"/>
      <c r="AF69" s="67"/>
    </row>
    <row r="70" spans="19:32">
      <c r="S70" s="67"/>
      <c r="T70" s="74"/>
      <c r="U70" s="74"/>
      <c r="V70" s="74"/>
      <c r="W70" s="74"/>
      <c r="X70" s="74"/>
      <c r="Y70" s="74"/>
      <c r="Z70" s="74"/>
      <c r="AA70" s="74"/>
      <c r="AB70" s="74"/>
      <c r="AC70" s="74"/>
      <c r="AD70" s="74"/>
      <c r="AE70" s="74"/>
      <c r="AF70" s="67"/>
    </row>
    <row r="71" spans="19:32">
      <c r="S71" s="67"/>
      <c r="T71" s="74"/>
      <c r="U71" s="74"/>
      <c r="V71" s="74"/>
      <c r="W71" s="74"/>
      <c r="X71" s="74"/>
      <c r="Y71" s="74"/>
      <c r="Z71" s="74"/>
      <c r="AA71" s="74"/>
      <c r="AB71" s="74"/>
      <c r="AC71" s="74"/>
      <c r="AD71" s="74"/>
      <c r="AE71" s="74"/>
      <c r="AF71" s="67"/>
    </row>
    <row r="72" spans="19:32">
      <c r="S72" s="67"/>
      <c r="T72" s="74"/>
      <c r="U72" s="74"/>
      <c r="V72" s="74"/>
      <c r="W72" s="74"/>
      <c r="X72" s="74"/>
      <c r="Y72" s="74"/>
      <c r="Z72" s="74"/>
      <c r="AA72" s="74"/>
      <c r="AB72" s="74"/>
      <c r="AC72" s="74"/>
      <c r="AD72" s="74"/>
      <c r="AE72" s="74"/>
      <c r="AF72" s="67"/>
    </row>
    <row r="73" spans="19:32">
      <c r="S73" s="67"/>
      <c r="T73" s="74"/>
      <c r="U73" s="74"/>
      <c r="V73" s="74"/>
      <c r="W73" s="74"/>
      <c r="X73" s="74"/>
      <c r="Y73" s="74"/>
      <c r="Z73" s="74"/>
      <c r="AA73" s="74"/>
      <c r="AB73" s="74"/>
      <c r="AC73" s="74"/>
      <c r="AD73" s="74"/>
      <c r="AE73" s="74"/>
      <c r="AF73" s="67"/>
    </row>
    <row r="74" spans="19:32">
      <c r="S74" s="67"/>
      <c r="T74" s="74"/>
      <c r="U74" s="74"/>
      <c r="V74" s="74"/>
      <c r="W74" s="74"/>
      <c r="X74" s="74"/>
      <c r="Y74" s="74"/>
      <c r="Z74" s="74"/>
      <c r="AA74" s="74"/>
      <c r="AB74" s="74"/>
      <c r="AC74" s="74"/>
      <c r="AD74" s="74"/>
      <c r="AE74" s="74"/>
      <c r="AF74" s="67"/>
    </row>
    <row r="75" spans="19:32">
      <c r="S75" s="67"/>
      <c r="T75" s="74"/>
      <c r="U75" s="74"/>
      <c r="V75" s="74"/>
      <c r="W75" s="74"/>
      <c r="X75" s="74"/>
      <c r="Y75" s="74"/>
      <c r="Z75" s="74"/>
      <c r="AA75" s="74"/>
      <c r="AB75" s="74"/>
      <c r="AC75" s="74"/>
      <c r="AD75" s="74"/>
      <c r="AE75" s="74"/>
      <c r="AF75" s="67"/>
    </row>
    <row r="76" spans="19:32">
      <c r="S76" s="67"/>
      <c r="T76" s="74"/>
      <c r="U76" s="74"/>
      <c r="V76" s="74"/>
      <c r="W76" s="74"/>
      <c r="X76" s="74"/>
      <c r="Y76" s="74"/>
      <c r="Z76" s="74"/>
      <c r="AA76" s="74"/>
      <c r="AB76" s="74"/>
      <c r="AC76" s="74"/>
      <c r="AD76" s="74"/>
      <c r="AE76" s="74"/>
      <c r="AF76" s="67"/>
    </row>
    <row r="77" spans="19:32">
      <c r="S77" s="67"/>
      <c r="T77" s="202"/>
      <c r="U77" s="202"/>
      <c r="V77" s="202"/>
      <c r="W77" s="202"/>
      <c r="X77" s="202"/>
      <c r="Y77" s="202"/>
      <c r="Z77" s="202"/>
      <c r="AA77" s="202"/>
      <c r="AB77" s="202"/>
      <c r="AC77" s="202"/>
      <c r="AD77" s="202"/>
      <c r="AE77" s="202"/>
      <c r="AF77" s="67"/>
    </row>
    <row r="78" spans="19:32">
      <c r="S78" s="67"/>
      <c r="T78" s="74"/>
      <c r="U78" s="74"/>
      <c r="V78" s="74"/>
      <c r="W78" s="74"/>
      <c r="X78" s="74"/>
      <c r="Y78" s="74"/>
      <c r="Z78" s="74"/>
      <c r="AA78" s="74"/>
      <c r="AB78" s="74"/>
      <c r="AC78" s="74"/>
      <c r="AD78" s="74"/>
      <c r="AE78" s="74"/>
      <c r="AF78" s="67"/>
    </row>
    <row r="79" spans="19:32">
      <c r="S79" s="67"/>
      <c r="T79" s="74"/>
      <c r="U79" s="74"/>
      <c r="V79" s="74"/>
      <c r="W79" s="74"/>
      <c r="X79" s="74"/>
      <c r="Y79" s="74"/>
      <c r="Z79" s="74"/>
      <c r="AA79" s="74"/>
      <c r="AB79" s="74"/>
      <c r="AC79" s="74"/>
      <c r="AD79" s="74"/>
      <c r="AE79" s="74"/>
      <c r="AF79" s="67"/>
    </row>
    <row r="80" spans="19:32">
      <c r="S80" s="67"/>
      <c r="T80" s="74"/>
      <c r="U80" s="74"/>
      <c r="V80" s="74"/>
      <c r="W80" s="74"/>
      <c r="X80" s="74"/>
      <c r="Y80" s="74"/>
      <c r="Z80" s="74"/>
      <c r="AA80" s="74"/>
      <c r="AB80" s="74"/>
      <c r="AC80" s="74"/>
      <c r="AD80" s="74"/>
      <c r="AE80" s="74"/>
      <c r="AF80" s="67"/>
    </row>
    <row r="81" spans="19:32">
      <c r="S81" s="67"/>
      <c r="T81" s="74"/>
      <c r="U81" s="74"/>
      <c r="V81" s="74"/>
      <c r="W81" s="74"/>
      <c r="X81" s="74"/>
      <c r="Y81" s="74"/>
      <c r="Z81" s="74"/>
      <c r="AA81" s="74"/>
      <c r="AB81" s="74"/>
      <c r="AC81" s="74"/>
      <c r="AD81" s="74"/>
      <c r="AE81" s="74"/>
      <c r="AF81" s="67"/>
    </row>
    <row r="82" spans="19:32">
      <c r="S82" s="67"/>
      <c r="T82" s="74"/>
      <c r="U82" s="74"/>
      <c r="V82" s="74"/>
      <c r="W82" s="74"/>
      <c r="X82" s="74"/>
      <c r="Y82" s="74"/>
      <c r="Z82" s="74"/>
      <c r="AA82" s="74"/>
      <c r="AB82" s="74"/>
      <c r="AC82" s="74"/>
      <c r="AD82" s="74"/>
      <c r="AE82" s="74"/>
      <c r="AF82" s="67"/>
    </row>
    <row r="83" spans="19:32">
      <c r="S83" s="67"/>
      <c r="T83" s="202"/>
      <c r="U83" s="202"/>
      <c r="V83" s="202"/>
      <c r="W83" s="202"/>
      <c r="X83" s="202"/>
      <c r="Y83" s="202"/>
      <c r="Z83" s="202"/>
      <c r="AA83" s="202"/>
      <c r="AB83" s="202"/>
      <c r="AC83" s="202"/>
      <c r="AD83" s="202"/>
      <c r="AE83" s="202"/>
      <c r="AF83" s="67"/>
    </row>
    <row r="84" spans="19:32">
      <c r="S84" s="67"/>
      <c r="T84" s="74"/>
      <c r="U84" s="74"/>
      <c r="V84" s="74"/>
      <c r="W84" s="74"/>
      <c r="X84" s="74"/>
      <c r="Y84" s="74"/>
      <c r="Z84" s="74"/>
      <c r="AA84" s="74"/>
      <c r="AB84" s="74"/>
      <c r="AC84" s="74"/>
      <c r="AD84" s="74"/>
      <c r="AE84" s="74"/>
      <c r="AF84" s="67"/>
    </row>
    <row r="85" spans="19:32">
      <c r="S85" s="67"/>
      <c r="T85" s="74"/>
      <c r="U85" s="74"/>
      <c r="V85" s="74"/>
      <c r="W85" s="74"/>
      <c r="X85" s="74"/>
      <c r="Y85" s="74"/>
      <c r="Z85" s="74"/>
      <c r="AA85" s="74"/>
      <c r="AB85" s="74"/>
      <c r="AC85" s="74"/>
      <c r="AD85" s="74"/>
      <c r="AE85" s="74"/>
      <c r="AF85" s="67"/>
    </row>
    <row r="86" spans="19:32">
      <c r="S86" s="67"/>
      <c r="T86" s="74"/>
      <c r="U86" s="74"/>
      <c r="V86" s="74"/>
      <c r="W86" s="74"/>
      <c r="X86" s="74"/>
      <c r="Y86" s="74"/>
      <c r="Z86" s="74"/>
      <c r="AA86" s="74"/>
      <c r="AB86" s="74"/>
      <c r="AC86" s="74"/>
      <c r="AD86" s="74"/>
      <c r="AE86" s="74"/>
      <c r="AF86" s="67"/>
    </row>
    <row r="87" spans="19:32">
      <c r="S87" s="67"/>
      <c r="T87" s="74"/>
      <c r="U87" s="74"/>
      <c r="V87" s="74"/>
      <c r="W87" s="74"/>
      <c r="X87" s="74"/>
      <c r="Y87" s="74"/>
      <c r="Z87" s="74"/>
      <c r="AA87" s="74"/>
      <c r="AB87" s="74"/>
      <c r="AC87" s="74"/>
      <c r="AD87" s="74"/>
      <c r="AE87" s="74"/>
      <c r="AF87" s="67"/>
    </row>
    <row r="88" spans="19:32">
      <c r="S88" s="67"/>
      <c r="T88" s="74"/>
      <c r="U88" s="74"/>
      <c r="V88" s="74"/>
      <c r="W88" s="74"/>
      <c r="X88" s="74"/>
      <c r="Y88" s="74"/>
      <c r="Z88" s="74"/>
      <c r="AA88" s="74"/>
      <c r="AB88" s="74"/>
      <c r="AC88" s="74"/>
      <c r="AD88" s="74"/>
      <c r="AE88" s="74"/>
      <c r="AF88" s="67"/>
    </row>
    <row r="89" spans="19:32">
      <c r="S89" s="67"/>
      <c r="T89" s="74"/>
      <c r="U89" s="74"/>
      <c r="V89" s="74"/>
      <c r="W89" s="74"/>
      <c r="X89" s="74"/>
      <c r="Y89" s="74"/>
      <c r="Z89" s="74"/>
      <c r="AA89" s="74"/>
      <c r="AB89" s="74"/>
      <c r="AC89" s="74"/>
      <c r="AD89" s="74"/>
      <c r="AE89" s="74"/>
      <c r="AF89" s="67"/>
    </row>
    <row r="90" spans="19:32">
      <c r="S90" s="67"/>
      <c r="T90" s="74"/>
      <c r="U90" s="74"/>
      <c r="V90" s="74"/>
      <c r="W90" s="74"/>
      <c r="X90" s="74"/>
      <c r="Y90" s="74"/>
      <c r="Z90" s="74"/>
      <c r="AA90" s="74"/>
      <c r="AB90" s="74"/>
      <c r="AC90" s="74"/>
      <c r="AD90" s="74"/>
      <c r="AE90" s="74"/>
      <c r="AF90" s="67"/>
    </row>
    <row r="91" spans="19:32">
      <c r="S91" s="67"/>
      <c r="T91" s="74"/>
      <c r="U91" s="74"/>
      <c r="V91" s="74"/>
      <c r="W91" s="74"/>
      <c r="X91" s="74"/>
      <c r="Y91" s="74"/>
      <c r="Z91" s="74"/>
      <c r="AA91" s="74"/>
      <c r="AB91" s="74"/>
      <c r="AC91" s="74"/>
      <c r="AD91" s="74"/>
      <c r="AE91" s="74"/>
      <c r="AF91" s="67"/>
    </row>
    <row r="92" spans="19:32">
      <c r="S92" s="67"/>
      <c r="T92" s="74"/>
      <c r="U92" s="74"/>
      <c r="V92" s="74"/>
      <c r="W92" s="74"/>
      <c r="X92" s="74"/>
      <c r="Y92" s="74"/>
      <c r="Z92" s="74"/>
      <c r="AA92" s="74"/>
      <c r="AB92" s="74"/>
      <c r="AC92" s="74"/>
      <c r="AD92" s="74"/>
      <c r="AE92" s="74"/>
      <c r="AF92" s="67"/>
    </row>
    <row r="93" spans="19:32">
      <c r="S93" s="67"/>
      <c r="T93" s="202"/>
      <c r="U93" s="202"/>
      <c r="V93" s="202"/>
      <c r="W93" s="202"/>
      <c r="X93" s="202"/>
      <c r="Y93" s="202"/>
      <c r="Z93" s="202"/>
      <c r="AA93" s="202"/>
      <c r="AB93" s="202"/>
      <c r="AC93" s="202"/>
      <c r="AD93" s="202"/>
      <c r="AE93" s="202"/>
      <c r="AF93" s="67"/>
    </row>
    <row r="94" spans="19:32">
      <c r="S94" s="67"/>
      <c r="T94" s="202"/>
      <c r="U94" s="202"/>
      <c r="V94" s="202"/>
      <c r="W94" s="202"/>
      <c r="X94" s="202"/>
      <c r="Y94" s="202"/>
      <c r="Z94" s="202"/>
      <c r="AA94" s="202"/>
      <c r="AB94" s="202"/>
      <c r="AC94" s="202"/>
      <c r="AD94" s="202"/>
      <c r="AE94" s="202"/>
      <c r="AF94" s="67"/>
    </row>
  </sheetData>
  <mergeCells count="22">
    <mergeCell ref="S56:AR56"/>
    <mergeCell ref="A4:A5"/>
    <mergeCell ref="AN4:AQ4"/>
    <mergeCell ref="B4:E4"/>
    <mergeCell ref="F4:I4"/>
    <mergeCell ref="J4:M4"/>
    <mergeCell ref="N4:Q4"/>
    <mergeCell ref="S55:AR55"/>
    <mergeCell ref="X4:AA4"/>
    <mergeCell ref="R4:R5"/>
    <mergeCell ref="S4:S5"/>
    <mergeCell ref="T4:W4"/>
    <mergeCell ref="AR4:AR5"/>
    <mergeCell ref="AB4:AE4"/>
    <mergeCell ref="AF4:AI4"/>
    <mergeCell ref="AJ4:AM4"/>
    <mergeCell ref="K3:R3"/>
    <mergeCell ref="A1:R1"/>
    <mergeCell ref="Y3:AR3"/>
    <mergeCell ref="A2:R2"/>
    <mergeCell ref="S1:AR1"/>
    <mergeCell ref="S2:AR2"/>
  </mergeCells>
  <pageMargins left="0.6692913385826772" right="0.15748031496062992" top="0.55118110236220474" bottom="0.74803149606299213" header="0.31496062992125984" footer="0.31496062992125984"/>
  <pageSetup paperSize="9" scale="78" fitToWidth="0" fitToHeight="0" orientation="landscape" r:id="rId1"/>
  <rowBreaks count="1" manualBreakCount="1">
    <brk id="34" min="18" max="43" man="1"/>
  </rowBreaks>
  <colBreaks count="1" manualBreakCount="1">
    <brk id="18" max="45"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A7528-8F9E-4394-A36D-836F0733E709}">
  <dimension ref="A1:AB51"/>
  <sheetViews>
    <sheetView view="pageBreakPreview" zoomScale="80" zoomScaleSheetLayoutView="80" workbookViewId="0">
      <selection activeCell="L15" sqref="L15"/>
    </sheetView>
  </sheetViews>
  <sheetFormatPr defaultRowHeight="16.5"/>
  <cols>
    <col min="1" max="1" width="9.28515625" style="808" customWidth="1"/>
    <col min="2" max="2" width="27.42578125" style="794" customWidth="1"/>
    <col min="3" max="4" width="15.28515625" style="793" hidden="1" customWidth="1"/>
    <col min="5" max="5" width="14.140625" style="794" customWidth="1"/>
    <col min="6" max="6" width="14" style="794" customWidth="1"/>
    <col min="7" max="7" width="13.85546875" style="794" customWidth="1"/>
    <col min="8" max="8" width="13.28515625" style="793" customWidth="1"/>
    <col min="9" max="9" width="13.85546875" style="793" customWidth="1"/>
    <col min="10" max="10" width="12.7109375" style="793" customWidth="1"/>
    <col min="11" max="11" width="22.140625" style="794" customWidth="1"/>
    <col min="12" max="12" width="13.85546875" style="794" customWidth="1"/>
    <col min="13" max="13" width="17.7109375" style="794" customWidth="1"/>
    <col min="14" max="252" width="9.140625" style="794"/>
    <col min="253" max="253" width="9.28515625" style="794" customWidth="1"/>
    <col min="254" max="254" width="26.28515625" style="794" customWidth="1"/>
    <col min="255" max="259" width="14.42578125" style="794" customWidth="1"/>
    <col min="260" max="508" width="9.140625" style="794"/>
    <col min="509" max="509" width="9.28515625" style="794" customWidth="1"/>
    <col min="510" max="510" width="26.28515625" style="794" customWidth="1"/>
    <col min="511" max="515" width="14.42578125" style="794" customWidth="1"/>
    <col min="516" max="764" width="9.140625" style="794"/>
    <col min="765" max="765" width="9.28515625" style="794" customWidth="1"/>
    <col min="766" max="766" width="26.28515625" style="794" customWidth="1"/>
    <col min="767" max="771" width="14.42578125" style="794" customWidth="1"/>
    <col min="772" max="1020" width="9.140625" style="794"/>
    <col min="1021" max="1021" width="9.28515625" style="794" customWidth="1"/>
    <col min="1022" max="1022" width="26.28515625" style="794" customWidth="1"/>
    <col min="1023" max="1027" width="14.42578125" style="794" customWidth="1"/>
    <col min="1028" max="1276" width="9.140625" style="794"/>
    <col min="1277" max="1277" width="9.28515625" style="794" customWidth="1"/>
    <col min="1278" max="1278" width="26.28515625" style="794" customWidth="1"/>
    <col min="1279" max="1283" width="14.42578125" style="794" customWidth="1"/>
    <col min="1284" max="1532" width="9.140625" style="794"/>
    <col min="1533" max="1533" width="9.28515625" style="794" customWidth="1"/>
    <col min="1534" max="1534" width="26.28515625" style="794" customWidth="1"/>
    <col min="1535" max="1539" width="14.42578125" style="794" customWidth="1"/>
    <col min="1540" max="1788" width="9.140625" style="794"/>
    <col min="1789" max="1789" width="9.28515625" style="794" customWidth="1"/>
    <col min="1790" max="1790" width="26.28515625" style="794" customWidth="1"/>
    <col min="1791" max="1795" width="14.42578125" style="794" customWidth="1"/>
    <col min="1796" max="2044" width="9.140625" style="794"/>
    <col min="2045" max="2045" width="9.28515625" style="794" customWidth="1"/>
    <col min="2046" max="2046" width="26.28515625" style="794" customWidth="1"/>
    <col min="2047" max="2051" width="14.42578125" style="794" customWidth="1"/>
    <col min="2052" max="2300" width="9.140625" style="794"/>
    <col min="2301" max="2301" width="9.28515625" style="794" customWidth="1"/>
    <col min="2302" max="2302" width="26.28515625" style="794" customWidth="1"/>
    <col min="2303" max="2307" width="14.42578125" style="794" customWidth="1"/>
    <col min="2308" max="2556" width="9.140625" style="794"/>
    <col min="2557" max="2557" width="9.28515625" style="794" customWidth="1"/>
    <col min="2558" max="2558" width="26.28515625" style="794" customWidth="1"/>
    <col min="2559" max="2563" width="14.42578125" style="794" customWidth="1"/>
    <col min="2564" max="2812" width="9.140625" style="794"/>
    <col min="2813" max="2813" width="9.28515625" style="794" customWidth="1"/>
    <col min="2814" max="2814" width="26.28515625" style="794" customWidth="1"/>
    <col min="2815" max="2819" width="14.42578125" style="794" customWidth="1"/>
    <col min="2820" max="3068" width="9.140625" style="794"/>
    <col min="3069" max="3069" width="9.28515625" style="794" customWidth="1"/>
    <col min="3070" max="3070" width="26.28515625" style="794" customWidth="1"/>
    <col min="3071" max="3075" width="14.42578125" style="794" customWidth="1"/>
    <col min="3076" max="3324" width="9.140625" style="794"/>
    <col min="3325" max="3325" width="9.28515625" style="794" customWidth="1"/>
    <col min="3326" max="3326" width="26.28515625" style="794" customWidth="1"/>
    <col min="3327" max="3331" width="14.42578125" style="794" customWidth="1"/>
    <col min="3332" max="3580" width="9.140625" style="794"/>
    <col min="3581" max="3581" width="9.28515625" style="794" customWidth="1"/>
    <col min="3582" max="3582" width="26.28515625" style="794" customWidth="1"/>
    <col min="3583" max="3587" width="14.42578125" style="794" customWidth="1"/>
    <col min="3588" max="3836" width="9.140625" style="794"/>
    <col min="3837" max="3837" width="9.28515625" style="794" customWidth="1"/>
    <col min="3838" max="3838" width="26.28515625" style="794" customWidth="1"/>
    <col min="3839" max="3843" width="14.42578125" style="794" customWidth="1"/>
    <col min="3844" max="4092" width="9.140625" style="794"/>
    <col min="4093" max="4093" width="9.28515625" style="794" customWidth="1"/>
    <col min="4094" max="4094" width="26.28515625" style="794" customWidth="1"/>
    <col min="4095" max="4099" width="14.42578125" style="794" customWidth="1"/>
    <col min="4100" max="4348" width="9.140625" style="794"/>
    <col min="4349" max="4349" width="9.28515625" style="794" customWidth="1"/>
    <col min="4350" max="4350" width="26.28515625" style="794" customWidth="1"/>
    <col min="4351" max="4355" width="14.42578125" style="794" customWidth="1"/>
    <col min="4356" max="4604" width="9.140625" style="794"/>
    <col min="4605" max="4605" width="9.28515625" style="794" customWidth="1"/>
    <col min="4606" max="4606" width="26.28515625" style="794" customWidth="1"/>
    <col min="4607" max="4611" width="14.42578125" style="794" customWidth="1"/>
    <col min="4612" max="4860" width="9.140625" style="794"/>
    <col min="4861" max="4861" width="9.28515625" style="794" customWidth="1"/>
    <col min="4862" max="4862" width="26.28515625" style="794" customWidth="1"/>
    <col min="4863" max="4867" width="14.42578125" style="794" customWidth="1"/>
    <col min="4868" max="5116" width="9.140625" style="794"/>
    <col min="5117" max="5117" width="9.28515625" style="794" customWidth="1"/>
    <col min="5118" max="5118" width="26.28515625" style="794" customWidth="1"/>
    <col min="5119" max="5123" width="14.42578125" style="794" customWidth="1"/>
    <col min="5124" max="5372" width="9.140625" style="794"/>
    <col min="5373" max="5373" width="9.28515625" style="794" customWidth="1"/>
    <col min="5374" max="5374" width="26.28515625" style="794" customWidth="1"/>
    <col min="5375" max="5379" width="14.42578125" style="794" customWidth="1"/>
    <col min="5380" max="5628" width="9.140625" style="794"/>
    <col min="5629" max="5629" width="9.28515625" style="794" customWidth="1"/>
    <col min="5630" max="5630" width="26.28515625" style="794" customWidth="1"/>
    <col min="5631" max="5635" width="14.42578125" style="794" customWidth="1"/>
    <col min="5636" max="5884" width="9.140625" style="794"/>
    <col min="5885" max="5885" width="9.28515625" style="794" customWidth="1"/>
    <col min="5886" max="5886" width="26.28515625" style="794" customWidth="1"/>
    <col min="5887" max="5891" width="14.42578125" style="794" customWidth="1"/>
    <col min="5892" max="6140" width="9.140625" style="794"/>
    <col min="6141" max="6141" width="9.28515625" style="794" customWidth="1"/>
    <col min="6142" max="6142" width="26.28515625" style="794" customWidth="1"/>
    <col min="6143" max="6147" width="14.42578125" style="794" customWidth="1"/>
    <col min="6148" max="6396" width="9.140625" style="794"/>
    <col min="6397" max="6397" width="9.28515625" style="794" customWidth="1"/>
    <col min="6398" max="6398" width="26.28515625" style="794" customWidth="1"/>
    <col min="6399" max="6403" width="14.42578125" style="794" customWidth="1"/>
    <col min="6404" max="6652" width="9.140625" style="794"/>
    <col min="6653" max="6653" width="9.28515625" style="794" customWidth="1"/>
    <col min="6654" max="6654" width="26.28515625" style="794" customWidth="1"/>
    <col min="6655" max="6659" width="14.42578125" style="794" customWidth="1"/>
    <col min="6660" max="6908" width="9.140625" style="794"/>
    <col min="6909" max="6909" width="9.28515625" style="794" customWidth="1"/>
    <col min="6910" max="6910" width="26.28515625" style="794" customWidth="1"/>
    <col min="6911" max="6915" width="14.42578125" style="794" customWidth="1"/>
    <col min="6916" max="7164" width="9.140625" style="794"/>
    <col min="7165" max="7165" width="9.28515625" style="794" customWidth="1"/>
    <col min="7166" max="7166" width="26.28515625" style="794" customWidth="1"/>
    <col min="7167" max="7171" width="14.42578125" style="794" customWidth="1"/>
    <col min="7172" max="7420" width="9.140625" style="794"/>
    <col min="7421" max="7421" width="9.28515625" style="794" customWidth="1"/>
    <col min="7422" max="7422" width="26.28515625" style="794" customWidth="1"/>
    <col min="7423" max="7427" width="14.42578125" style="794" customWidth="1"/>
    <col min="7428" max="7676" width="9.140625" style="794"/>
    <col min="7677" max="7677" width="9.28515625" style="794" customWidth="1"/>
    <col min="7678" max="7678" width="26.28515625" style="794" customWidth="1"/>
    <col min="7679" max="7683" width="14.42578125" style="794" customWidth="1"/>
    <col min="7684" max="7932" width="9.140625" style="794"/>
    <col min="7933" max="7933" width="9.28515625" style="794" customWidth="1"/>
    <col min="7934" max="7934" width="26.28515625" style="794" customWidth="1"/>
    <col min="7935" max="7939" width="14.42578125" style="794" customWidth="1"/>
    <col min="7940" max="8188" width="9.140625" style="794"/>
    <col min="8189" max="8189" width="9.28515625" style="794" customWidth="1"/>
    <col min="8190" max="8190" width="26.28515625" style="794" customWidth="1"/>
    <col min="8191" max="8195" width="14.42578125" style="794" customWidth="1"/>
    <col min="8196" max="8444" width="9.140625" style="794"/>
    <col min="8445" max="8445" width="9.28515625" style="794" customWidth="1"/>
    <col min="8446" max="8446" width="26.28515625" style="794" customWidth="1"/>
    <col min="8447" max="8451" width="14.42578125" style="794" customWidth="1"/>
    <col min="8452" max="8700" width="9.140625" style="794"/>
    <col min="8701" max="8701" width="9.28515625" style="794" customWidth="1"/>
    <col min="8702" max="8702" width="26.28515625" style="794" customWidth="1"/>
    <col min="8703" max="8707" width="14.42578125" style="794" customWidth="1"/>
    <col min="8708" max="8956" width="9.140625" style="794"/>
    <col min="8957" max="8957" width="9.28515625" style="794" customWidth="1"/>
    <col min="8958" max="8958" width="26.28515625" style="794" customWidth="1"/>
    <col min="8959" max="8963" width="14.42578125" style="794" customWidth="1"/>
    <col min="8964" max="9212" width="9.140625" style="794"/>
    <col min="9213" max="9213" width="9.28515625" style="794" customWidth="1"/>
    <col min="9214" max="9214" width="26.28515625" style="794" customWidth="1"/>
    <col min="9215" max="9219" width="14.42578125" style="794" customWidth="1"/>
    <col min="9220" max="9468" width="9.140625" style="794"/>
    <col min="9469" max="9469" width="9.28515625" style="794" customWidth="1"/>
    <col min="9470" max="9470" width="26.28515625" style="794" customWidth="1"/>
    <col min="9471" max="9475" width="14.42578125" style="794" customWidth="1"/>
    <col min="9476" max="9724" width="9.140625" style="794"/>
    <col min="9725" max="9725" width="9.28515625" style="794" customWidth="1"/>
    <col min="9726" max="9726" width="26.28515625" style="794" customWidth="1"/>
    <col min="9727" max="9731" width="14.42578125" style="794" customWidth="1"/>
    <col min="9732" max="9980" width="9.140625" style="794"/>
    <col min="9981" max="9981" width="9.28515625" style="794" customWidth="1"/>
    <col min="9982" max="9982" width="26.28515625" style="794" customWidth="1"/>
    <col min="9983" max="9987" width="14.42578125" style="794" customWidth="1"/>
    <col min="9988" max="10236" width="9.140625" style="794"/>
    <col min="10237" max="10237" width="9.28515625" style="794" customWidth="1"/>
    <col min="10238" max="10238" width="26.28515625" style="794" customWidth="1"/>
    <col min="10239" max="10243" width="14.42578125" style="794" customWidth="1"/>
    <col min="10244" max="10492" width="9.140625" style="794"/>
    <col min="10493" max="10493" width="9.28515625" style="794" customWidth="1"/>
    <col min="10494" max="10494" width="26.28515625" style="794" customWidth="1"/>
    <col min="10495" max="10499" width="14.42578125" style="794" customWidth="1"/>
    <col min="10500" max="10748" width="9.140625" style="794"/>
    <col min="10749" max="10749" width="9.28515625" style="794" customWidth="1"/>
    <col min="10750" max="10750" width="26.28515625" style="794" customWidth="1"/>
    <col min="10751" max="10755" width="14.42578125" style="794" customWidth="1"/>
    <col min="10756" max="11004" width="9.140625" style="794"/>
    <col min="11005" max="11005" width="9.28515625" style="794" customWidth="1"/>
    <col min="11006" max="11006" width="26.28515625" style="794" customWidth="1"/>
    <col min="11007" max="11011" width="14.42578125" style="794" customWidth="1"/>
    <col min="11012" max="11260" width="9.140625" style="794"/>
    <col min="11261" max="11261" width="9.28515625" style="794" customWidth="1"/>
    <col min="11262" max="11262" width="26.28515625" style="794" customWidth="1"/>
    <col min="11263" max="11267" width="14.42578125" style="794" customWidth="1"/>
    <col min="11268" max="11516" width="9.140625" style="794"/>
    <col min="11517" max="11517" width="9.28515625" style="794" customWidth="1"/>
    <col min="11518" max="11518" width="26.28515625" style="794" customWidth="1"/>
    <col min="11519" max="11523" width="14.42578125" style="794" customWidth="1"/>
    <col min="11524" max="11772" width="9.140625" style="794"/>
    <col min="11773" max="11773" width="9.28515625" style="794" customWidth="1"/>
    <col min="11774" max="11774" width="26.28515625" style="794" customWidth="1"/>
    <col min="11775" max="11779" width="14.42578125" style="794" customWidth="1"/>
    <col min="11780" max="12028" width="9.140625" style="794"/>
    <col min="12029" max="12029" width="9.28515625" style="794" customWidth="1"/>
    <col min="12030" max="12030" width="26.28515625" style="794" customWidth="1"/>
    <col min="12031" max="12035" width="14.42578125" style="794" customWidth="1"/>
    <col min="12036" max="12284" width="9.140625" style="794"/>
    <col min="12285" max="12285" width="9.28515625" style="794" customWidth="1"/>
    <col min="12286" max="12286" width="26.28515625" style="794" customWidth="1"/>
    <col min="12287" max="12291" width="14.42578125" style="794" customWidth="1"/>
    <col min="12292" max="12540" width="9.140625" style="794"/>
    <col min="12541" max="12541" width="9.28515625" style="794" customWidth="1"/>
    <col min="12542" max="12542" width="26.28515625" style="794" customWidth="1"/>
    <col min="12543" max="12547" width="14.42578125" style="794" customWidth="1"/>
    <col min="12548" max="12796" width="9.140625" style="794"/>
    <col min="12797" max="12797" width="9.28515625" style="794" customWidth="1"/>
    <col min="12798" max="12798" width="26.28515625" style="794" customWidth="1"/>
    <col min="12799" max="12803" width="14.42578125" style="794" customWidth="1"/>
    <col min="12804" max="13052" width="9.140625" style="794"/>
    <col min="13053" max="13053" width="9.28515625" style="794" customWidth="1"/>
    <col min="13054" max="13054" width="26.28515625" style="794" customWidth="1"/>
    <col min="13055" max="13059" width="14.42578125" style="794" customWidth="1"/>
    <col min="13060" max="13308" width="9.140625" style="794"/>
    <col min="13309" max="13309" width="9.28515625" style="794" customWidth="1"/>
    <col min="13310" max="13310" width="26.28515625" style="794" customWidth="1"/>
    <col min="13311" max="13315" width="14.42578125" style="794" customWidth="1"/>
    <col min="13316" max="13564" width="9.140625" style="794"/>
    <col min="13565" max="13565" width="9.28515625" style="794" customWidth="1"/>
    <col min="13566" max="13566" width="26.28515625" style="794" customWidth="1"/>
    <col min="13567" max="13571" width="14.42578125" style="794" customWidth="1"/>
    <col min="13572" max="13820" width="9.140625" style="794"/>
    <col min="13821" max="13821" width="9.28515625" style="794" customWidth="1"/>
    <col min="13822" max="13822" width="26.28515625" style="794" customWidth="1"/>
    <col min="13823" max="13827" width="14.42578125" style="794" customWidth="1"/>
    <col min="13828" max="14076" width="9.140625" style="794"/>
    <col min="14077" max="14077" width="9.28515625" style="794" customWidth="1"/>
    <col min="14078" max="14078" width="26.28515625" style="794" customWidth="1"/>
    <col min="14079" max="14083" width="14.42578125" style="794" customWidth="1"/>
    <col min="14084" max="14332" width="9.140625" style="794"/>
    <col min="14333" max="14333" width="9.28515625" style="794" customWidth="1"/>
    <col min="14334" max="14334" width="26.28515625" style="794" customWidth="1"/>
    <col min="14335" max="14339" width="14.42578125" style="794" customWidth="1"/>
    <col min="14340" max="14588" width="9.140625" style="794"/>
    <col min="14589" max="14589" width="9.28515625" style="794" customWidth="1"/>
    <col min="14590" max="14590" width="26.28515625" style="794" customWidth="1"/>
    <col min="14591" max="14595" width="14.42578125" style="794" customWidth="1"/>
    <col min="14596" max="14844" width="9.140625" style="794"/>
    <col min="14845" max="14845" width="9.28515625" style="794" customWidth="1"/>
    <col min="14846" max="14846" width="26.28515625" style="794" customWidth="1"/>
    <col min="14847" max="14851" width="14.42578125" style="794" customWidth="1"/>
    <col min="14852" max="15100" width="9.140625" style="794"/>
    <col min="15101" max="15101" width="9.28515625" style="794" customWidth="1"/>
    <col min="15102" max="15102" width="26.28515625" style="794" customWidth="1"/>
    <col min="15103" max="15107" width="14.42578125" style="794" customWidth="1"/>
    <col min="15108" max="15356" width="9.140625" style="794"/>
    <col min="15357" max="15357" width="9.28515625" style="794" customWidth="1"/>
    <col min="15358" max="15358" width="26.28515625" style="794" customWidth="1"/>
    <col min="15359" max="15363" width="14.42578125" style="794" customWidth="1"/>
    <col min="15364" max="15612" width="9.140625" style="794"/>
    <col min="15613" max="15613" width="9.28515625" style="794" customWidth="1"/>
    <col min="15614" max="15614" width="26.28515625" style="794" customWidth="1"/>
    <col min="15615" max="15619" width="14.42578125" style="794" customWidth="1"/>
    <col min="15620" max="15868" width="9.140625" style="794"/>
    <col min="15869" max="15869" width="9.28515625" style="794" customWidth="1"/>
    <col min="15870" max="15870" width="26.28515625" style="794" customWidth="1"/>
    <col min="15871" max="15875" width="14.42578125" style="794" customWidth="1"/>
    <col min="15876" max="16124" width="9.140625" style="794"/>
    <col min="16125" max="16125" width="9.28515625" style="794" customWidth="1"/>
    <col min="16126" max="16126" width="26.28515625" style="794" customWidth="1"/>
    <col min="16127" max="16131" width="14.42578125" style="794" customWidth="1"/>
    <col min="16132" max="16382" width="9.140625" style="794"/>
    <col min="16383" max="16383" width="9.140625" style="794" customWidth="1"/>
    <col min="16384" max="16384" width="9.140625" style="794"/>
  </cols>
  <sheetData>
    <row r="1" spans="1:28" ht="28.5" customHeight="1">
      <c r="A1" s="1691" t="s">
        <v>2146</v>
      </c>
      <c r="B1" s="1692"/>
      <c r="C1" s="1692"/>
      <c r="D1" s="1692"/>
      <c r="E1" s="1692"/>
      <c r="F1" s="1692"/>
      <c r="G1" s="1692"/>
      <c r="H1" s="1692"/>
      <c r="I1" s="1692"/>
      <c r="J1" s="1692"/>
      <c r="K1" s="1693"/>
    </row>
    <row r="2" spans="1:28" ht="20.25" customHeight="1">
      <c r="A2" s="1694" t="s">
        <v>2147</v>
      </c>
      <c r="B2" s="1695"/>
      <c r="C2" s="1695"/>
      <c r="D2" s="1695"/>
      <c r="E2" s="1695"/>
      <c r="F2" s="1695"/>
      <c r="G2" s="1695"/>
      <c r="H2" s="1695"/>
      <c r="I2" s="1695"/>
      <c r="J2" s="1695"/>
      <c r="K2" s="1696"/>
    </row>
    <row r="3" spans="1:28" ht="28.5" customHeight="1">
      <c r="A3" s="1698" t="s">
        <v>1320</v>
      </c>
      <c r="B3" s="1699"/>
      <c r="C3" s="1699"/>
      <c r="D3" s="1699"/>
      <c r="E3" s="1699"/>
      <c r="F3" s="1699"/>
      <c r="G3" s="1699"/>
      <c r="H3" s="1699"/>
      <c r="I3" s="1699"/>
      <c r="J3" s="1699"/>
      <c r="K3" s="1700"/>
    </row>
    <row r="4" spans="1:28" s="795" customFormat="1" ht="43.5" customHeight="1">
      <c r="A4" s="1303" t="s">
        <v>604</v>
      </c>
      <c r="B4" s="1304" t="s">
        <v>130</v>
      </c>
      <c r="C4" s="1305" t="s">
        <v>1319</v>
      </c>
      <c r="D4" s="1303" t="s">
        <v>1318</v>
      </c>
      <c r="E4" s="1303" t="s">
        <v>120</v>
      </c>
      <c r="F4" s="1303" t="s">
        <v>131</v>
      </c>
      <c r="G4" s="1303" t="s">
        <v>1317</v>
      </c>
      <c r="H4" s="1303" t="s">
        <v>452</v>
      </c>
      <c r="I4" s="1303" t="s">
        <v>577</v>
      </c>
      <c r="J4" s="1303" t="s">
        <v>684</v>
      </c>
      <c r="K4" s="1306" t="s">
        <v>1316</v>
      </c>
      <c r="AB4" s="774"/>
    </row>
    <row r="5" spans="1:28" s="798" customFormat="1" ht="21.75" customHeight="1">
      <c r="A5" s="831">
        <v>1</v>
      </c>
      <c r="B5" s="775" t="s">
        <v>133</v>
      </c>
      <c r="C5" s="796">
        <v>4050</v>
      </c>
      <c r="D5" s="797">
        <v>2712.79</v>
      </c>
      <c r="E5" s="797">
        <v>2015</v>
      </c>
      <c r="F5" s="797">
        <v>1738</v>
      </c>
      <c r="G5" s="797">
        <v>1689</v>
      </c>
      <c r="H5" s="797">
        <v>1558.63</v>
      </c>
      <c r="I5" s="797">
        <v>1558.63</v>
      </c>
      <c r="J5" s="776">
        <v>1759.26</v>
      </c>
      <c r="K5" s="832" t="s">
        <v>14</v>
      </c>
      <c r="L5" s="777"/>
      <c r="M5" s="778"/>
      <c r="N5" s="778"/>
      <c r="O5" s="778"/>
      <c r="P5" s="779"/>
    </row>
    <row r="6" spans="1:28" ht="21.75" customHeight="1">
      <c r="A6" s="833">
        <v>2</v>
      </c>
      <c r="B6" s="809" t="s">
        <v>685</v>
      </c>
      <c r="C6" s="810">
        <v>787</v>
      </c>
      <c r="D6" s="811">
        <v>831</v>
      </c>
      <c r="E6" s="811">
        <v>790</v>
      </c>
      <c r="F6" s="811">
        <v>840</v>
      </c>
      <c r="G6" s="811">
        <v>850</v>
      </c>
      <c r="H6" s="811">
        <v>850</v>
      </c>
      <c r="I6" s="811">
        <v>995</v>
      </c>
      <c r="J6" s="812">
        <v>995</v>
      </c>
      <c r="K6" s="834" t="s">
        <v>22</v>
      </c>
      <c r="L6" s="777"/>
      <c r="M6" s="778"/>
      <c r="N6" s="778"/>
      <c r="O6" s="778"/>
      <c r="P6" s="779"/>
    </row>
    <row r="7" spans="1:28" ht="21.75" customHeight="1">
      <c r="A7" s="831">
        <v>3</v>
      </c>
      <c r="B7" s="780" t="s">
        <v>766</v>
      </c>
      <c r="C7" s="796">
        <v>1589</v>
      </c>
      <c r="D7" s="797">
        <v>1625</v>
      </c>
      <c r="E7" s="797">
        <v>1660</v>
      </c>
      <c r="F7" s="797">
        <v>1685</v>
      </c>
      <c r="G7" s="797">
        <v>1770</v>
      </c>
      <c r="H7" s="797">
        <v>1672</v>
      </c>
      <c r="I7" s="797">
        <v>1639</v>
      </c>
      <c r="J7" s="776">
        <v>1740</v>
      </c>
      <c r="K7" s="832" t="s">
        <v>23</v>
      </c>
      <c r="L7" s="777"/>
      <c r="M7" s="778"/>
      <c r="N7" s="778"/>
      <c r="O7" s="778"/>
      <c r="P7" s="779"/>
    </row>
    <row r="8" spans="1:28" ht="21.75" customHeight="1">
      <c r="A8" s="833">
        <v>4</v>
      </c>
      <c r="B8" s="809" t="s">
        <v>204</v>
      </c>
      <c r="C8" s="810">
        <v>11.5</v>
      </c>
      <c r="D8" s="811">
        <v>48.260000000000005</v>
      </c>
      <c r="E8" s="811">
        <v>22.43</v>
      </c>
      <c r="F8" s="811">
        <v>24.060000000000002</v>
      </c>
      <c r="G8" s="811">
        <v>25.328000000000003</v>
      </c>
      <c r="H8" s="811">
        <v>30</v>
      </c>
      <c r="I8" s="811">
        <v>30.223999999999997</v>
      </c>
      <c r="J8" s="812">
        <v>31.825000000000003</v>
      </c>
      <c r="K8" s="834" t="s">
        <v>16</v>
      </c>
      <c r="L8" s="777"/>
      <c r="M8" s="778"/>
      <c r="N8" s="778"/>
      <c r="O8" s="778"/>
      <c r="P8" s="779"/>
    </row>
    <row r="9" spans="1:28" ht="21.75" customHeight="1">
      <c r="A9" s="831">
        <v>5</v>
      </c>
      <c r="B9" s="780" t="s">
        <v>746</v>
      </c>
      <c r="C9" s="796">
        <v>1730</v>
      </c>
      <c r="D9" s="797">
        <v>1980</v>
      </c>
      <c r="E9" s="797">
        <v>1713</v>
      </c>
      <c r="F9" s="797">
        <v>1692</v>
      </c>
      <c r="G9" s="797">
        <v>1608</v>
      </c>
      <c r="H9" s="797">
        <v>1784</v>
      </c>
      <c r="I9" s="797">
        <v>1573</v>
      </c>
      <c r="J9" s="776">
        <v>1869</v>
      </c>
      <c r="K9" s="832" t="s">
        <v>17</v>
      </c>
      <c r="L9" s="777"/>
      <c r="M9" s="778"/>
      <c r="N9" s="778"/>
      <c r="O9" s="778"/>
      <c r="P9" s="779"/>
    </row>
    <row r="10" spans="1:28" ht="21.75" customHeight="1">
      <c r="A10" s="833">
        <v>6</v>
      </c>
      <c r="B10" s="809" t="s">
        <v>849</v>
      </c>
      <c r="C10" s="810">
        <v>4070</v>
      </c>
      <c r="D10" s="811">
        <v>4100</v>
      </c>
      <c r="E10" s="811">
        <v>4050</v>
      </c>
      <c r="F10" s="811">
        <v>4025</v>
      </c>
      <c r="G10" s="811">
        <v>4015</v>
      </c>
      <c r="H10" s="811">
        <v>4200</v>
      </c>
      <c r="I10" s="811">
        <v>4050</v>
      </c>
      <c r="J10" s="812">
        <v>4066</v>
      </c>
      <c r="K10" s="834" t="s">
        <v>25</v>
      </c>
      <c r="L10" s="777"/>
      <c r="M10" s="778"/>
      <c r="N10" s="778"/>
      <c r="O10" s="778"/>
      <c r="P10" s="779"/>
    </row>
    <row r="11" spans="1:28" ht="21.75" customHeight="1">
      <c r="A11" s="831">
        <v>7</v>
      </c>
      <c r="B11" s="780" t="s">
        <v>848</v>
      </c>
      <c r="C11" s="796">
        <v>379</v>
      </c>
      <c r="D11" s="797">
        <v>450</v>
      </c>
      <c r="E11" s="797">
        <v>340.87</v>
      </c>
      <c r="F11" s="797">
        <v>467</v>
      </c>
      <c r="G11" s="797">
        <v>322.39999999999998</v>
      </c>
      <c r="H11" s="797">
        <v>881.19999999999993</v>
      </c>
      <c r="I11" s="797">
        <v>56.391999999999996</v>
      </c>
      <c r="J11" s="776">
        <v>453.76810999999998</v>
      </c>
      <c r="K11" s="832" t="s">
        <v>5</v>
      </c>
      <c r="L11" s="777"/>
      <c r="M11" s="778"/>
      <c r="N11" s="778"/>
      <c r="O11" s="778"/>
      <c r="P11" s="779"/>
    </row>
    <row r="12" spans="1:28" ht="21.75" customHeight="1">
      <c r="A12" s="833" t="s">
        <v>1315</v>
      </c>
      <c r="B12" s="809" t="s">
        <v>847</v>
      </c>
      <c r="C12" s="810">
        <v>1920.905</v>
      </c>
      <c r="D12" s="811">
        <v>2251.3319999999999</v>
      </c>
      <c r="E12" s="811"/>
      <c r="F12" s="811"/>
      <c r="G12" s="811"/>
      <c r="H12" s="811"/>
      <c r="I12" s="811"/>
      <c r="J12" s="812"/>
      <c r="K12" s="834" t="s">
        <v>560</v>
      </c>
    </row>
    <row r="13" spans="1:28" ht="21.75" customHeight="1">
      <c r="A13" s="831">
        <v>9</v>
      </c>
      <c r="B13" s="780" t="s">
        <v>732</v>
      </c>
      <c r="C13" s="796">
        <v>650</v>
      </c>
      <c r="D13" s="797">
        <v>492.78399999999999</v>
      </c>
      <c r="E13" s="797">
        <v>541.45000000000005</v>
      </c>
      <c r="F13" s="797">
        <v>618.76</v>
      </c>
      <c r="G13" s="797">
        <v>646.4</v>
      </c>
      <c r="H13" s="797">
        <v>681</v>
      </c>
      <c r="I13" s="797">
        <v>1161</v>
      </c>
      <c r="J13" s="776">
        <v>1195</v>
      </c>
      <c r="K13" s="832" t="s">
        <v>27</v>
      </c>
      <c r="L13" s="777"/>
      <c r="M13" s="778"/>
      <c r="N13" s="778"/>
      <c r="O13" s="778"/>
      <c r="P13" s="779"/>
    </row>
    <row r="14" spans="1:28" ht="21.75" customHeight="1">
      <c r="A14" s="833">
        <v>10</v>
      </c>
      <c r="B14" s="809" t="s">
        <v>129</v>
      </c>
      <c r="C14" s="810">
        <v>1793</v>
      </c>
      <c r="D14" s="811">
        <v>1434</v>
      </c>
      <c r="E14" s="811">
        <v>1288</v>
      </c>
      <c r="F14" s="811">
        <v>1502</v>
      </c>
      <c r="G14" s="811">
        <v>1524</v>
      </c>
      <c r="H14" s="811">
        <v>1568</v>
      </c>
      <c r="I14" s="811">
        <v>1930</v>
      </c>
      <c r="J14" s="812">
        <v>1930</v>
      </c>
      <c r="K14" s="834" t="s">
        <v>28</v>
      </c>
      <c r="L14" s="777"/>
      <c r="M14" s="778"/>
      <c r="N14" s="778"/>
      <c r="O14" s="778"/>
      <c r="P14" s="779"/>
    </row>
    <row r="15" spans="1:28" ht="21.75" customHeight="1">
      <c r="A15" s="831">
        <v>11</v>
      </c>
      <c r="B15" s="780" t="s">
        <v>743</v>
      </c>
      <c r="C15" s="796">
        <v>910.27500000000009</v>
      </c>
      <c r="D15" s="797">
        <v>1123.421</v>
      </c>
      <c r="E15" s="797">
        <v>894.95</v>
      </c>
      <c r="F15" s="797">
        <v>1067.499</v>
      </c>
      <c r="G15" s="797">
        <v>994.72199999999998</v>
      </c>
      <c r="H15" s="797">
        <v>656.39499999999998</v>
      </c>
      <c r="I15" s="797">
        <v>585.27300000000002</v>
      </c>
      <c r="J15" s="776">
        <v>554.447</v>
      </c>
      <c r="K15" s="832" t="s">
        <v>6</v>
      </c>
      <c r="L15" s="777"/>
      <c r="M15" s="778"/>
      <c r="N15" s="778"/>
      <c r="O15" s="778"/>
      <c r="P15" s="779"/>
    </row>
    <row r="16" spans="1:28" ht="21.75" customHeight="1">
      <c r="A16" s="833">
        <v>12</v>
      </c>
      <c r="B16" s="809" t="s">
        <v>765</v>
      </c>
      <c r="C16" s="810">
        <v>696</v>
      </c>
      <c r="D16" s="811">
        <v>732</v>
      </c>
      <c r="E16" s="811">
        <v>694</v>
      </c>
      <c r="F16" s="811">
        <v>502</v>
      </c>
      <c r="G16" s="811">
        <v>540</v>
      </c>
      <c r="H16" s="811">
        <v>540</v>
      </c>
      <c r="I16" s="811">
        <v>691</v>
      </c>
      <c r="J16" s="812">
        <v>654</v>
      </c>
      <c r="K16" s="834" t="s">
        <v>18</v>
      </c>
      <c r="L16" s="777"/>
      <c r="M16" s="778"/>
      <c r="N16" s="778"/>
      <c r="O16" s="778"/>
      <c r="P16" s="779"/>
    </row>
    <row r="17" spans="1:16" ht="21.75" customHeight="1">
      <c r="A17" s="831">
        <v>13</v>
      </c>
      <c r="B17" s="780" t="s">
        <v>127</v>
      </c>
      <c r="C17" s="796">
        <v>8663</v>
      </c>
      <c r="D17" s="797">
        <v>11665</v>
      </c>
      <c r="E17" s="797">
        <v>13496</v>
      </c>
      <c r="F17" s="797">
        <v>15568</v>
      </c>
      <c r="G17" s="797">
        <v>11746</v>
      </c>
      <c r="H17" s="797">
        <v>12783</v>
      </c>
      <c r="I17" s="797">
        <v>13243</v>
      </c>
      <c r="J17" s="776">
        <v>13175</v>
      </c>
      <c r="K17" s="832" t="s">
        <v>29</v>
      </c>
      <c r="L17" s="777"/>
      <c r="M17" s="778"/>
      <c r="N17" s="778"/>
      <c r="O17" s="778"/>
      <c r="P17" s="779"/>
    </row>
    <row r="18" spans="1:16" ht="21.75" customHeight="1">
      <c r="A18" s="833">
        <v>14</v>
      </c>
      <c r="B18" s="809" t="s">
        <v>727</v>
      </c>
      <c r="C18" s="810">
        <v>1278</v>
      </c>
      <c r="D18" s="811">
        <v>994</v>
      </c>
      <c r="E18" s="811">
        <v>1050</v>
      </c>
      <c r="F18" s="811">
        <v>1633</v>
      </c>
      <c r="G18" s="811">
        <v>1609</v>
      </c>
      <c r="H18" s="811">
        <v>1115</v>
      </c>
      <c r="I18" s="811">
        <v>1158.4100000000001</v>
      </c>
      <c r="J18" s="812">
        <v>1239.9380000000001</v>
      </c>
      <c r="K18" s="834" t="s">
        <v>906</v>
      </c>
      <c r="L18" s="777"/>
      <c r="M18" s="778"/>
      <c r="N18" s="778"/>
      <c r="O18" s="778"/>
      <c r="P18" s="779"/>
    </row>
    <row r="19" spans="1:16" ht="21.75" customHeight="1">
      <c r="A19" s="831">
        <v>15</v>
      </c>
      <c r="B19" s="780" t="s">
        <v>846</v>
      </c>
      <c r="C19" s="796">
        <v>5689</v>
      </c>
      <c r="D19" s="797">
        <v>5743</v>
      </c>
      <c r="E19" s="797">
        <v>5843</v>
      </c>
      <c r="F19" s="797">
        <v>5835</v>
      </c>
      <c r="G19" s="797">
        <v>5543</v>
      </c>
      <c r="H19" s="797">
        <v>4995</v>
      </c>
      <c r="I19" s="797">
        <v>5193</v>
      </c>
      <c r="J19" s="776" t="s">
        <v>1310</v>
      </c>
      <c r="K19" s="832" t="s">
        <v>32</v>
      </c>
      <c r="L19" s="777"/>
      <c r="M19" s="778"/>
      <c r="N19" s="778"/>
      <c r="O19" s="778"/>
      <c r="P19" s="779"/>
    </row>
    <row r="20" spans="1:16" ht="21.75" customHeight="1">
      <c r="A20" s="833">
        <v>16</v>
      </c>
      <c r="B20" s="809" t="s">
        <v>741</v>
      </c>
      <c r="C20" s="810">
        <v>2694</v>
      </c>
      <c r="D20" s="811">
        <v>2475</v>
      </c>
      <c r="E20" s="811">
        <v>2269</v>
      </c>
      <c r="F20" s="811">
        <v>2307</v>
      </c>
      <c r="G20" s="811">
        <v>2290</v>
      </c>
      <c r="H20" s="811">
        <v>2088</v>
      </c>
      <c r="I20" s="811">
        <v>2330</v>
      </c>
      <c r="J20" s="812">
        <v>2104</v>
      </c>
      <c r="K20" s="834" t="s">
        <v>33</v>
      </c>
      <c r="L20" s="777"/>
      <c r="M20" s="778"/>
      <c r="N20" s="778"/>
      <c r="O20" s="778"/>
      <c r="P20" s="779"/>
    </row>
    <row r="21" spans="1:16" ht="21.75" customHeight="1">
      <c r="A21" s="831">
        <v>17</v>
      </c>
      <c r="B21" s="780" t="s">
        <v>599</v>
      </c>
      <c r="C21" s="796">
        <v>2096</v>
      </c>
      <c r="D21" s="797">
        <v>2096</v>
      </c>
      <c r="E21" s="797">
        <v>2092</v>
      </c>
      <c r="F21" s="797">
        <v>1929</v>
      </c>
      <c r="G21" s="797">
        <v>1901</v>
      </c>
      <c r="H21" s="797">
        <v>2225</v>
      </c>
      <c r="I21" s="797">
        <v>1834</v>
      </c>
      <c r="J21" s="776">
        <v>1851</v>
      </c>
      <c r="K21" s="832" t="s">
        <v>12</v>
      </c>
      <c r="L21" s="777"/>
      <c r="M21" s="778"/>
      <c r="N21" s="778"/>
      <c r="O21" s="778"/>
      <c r="P21" s="779"/>
    </row>
    <row r="22" spans="1:16" ht="21.75" customHeight="1">
      <c r="A22" s="833">
        <v>18</v>
      </c>
      <c r="B22" s="809" t="s">
        <v>206</v>
      </c>
      <c r="C22" s="810">
        <v>2805.7109999999998</v>
      </c>
      <c r="D22" s="811">
        <v>992.88</v>
      </c>
      <c r="E22" s="811">
        <v>3436.39</v>
      </c>
      <c r="F22" s="811">
        <v>4865.74</v>
      </c>
      <c r="G22" s="811">
        <v>4894</v>
      </c>
      <c r="H22" s="811">
        <v>4915</v>
      </c>
      <c r="I22" s="811">
        <v>4986</v>
      </c>
      <c r="J22" s="812">
        <v>5090</v>
      </c>
      <c r="K22" s="834" t="s">
        <v>39</v>
      </c>
      <c r="L22" s="777"/>
      <c r="M22" s="778"/>
      <c r="N22" s="778"/>
      <c r="O22" s="778"/>
      <c r="P22" s="779"/>
    </row>
    <row r="23" spans="1:16" ht="21.75" customHeight="1">
      <c r="A23" s="831">
        <v>19</v>
      </c>
      <c r="B23" s="780" t="s">
        <v>763</v>
      </c>
      <c r="C23" s="796">
        <v>9736</v>
      </c>
      <c r="D23" s="797">
        <v>10457</v>
      </c>
      <c r="E23" s="797">
        <v>10614</v>
      </c>
      <c r="F23" s="797">
        <v>10824</v>
      </c>
      <c r="G23" s="797">
        <v>11049</v>
      </c>
      <c r="H23" s="797">
        <v>12217</v>
      </c>
      <c r="I23" s="797">
        <v>11557</v>
      </c>
      <c r="J23" s="776">
        <v>11688</v>
      </c>
      <c r="K23" s="832" t="s">
        <v>35</v>
      </c>
      <c r="L23" s="777"/>
      <c r="M23" s="778"/>
      <c r="N23" s="778"/>
      <c r="O23" s="778"/>
      <c r="P23" s="779"/>
    </row>
    <row r="24" spans="1:16" ht="21.75" customHeight="1">
      <c r="A24" s="833">
        <v>20</v>
      </c>
      <c r="B24" s="809" t="s">
        <v>1075</v>
      </c>
      <c r="C24" s="810">
        <v>171.524</v>
      </c>
      <c r="D24" s="811">
        <v>216.959</v>
      </c>
      <c r="E24" s="811">
        <v>197.648</v>
      </c>
      <c r="F24" s="811">
        <v>210.41399999999999</v>
      </c>
      <c r="G24" s="811">
        <v>195.28100000000001</v>
      </c>
      <c r="H24" s="811">
        <v>223.774</v>
      </c>
      <c r="I24" s="811">
        <v>135.47999999999999</v>
      </c>
      <c r="J24" s="812">
        <v>113.81100000000001</v>
      </c>
      <c r="K24" s="834" t="s">
        <v>36</v>
      </c>
      <c r="L24" s="777"/>
      <c r="M24" s="778"/>
      <c r="N24" s="778"/>
      <c r="O24" s="778"/>
      <c r="P24" s="779"/>
    </row>
    <row r="25" spans="1:16" ht="21.75" customHeight="1">
      <c r="A25" s="831">
        <v>21</v>
      </c>
      <c r="B25" s="780" t="s">
        <v>207</v>
      </c>
      <c r="C25" s="796">
        <v>3060</v>
      </c>
      <c r="D25" s="797">
        <v>3711.9800000000005</v>
      </c>
      <c r="E25" s="797">
        <v>2623.5</v>
      </c>
      <c r="F25" s="797">
        <v>2982.0499999999997</v>
      </c>
      <c r="G25" s="797">
        <v>3190.0200000000004</v>
      </c>
      <c r="H25" s="797">
        <v>3630.02</v>
      </c>
      <c r="I25" s="797">
        <v>3629.8</v>
      </c>
      <c r="J25" s="776">
        <v>3630.0200000000004</v>
      </c>
      <c r="K25" s="832" t="s">
        <v>37</v>
      </c>
      <c r="L25" s="777"/>
      <c r="M25" s="778"/>
      <c r="N25" s="778"/>
      <c r="O25" s="778"/>
      <c r="P25" s="779"/>
    </row>
    <row r="26" spans="1:16" s="799" customFormat="1" ht="21.75" customHeight="1">
      <c r="A26" s="1697" t="s">
        <v>1308</v>
      </c>
      <c r="B26" s="1697"/>
      <c r="C26" s="813">
        <f t="shared" ref="C26:J26" si="0">SUM(C5:C25)</f>
        <v>54779.915000000001</v>
      </c>
      <c r="D26" s="814">
        <f t="shared" si="0"/>
        <v>56132.406000000003</v>
      </c>
      <c r="E26" s="814">
        <f t="shared" si="0"/>
        <v>55631.238000000005</v>
      </c>
      <c r="F26" s="814">
        <f t="shared" si="0"/>
        <v>60315.523000000001</v>
      </c>
      <c r="G26" s="814">
        <f t="shared" si="0"/>
        <v>56402.150999999998</v>
      </c>
      <c r="H26" s="814">
        <f t="shared" si="0"/>
        <v>58613.019</v>
      </c>
      <c r="I26" s="814">
        <f t="shared" si="0"/>
        <v>58336.20900000001</v>
      </c>
      <c r="J26" s="814">
        <f t="shared" si="0"/>
        <v>54140.069109999997</v>
      </c>
      <c r="K26" s="1302"/>
    </row>
    <row r="27" spans="1:16" ht="21.75" customHeight="1">
      <c r="A27" s="835" t="s">
        <v>1314</v>
      </c>
      <c r="B27" s="782"/>
      <c r="C27" s="783"/>
      <c r="D27" s="784"/>
      <c r="E27" s="784"/>
      <c r="F27" s="784"/>
      <c r="G27" s="784"/>
      <c r="H27" s="784"/>
      <c r="I27" s="784"/>
      <c r="J27" s="785"/>
      <c r="K27" s="836"/>
    </row>
    <row r="28" spans="1:16" ht="21.75" customHeight="1">
      <c r="A28" s="833">
        <v>22</v>
      </c>
      <c r="B28" s="809" t="s">
        <v>767</v>
      </c>
      <c r="C28" s="815">
        <v>17.899999999999999</v>
      </c>
      <c r="D28" s="816">
        <v>17</v>
      </c>
      <c r="E28" s="816">
        <v>18</v>
      </c>
      <c r="F28" s="817" t="s">
        <v>1310</v>
      </c>
      <c r="G28" s="816">
        <v>4.5999999999999996</v>
      </c>
      <c r="H28" s="816">
        <v>4.95</v>
      </c>
      <c r="I28" s="816">
        <v>1.9500000000000002</v>
      </c>
      <c r="J28" s="818">
        <v>2.5499999999999998</v>
      </c>
      <c r="K28" s="834" t="s">
        <v>15</v>
      </c>
      <c r="L28" s="777"/>
      <c r="M28" s="787"/>
      <c r="N28" s="778"/>
      <c r="O28" s="778"/>
      <c r="P28" s="779"/>
    </row>
    <row r="29" spans="1:16" ht="21.75" customHeight="1">
      <c r="A29" s="831">
        <v>23</v>
      </c>
      <c r="B29" s="780" t="s">
        <v>203</v>
      </c>
      <c r="C29" s="796">
        <v>190</v>
      </c>
      <c r="D29" s="797">
        <v>185</v>
      </c>
      <c r="E29" s="797">
        <v>306</v>
      </c>
      <c r="F29" s="797">
        <v>240.5</v>
      </c>
      <c r="G29" s="797">
        <v>256.05</v>
      </c>
      <c r="H29" s="797">
        <v>410.39</v>
      </c>
      <c r="I29" s="797">
        <v>419.5</v>
      </c>
      <c r="J29" s="786">
        <v>427.5</v>
      </c>
      <c r="K29" s="832" t="s">
        <v>21</v>
      </c>
      <c r="L29" s="777"/>
      <c r="M29" s="778"/>
      <c r="N29" s="778"/>
      <c r="O29" s="778"/>
      <c r="P29" s="779"/>
    </row>
    <row r="30" spans="1:16" ht="21.75" customHeight="1">
      <c r="A30" s="833">
        <v>24</v>
      </c>
      <c r="B30" s="809" t="s">
        <v>842</v>
      </c>
      <c r="C30" s="810">
        <v>30.729999999999997</v>
      </c>
      <c r="D30" s="811">
        <v>29.86</v>
      </c>
      <c r="E30" s="811">
        <v>33</v>
      </c>
      <c r="F30" s="811">
        <v>26.85</v>
      </c>
      <c r="G30" s="811" t="s">
        <v>1310</v>
      </c>
      <c r="H30" s="811">
        <v>25.1</v>
      </c>
      <c r="I30" s="811">
        <v>45.55</v>
      </c>
      <c r="J30" s="818" t="s">
        <v>1310</v>
      </c>
      <c r="K30" s="834" t="s">
        <v>19</v>
      </c>
      <c r="L30" s="777"/>
      <c r="M30" s="778"/>
      <c r="N30" s="788"/>
      <c r="O30" s="778"/>
      <c r="P30" s="779"/>
    </row>
    <row r="31" spans="1:16" ht="21.75" customHeight="1">
      <c r="A31" s="831">
        <v>25</v>
      </c>
      <c r="B31" s="780" t="s">
        <v>764</v>
      </c>
      <c r="C31" s="796">
        <v>27.509999999999998</v>
      </c>
      <c r="D31" s="802" t="s">
        <v>1310</v>
      </c>
      <c r="E31" s="802" t="s">
        <v>1313</v>
      </c>
      <c r="F31" s="802" t="s">
        <v>1313</v>
      </c>
      <c r="G31" s="797" t="s">
        <v>1313</v>
      </c>
      <c r="H31" s="802" t="s">
        <v>1313</v>
      </c>
      <c r="I31" s="802" t="s">
        <v>1313</v>
      </c>
      <c r="J31" s="803" t="s">
        <v>1313</v>
      </c>
      <c r="K31" s="832" t="s">
        <v>8</v>
      </c>
      <c r="L31" s="777"/>
      <c r="M31" s="804"/>
      <c r="N31" s="804"/>
      <c r="O31" s="804"/>
      <c r="P31" s="804"/>
    </row>
    <row r="32" spans="1:16" ht="21.75" customHeight="1">
      <c r="A32" s="833">
        <v>26</v>
      </c>
      <c r="B32" s="809" t="s">
        <v>205</v>
      </c>
      <c r="C32" s="810">
        <v>804.86</v>
      </c>
      <c r="D32" s="819" t="s">
        <v>1310</v>
      </c>
      <c r="E32" s="811">
        <v>8.82</v>
      </c>
      <c r="F32" s="819" t="s">
        <v>1310</v>
      </c>
      <c r="G32" s="811">
        <v>26.01</v>
      </c>
      <c r="H32" s="811">
        <v>27.44</v>
      </c>
      <c r="I32" s="811" t="s">
        <v>1310</v>
      </c>
      <c r="J32" s="818">
        <v>22.709999999999997</v>
      </c>
      <c r="K32" s="834" t="s">
        <v>30</v>
      </c>
      <c r="L32" s="777"/>
      <c r="M32" s="787"/>
      <c r="N32" s="778"/>
      <c r="O32" s="778"/>
      <c r="P32" s="779"/>
    </row>
    <row r="33" spans="1:16" ht="21.75" customHeight="1">
      <c r="A33" s="831">
        <v>27</v>
      </c>
      <c r="B33" s="780" t="s">
        <v>128</v>
      </c>
      <c r="C33" s="796">
        <v>20</v>
      </c>
      <c r="D33" s="797">
        <v>20</v>
      </c>
      <c r="E33" s="797">
        <v>20</v>
      </c>
      <c r="F33" s="797">
        <v>20</v>
      </c>
      <c r="G33" s="797">
        <v>21</v>
      </c>
      <c r="H33" s="797">
        <v>19</v>
      </c>
      <c r="I33" s="797">
        <v>36</v>
      </c>
      <c r="J33" s="786">
        <v>40.97</v>
      </c>
      <c r="K33" s="832" t="s">
        <v>31</v>
      </c>
      <c r="L33" s="777"/>
      <c r="M33" s="778"/>
      <c r="N33" s="778"/>
      <c r="O33" s="778"/>
      <c r="P33" s="779"/>
    </row>
    <row r="34" spans="1:16" ht="21.75" customHeight="1">
      <c r="A34" s="833">
        <v>28</v>
      </c>
      <c r="B34" s="820" t="s">
        <v>843</v>
      </c>
      <c r="C34" s="821" t="s">
        <v>1313</v>
      </c>
      <c r="D34" s="822" t="s">
        <v>1313</v>
      </c>
      <c r="E34" s="819" t="s">
        <v>1313</v>
      </c>
      <c r="F34" s="819" t="s">
        <v>1313</v>
      </c>
      <c r="G34" s="819" t="s">
        <v>1313</v>
      </c>
      <c r="H34" s="819" t="s">
        <v>1313</v>
      </c>
      <c r="I34" s="819" t="s">
        <v>1313</v>
      </c>
      <c r="J34" s="818" t="s">
        <v>1310</v>
      </c>
      <c r="K34" s="834" t="s">
        <v>20</v>
      </c>
      <c r="L34" s="777"/>
      <c r="M34" s="804"/>
      <c r="N34" s="804"/>
      <c r="O34" s="804"/>
      <c r="P34" s="805"/>
    </row>
    <row r="35" spans="1:16" ht="21.75" customHeight="1">
      <c r="A35" s="831">
        <v>29</v>
      </c>
      <c r="B35" s="789" t="s">
        <v>841</v>
      </c>
      <c r="C35" s="796">
        <v>346.36</v>
      </c>
      <c r="D35" s="797">
        <v>292.512</v>
      </c>
      <c r="E35" s="797">
        <v>298.28399999999999</v>
      </c>
      <c r="F35" s="797">
        <v>329.67499999999995</v>
      </c>
      <c r="G35" s="797">
        <v>349.12400000000002</v>
      </c>
      <c r="H35" s="797">
        <v>364</v>
      </c>
      <c r="I35" s="797" t="s">
        <v>1310</v>
      </c>
      <c r="J35" s="786" t="s">
        <v>1310</v>
      </c>
      <c r="K35" s="832" t="s">
        <v>34</v>
      </c>
      <c r="L35" s="777"/>
      <c r="M35" s="778"/>
      <c r="N35" s="778"/>
      <c r="O35" s="788"/>
      <c r="P35" s="790"/>
    </row>
    <row r="36" spans="1:16" s="799" customFormat="1" ht="21.75" customHeight="1">
      <c r="A36" s="1697" t="s">
        <v>1308</v>
      </c>
      <c r="B36" s="1697"/>
      <c r="C36" s="813">
        <f>SUM(C28:C35)</f>
        <v>1437.3600000000001</v>
      </c>
      <c r="D36" s="814">
        <f>SUM(D28:D35)</f>
        <v>544.37200000000007</v>
      </c>
      <c r="E36" s="814">
        <v>684.10400000000004</v>
      </c>
      <c r="F36" s="814">
        <v>617.02499999999998</v>
      </c>
      <c r="G36" s="814">
        <v>656.78400000000011</v>
      </c>
      <c r="H36" s="814">
        <v>850.88</v>
      </c>
      <c r="I36" s="814">
        <v>503</v>
      </c>
      <c r="J36" s="814">
        <f>J28+J29+J32+J33</f>
        <v>493.73</v>
      </c>
      <c r="K36" s="1301"/>
    </row>
    <row r="37" spans="1:16" ht="21.75" customHeight="1">
      <c r="A37" s="835" t="s">
        <v>114</v>
      </c>
      <c r="B37" s="782"/>
      <c r="C37" s="791"/>
      <c r="D37" s="784"/>
      <c r="E37" s="784"/>
      <c r="F37" s="784"/>
      <c r="G37" s="784"/>
      <c r="H37" s="784"/>
      <c r="I37" s="784"/>
      <c r="J37" s="785"/>
      <c r="K37" s="836"/>
    </row>
    <row r="38" spans="1:16" ht="31.5" customHeight="1">
      <c r="A38" s="833">
        <v>30</v>
      </c>
      <c r="B38" s="823" t="s">
        <v>1074</v>
      </c>
      <c r="C38" s="815">
        <v>8.27</v>
      </c>
      <c r="D38" s="817" t="s">
        <v>1310</v>
      </c>
      <c r="E38" s="817" t="s">
        <v>1310</v>
      </c>
      <c r="F38" s="817" t="s">
        <v>1310</v>
      </c>
      <c r="G38" s="817" t="s">
        <v>1310</v>
      </c>
      <c r="H38" s="817" t="s">
        <v>1310</v>
      </c>
      <c r="I38" s="817">
        <v>1.4173</v>
      </c>
      <c r="J38" s="824" t="s">
        <v>1310</v>
      </c>
      <c r="K38" s="834" t="s">
        <v>905</v>
      </c>
      <c r="L38" s="777"/>
      <c r="M38" s="787"/>
      <c r="N38" s="788"/>
      <c r="O38" s="788"/>
      <c r="P38" s="779"/>
    </row>
    <row r="39" spans="1:16" ht="21.75" customHeight="1">
      <c r="A39" s="831">
        <v>31</v>
      </c>
      <c r="B39" s="780" t="s">
        <v>851</v>
      </c>
      <c r="C39" s="806" t="s">
        <v>1310</v>
      </c>
      <c r="D39" s="802" t="s">
        <v>1310</v>
      </c>
      <c r="E39" s="802" t="s">
        <v>1310</v>
      </c>
      <c r="F39" s="802" t="s">
        <v>1310</v>
      </c>
      <c r="G39" s="801" t="s">
        <v>1310</v>
      </c>
      <c r="H39" s="801" t="s">
        <v>1310</v>
      </c>
      <c r="I39" s="801" t="s">
        <v>1310</v>
      </c>
      <c r="J39" s="781" t="s">
        <v>1310</v>
      </c>
      <c r="K39" s="832" t="s">
        <v>38</v>
      </c>
      <c r="L39" s="777"/>
      <c r="M39" s="787"/>
      <c r="N39" s="788"/>
      <c r="O39" s="788"/>
      <c r="P39" s="790"/>
    </row>
    <row r="40" spans="1:16" ht="21.75" customHeight="1">
      <c r="A40" s="833" t="s">
        <v>1312</v>
      </c>
      <c r="B40" s="809" t="s">
        <v>845</v>
      </c>
      <c r="C40" s="825" t="s">
        <v>1310</v>
      </c>
      <c r="D40" s="819" t="s">
        <v>1310</v>
      </c>
      <c r="E40" s="819" t="s">
        <v>1310</v>
      </c>
      <c r="F40" s="819" t="s">
        <v>1310</v>
      </c>
      <c r="G40" s="817" t="s">
        <v>1310</v>
      </c>
      <c r="H40" s="1701" t="s">
        <v>1310</v>
      </c>
      <c r="I40" s="1701" t="s">
        <v>1310</v>
      </c>
      <c r="J40" s="1703" t="s">
        <v>1310</v>
      </c>
      <c r="K40" s="834" t="s">
        <v>105</v>
      </c>
      <c r="L40" s="792"/>
      <c r="M40" s="787"/>
      <c r="N40" s="788"/>
      <c r="O40" s="788"/>
      <c r="P40" s="790"/>
    </row>
    <row r="41" spans="1:16" ht="21.75" customHeight="1">
      <c r="A41" s="831" t="s">
        <v>1311</v>
      </c>
      <c r="B41" s="780" t="s">
        <v>844</v>
      </c>
      <c r="C41" s="806" t="s">
        <v>1310</v>
      </c>
      <c r="D41" s="802" t="s">
        <v>1310</v>
      </c>
      <c r="E41" s="802" t="s">
        <v>1310</v>
      </c>
      <c r="F41" s="802" t="s">
        <v>1310</v>
      </c>
      <c r="G41" s="801" t="s">
        <v>1310</v>
      </c>
      <c r="H41" s="1702"/>
      <c r="I41" s="1702"/>
      <c r="J41" s="1704"/>
      <c r="K41" s="832" t="s">
        <v>4</v>
      </c>
    </row>
    <row r="42" spans="1:16" ht="21.75" customHeight="1">
      <c r="A42" s="833">
        <v>34</v>
      </c>
      <c r="B42" s="809" t="s">
        <v>850</v>
      </c>
      <c r="C42" s="825" t="s">
        <v>1310</v>
      </c>
      <c r="D42" s="819" t="s">
        <v>1310</v>
      </c>
      <c r="E42" s="811">
        <v>88</v>
      </c>
      <c r="F42" s="819" t="s">
        <v>1310</v>
      </c>
      <c r="G42" s="811">
        <v>110</v>
      </c>
      <c r="H42" s="817" t="s">
        <v>1310</v>
      </c>
      <c r="I42" s="817" t="s">
        <v>1310</v>
      </c>
      <c r="J42" s="824" t="s">
        <v>1310</v>
      </c>
      <c r="K42" s="834" t="s">
        <v>24</v>
      </c>
      <c r="L42" s="777"/>
      <c r="M42" s="787"/>
      <c r="N42" s="778"/>
      <c r="O42" s="788"/>
      <c r="P42" s="790"/>
    </row>
    <row r="43" spans="1:16" ht="21.75" customHeight="1">
      <c r="A43" s="831">
        <v>35</v>
      </c>
      <c r="B43" s="780" t="s">
        <v>847</v>
      </c>
      <c r="C43" s="806"/>
      <c r="D43" s="802"/>
      <c r="E43" s="797">
        <v>2187.7460000000001</v>
      </c>
      <c r="F43" s="802">
        <v>2429.9049999999997</v>
      </c>
      <c r="G43" s="800">
        <v>2458.6859999999997</v>
      </c>
      <c r="H43" s="801">
        <v>2198</v>
      </c>
      <c r="I43" s="801">
        <v>3352</v>
      </c>
      <c r="J43" s="786">
        <v>4086.3229999999999</v>
      </c>
      <c r="K43" s="402" t="s">
        <v>26</v>
      </c>
      <c r="L43" s="777"/>
      <c r="M43" s="778"/>
      <c r="N43" s="778"/>
      <c r="O43" s="778"/>
      <c r="P43" s="779"/>
    </row>
    <row r="44" spans="1:16" ht="21.75" customHeight="1">
      <c r="A44" s="833">
        <v>36</v>
      </c>
      <c r="B44" s="809" t="s">
        <v>2145</v>
      </c>
      <c r="C44" s="825"/>
      <c r="D44" s="819"/>
      <c r="E44" s="811" t="s">
        <v>1310</v>
      </c>
      <c r="F44" s="819" t="s">
        <v>1310</v>
      </c>
      <c r="G44" s="816" t="s">
        <v>1310</v>
      </c>
      <c r="H44" s="817" t="s">
        <v>1310</v>
      </c>
      <c r="I44" s="817" t="s">
        <v>1310</v>
      </c>
      <c r="J44" s="824" t="s">
        <v>1310</v>
      </c>
      <c r="K44" s="549" t="s">
        <v>575</v>
      </c>
      <c r="L44" s="777"/>
      <c r="M44" s="788"/>
      <c r="N44" s="788"/>
      <c r="O44" s="788"/>
      <c r="P44" s="790"/>
    </row>
    <row r="45" spans="1:16" ht="21.75" customHeight="1">
      <c r="A45" s="831">
        <v>37</v>
      </c>
      <c r="B45" s="780" t="s">
        <v>1073</v>
      </c>
      <c r="C45" s="796" t="s">
        <v>1310</v>
      </c>
      <c r="D45" s="802" t="s">
        <v>1310</v>
      </c>
      <c r="E45" s="802" t="s">
        <v>1310</v>
      </c>
      <c r="F45" s="802" t="s">
        <v>1310</v>
      </c>
      <c r="G45" s="801" t="s">
        <v>1310</v>
      </c>
      <c r="H45" s="801" t="s">
        <v>1310</v>
      </c>
      <c r="I45" s="801" t="s">
        <v>1310</v>
      </c>
      <c r="J45" s="781" t="s">
        <v>1310</v>
      </c>
      <c r="K45" s="832" t="s">
        <v>7</v>
      </c>
      <c r="L45" s="777"/>
      <c r="M45" s="788"/>
      <c r="N45" s="788"/>
      <c r="O45" s="788"/>
      <c r="P45" s="790"/>
    </row>
    <row r="46" spans="1:16" ht="21.75" customHeight="1">
      <c r="A46" s="833">
        <v>39</v>
      </c>
      <c r="B46" s="809" t="s">
        <v>742</v>
      </c>
      <c r="C46" s="810">
        <v>42.12</v>
      </c>
      <c r="D46" s="811">
        <v>43.34</v>
      </c>
      <c r="E46" s="811">
        <v>43.34</v>
      </c>
      <c r="F46" s="811">
        <v>43.33</v>
      </c>
      <c r="G46" s="811">
        <v>42.31</v>
      </c>
      <c r="H46" s="811">
        <v>40</v>
      </c>
      <c r="I46" s="811" t="s">
        <v>1310</v>
      </c>
      <c r="J46" s="824" t="s">
        <v>1310</v>
      </c>
      <c r="K46" s="834" t="s">
        <v>1052</v>
      </c>
      <c r="L46" s="777"/>
      <c r="M46" s="778"/>
      <c r="N46" s="778"/>
      <c r="O46" s="778"/>
      <c r="P46" s="779"/>
    </row>
    <row r="47" spans="1:16" s="799" customFormat="1" ht="21.75" customHeight="1">
      <c r="A47" s="1697" t="s">
        <v>1309</v>
      </c>
      <c r="B47" s="1697"/>
      <c r="C47" s="813">
        <f>SUM(C38:C46)</f>
        <v>50.39</v>
      </c>
      <c r="D47" s="814">
        <f>SUM(D38:D46)</f>
        <v>43.34</v>
      </c>
      <c r="E47" s="814">
        <v>2319.0860000000002</v>
      </c>
      <c r="F47" s="814">
        <v>2473.2349999999997</v>
      </c>
      <c r="G47" s="814">
        <v>2610.9959999999996</v>
      </c>
      <c r="H47" s="814">
        <v>2238</v>
      </c>
      <c r="I47" s="814">
        <v>3353.4173000000001</v>
      </c>
      <c r="J47" s="1297">
        <f>J43</f>
        <v>4086.3229999999999</v>
      </c>
      <c r="K47" s="1298" t="s">
        <v>1308</v>
      </c>
    </row>
    <row r="48" spans="1:16" s="807" customFormat="1" ht="21.75" customHeight="1">
      <c r="A48" s="1687" t="s">
        <v>122</v>
      </c>
      <c r="B48" s="1687"/>
      <c r="C48" s="848">
        <f t="shared" ref="C48:H48" si="1">C26+C36+C47</f>
        <v>56267.665000000001</v>
      </c>
      <c r="D48" s="848">
        <f t="shared" si="1"/>
        <v>56720.118000000002</v>
      </c>
      <c r="E48" s="848">
        <f t="shared" si="1"/>
        <v>58634.428000000007</v>
      </c>
      <c r="F48" s="848">
        <f t="shared" si="1"/>
        <v>63405.783000000003</v>
      </c>
      <c r="G48" s="848">
        <f t="shared" si="1"/>
        <v>59669.930999999997</v>
      </c>
      <c r="H48" s="848">
        <f t="shared" si="1"/>
        <v>61701.898999999998</v>
      </c>
      <c r="I48" s="848">
        <v>62192.626300000011</v>
      </c>
      <c r="J48" s="1299">
        <f>J47+J36+J26</f>
        <v>58720.122109999997</v>
      </c>
      <c r="K48" s="1300" t="s">
        <v>49</v>
      </c>
    </row>
    <row r="49" spans="1:11" ht="16.5" customHeight="1">
      <c r="A49" s="1688" t="s">
        <v>1307</v>
      </c>
      <c r="B49" s="1689"/>
      <c r="C49" s="1689"/>
      <c r="D49" s="1689"/>
      <c r="E49" s="1689"/>
      <c r="F49" s="1689"/>
      <c r="G49" s="1689"/>
      <c r="H49" s="1689"/>
      <c r="I49" s="1689"/>
      <c r="J49" s="1689"/>
      <c r="K49" s="1690"/>
    </row>
    <row r="50" spans="1:11">
      <c r="A50" s="837" t="s">
        <v>1306</v>
      </c>
      <c r="B50" s="826"/>
      <c r="C50" s="826"/>
      <c r="D50" s="827"/>
      <c r="E50" s="828"/>
      <c r="F50" s="829"/>
      <c r="G50" s="830"/>
      <c r="H50" s="830"/>
      <c r="I50" s="830"/>
      <c r="J50" s="830"/>
      <c r="K50" s="838"/>
    </row>
    <row r="51" spans="1:11" ht="39" customHeight="1">
      <c r="A51" s="1684" t="s">
        <v>2148</v>
      </c>
      <c r="B51" s="1685"/>
      <c r="C51" s="1685"/>
      <c r="D51" s="1685"/>
      <c r="E51" s="1685"/>
      <c r="F51" s="1685"/>
      <c r="G51" s="1685"/>
      <c r="H51" s="1685"/>
      <c r="I51" s="1685"/>
      <c r="J51" s="1685"/>
      <c r="K51" s="1686"/>
    </row>
  </sheetData>
  <mergeCells count="12">
    <mergeCell ref="A51:K51"/>
    <mergeCell ref="A48:B48"/>
    <mergeCell ref="A49:K49"/>
    <mergeCell ref="A1:K1"/>
    <mergeCell ref="A2:K2"/>
    <mergeCell ref="A26:B26"/>
    <mergeCell ref="A36:B36"/>
    <mergeCell ref="A47:B47"/>
    <mergeCell ref="A3:K3"/>
    <mergeCell ref="H40:H41"/>
    <mergeCell ref="I40:I41"/>
    <mergeCell ref="J40:J41"/>
  </mergeCells>
  <conditionalFormatting sqref="M4:XFD4 L26:XFD27 M25:P25 R5:XFD25 L36:XFD37 R28:XFD35 L47:XFD48 M46:P46 R38:XFD46">
    <cfRule type="expression" dxfId="14" priority="3">
      <formula>MOD(ROW(),3)=1</formula>
    </cfRule>
  </conditionalFormatting>
  <pageMargins left="0.6692913385826772" right="0.15748031496062992" top="0.55118110236220474" bottom="0.1" header="0.31496062992125984" footer="0.13"/>
  <pageSetup paperSize="9" scale="65" fitToWidth="0"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60496-E4E7-49CD-95D1-DB14AEBE9106}">
  <dimension ref="A1:AB56"/>
  <sheetViews>
    <sheetView view="pageBreakPreview" topLeftCell="A19" zoomScaleSheetLayoutView="100" workbookViewId="0">
      <selection activeCell="L15" sqref="L15"/>
    </sheetView>
  </sheetViews>
  <sheetFormatPr defaultColWidth="9.140625" defaultRowHeight="15"/>
  <cols>
    <col min="1" max="1" width="45" customWidth="1"/>
    <col min="2" max="2" width="45.5703125" customWidth="1"/>
  </cols>
  <sheetData>
    <row r="1" spans="1:28" s="5" customFormat="1" ht="25.5" customHeight="1">
      <c r="A1" s="1705" t="s">
        <v>1962</v>
      </c>
      <c r="B1" s="1645"/>
    </row>
    <row r="2" spans="1:28" s="5" customFormat="1" ht="25.5" customHeight="1">
      <c r="A2" s="1433" t="s">
        <v>1961</v>
      </c>
      <c r="B2" s="1648"/>
    </row>
    <row r="3" spans="1:28" s="5" customFormat="1" ht="25.5" customHeight="1">
      <c r="A3" s="1706" t="s">
        <v>1323</v>
      </c>
      <c r="B3" s="1707"/>
    </row>
    <row r="4" spans="1:28" s="32" customFormat="1" ht="56.25" customHeight="1">
      <c r="A4" s="1288" t="s">
        <v>760</v>
      </c>
      <c r="B4" s="1288" t="s">
        <v>1322</v>
      </c>
      <c r="AB4" s="150" t="s">
        <v>450</v>
      </c>
    </row>
    <row r="5" spans="1:28" s="5" customFormat="1" ht="29.25" customHeight="1">
      <c r="A5" s="646" t="s">
        <v>769</v>
      </c>
      <c r="B5" s="640">
        <v>47.02</v>
      </c>
    </row>
    <row r="6" spans="1:28" s="5" customFormat="1" ht="29.25" customHeight="1">
      <c r="A6" s="648" t="s">
        <v>768</v>
      </c>
      <c r="B6" s="839">
        <v>48.35</v>
      </c>
    </row>
    <row r="7" spans="1:28" s="5" customFormat="1" ht="29.25" customHeight="1">
      <c r="A7" s="646" t="s">
        <v>429</v>
      </c>
      <c r="B7" s="640">
        <v>41.02</v>
      </c>
    </row>
    <row r="8" spans="1:28" s="5" customFormat="1" ht="29.25" customHeight="1">
      <c r="A8" s="648" t="s">
        <v>428</v>
      </c>
      <c r="B8" s="839">
        <v>40.67</v>
      </c>
    </row>
    <row r="9" spans="1:28" s="5" customFormat="1" ht="29.25" customHeight="1">
      <c r="A9" s="646" t="s">
        <v>427</v>
      </c>
      <c r="B9" s="640">
        <v>39.770000000000003</v>
      </c>
    </row>
    <row r="10" spans="1:28" s="5" customFormat="1" ht="29.25" customHeight="1">
      <c r="A10" s="648" t="s">
        <v>426</v>
      </c>
      <c r="B10" s="839">
        <v>43.41</v>
      </c>
    </row>
    <row r="11" spans="1:28" s="5" customFormat="1" ht="29.25" customHeight="1">
      <c r="A11" s="646" t="s">
        <v>425</v>
      </c>
      <c r="B11" s="640">
        <v>41.64</v>
      </c>
    </row>
    <row r="12" spans="1:28" s="5" customFormat="1" ht="29.25" customHeight="1">
      <c r="A12" s="648" t="s">
        <v>424</v>
      </c>
      <c r="B12" s="839">
        <v>43.86</v>
      </c>
    </row>
    <row r="13" spans="1:28" s="5" customFormat="1" ht="29.25" customHeight="1">
      <c r="A13" s="646" t="s">
        <v>435</v>
      </c>
      <c r="B13" s="640">
        <v>41.82</v>
      </c>
    </row>
    <row r="14" spans="1:28" s="5" customFormat="1" ht="29.25" customHeight="1">
      <c r="A14" s="648" t="s">
        <v>1</v>
      </c>
      <c r="B14" s="839">
        <v>55.54</v>
      </c>
    </row>
    <row r="15" spans="1:28" s="5" customFormat="1" ht="29.25" customHeight="1">
      <c r="A15" s="646" t="s">
        <v>2</v>
      </c>
      <c r="B15" s="640">
        <v>52.98</v>
      </c>
    </row>
    <row r="16" spans="1:28" s="5" customFormat="1" ht="29.25" customHeight="1">
      <c r="A16" s="648" t="s">
        <v>3</v>
      </c>
      <c r="B16" s="839">
        <v>45.62</v>
      </c>
    </row>
    <row r="17" spans="1:6" s="5" customFormat="1" ht="29.25" customHeight="1">
      <c r="A17" s="646" t="s">
        <v>13</v>
      </c>
      <c r="B17" s="640">
        <v>60.28</v>
      </c>
    </row>
    <row r="18" spans="1:6" s="5" customFormat="1" ht="29.25" customHeight="1">
      <c r="A18" s="648" t="s">
        <v>41</v>
      </c>
      <c r="B18" s="839">
        <v>56.27</v>
      </c>
    </row>
    <row r="19" spans="1:6" s="5" customFormat="1" ht="29.25" customHeight="1">
      <c r="A19" s="646" t="s">
        <v>42</v>
      </c>
      <c r="B19" s="640">
        <v>56.72</v>
      </c>
    </row>
    <row r="20" spans="1:6" s="5" customFormat="1" ht="29.25" customHeight="1">
      <c r="A20" s="648" t="s">
        <v>120</v>
      </c>
      <c r="B20" s="839">
        <v>58.63</v>
      </c>
    </row>
    <row r="21" spans="1:6" s="5" customFormat="1" ht="29.25" customHeight="1">
      <c r="A21" s="646" t="s">
        <v>131</v>
      </c>
      <c r="B21" s="640">
        <v>63.41</v>
      </c>
    </row>
    <row r="22" spans="1:6" s="5" customFormat="1" ht="29.25" customHeight="1">
      <c r="A22" s="648" t="s">
        <v>247</v>
      </c>
      <c r="B22" s="839">
        <v>59.67</v>
      </c>
    </row>
    <row r="23" spans="1:6" s="5" customFormat="1" ht="29.25" customHeight="1">
      <c r="A23" s="646" t="s">
        <v>452</v>
      </c>
      <c r="B23" s="640">
        <v>61.7</v>
      </c>
    </row>
    <row r="24" spans="1:6" s="5" customFormat="1" ht="29.25" customHeight="1">
      <c r="A24" s="648" t="s">
        <v>577</v>
      </c>
      <c r="B24" s="839">
        <v>62.192999999999998</v>
      </c>
    </row>
    <row r="25" spans="1:6" s="5" customFormat="1" ht="29.25" customHeight="1">
      <c r="A25" s="646" t="s">
        <v>684</v>
      </c>
      <c r="B25" s="697">
        <v>58.72</v>
      </c>
    </row>
    <row r="26" spans="1:6" ht="39" customHeight="1">
      <c r="A26" s="1611" t="s">
        <v>1321</v>
      </c>
      <c r="B26" s="1613"/>
    </row>
    <row r="27" spans="1:6" ht="34.9" customHeight="1">
      <c r="A27" s="1423" t="s">
        <v>2149</v>
      </c>
      <c r="B27" s="1425"/>
      <c r="E27" s="173"/>
      <c r="F27" s="173"/>
    </row>
    <row r="55" spans="2:16">
      <c r="B55" s="1208"/>
      <c r="C55" s="1208"/>
      <c r="D55" s="1208"/>
      <c r="E55" s="1208"/>
      <c r="F55" s="1208"/>
      <c r="G55" s="1208"/>
      <c r="H55" s="1208"/>
      <c r="I55" s="1208"/>
      <c r="J55" s="1208"/>
      <c r="K55" s="1208"/>
      <c r="L55" s="1208"/>
      <c r="M55" s="1208"/>
      <c r="N55" s="1208"/>
      <c r="O55" s="1208"/>
      <c r="P55" s="1208"/>
    </row>
    <row r="56" spans="2:16">
      <c r="B56" s="1208"/>
      <c r="C56" s="1208"/>
      <c r="D56" s="1208"/>
      <c r="E56" s="1208"/>
      <c r="F56" s="1208"/>
      <c r="G56" s="1208"/>
      <c r="H56" s="1208"/>
      <c r="I56" s="1208"/>
      <c r="J56" s="1208"/>
      <c r="K56" s="1208"/>
      <c r="L56" s="1208"/>
      <c r="M56" s="1208"/>
      <c r="N56" s="1208"/>
      <c r="O56" s="1208"/>
      <c r="P56" s="1208"/>
    </row>
  </sheetData>
  <mergeCells count="5">
    <mergeCell ref="A2:B2"/>
    <mergeCell ref="A1:B1"/>
    <mergeCell ref="A3:B3"/>
    <mergeCell ref="A27:B27"/>
    <mergeCell ref="A26:B26"/>
  </mergeCells>
  <conditionalFormatting sqref="C4:XFD25">
    <cfRule type="expression" dxfId="13" priority="4">
      <formula>MOD(ROW(),3)=1</formula>
    </cfRule>
  </conditionalFormatting>
  <conditionalFormatting sqref="E27:F27">
    <cfRule type="expression" dxfId="12" priority="3">
      <formula>MOD(ROW(),3)=1</formula>
    </cfRule>
  </conditionalFormatting>
  <conditionalFormatting sqref="E27:F27">
    <cfRule type="expression" dxfId="11" priority="2">
      <formula>MOD(ROW(),3)=1</formula>
    </cfRule>
  </conditionalFormatting>
  <printOptions horizontalCentered="1"/>
  <pageMargins left="0.6692913385826772" right="0.15748031496062992" top="0.55118110236220474" bottom="0.74803149606299213" header="0.31496062992125984" footer="0.31496062992125984"/>
  <pageSetup paperSize="9" scale="80" orientation="portrait" r:id="rId1"/>
  <legacyDrawingHF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8C8-94B5-4975-9BAE-1E261886A418}">
  <dimension ref="A1:X50"/>
  <sheetViews>
    <sheetView view="pageBreakPreview" topLeftCell="A43" zoomScaleSheetLayoutView="100" workbookViewId="0">
      <selection activeCell="L15" sqref="L15"/>
    </sheetView>
  </sheetViews>
  <sheetFormatPr defaultColWidth="8.85546875" defaultRowHeight="14.25"/>
  <cols>
    <col min="1" max="1" width="8.85546875" style="179" customWidth="1"/>
    <col min="2" max="2" width="25.28515625" style="178" customWidth="1"/>
    <col min="3" max="3" width="13.42578125" style="175" hidden="1" customWidth="1"/>
    <col min="4" max="4" width="13.42578125" style="174" hidden="1" customWidth="1"/>
    <col min="5" max="5" width="13.42578125" style="177" customWidth="1"/>
    <col min="6" max="6" width="13.42578125" style="176" customWidth="1"/>
    <col min="7" max="10" width="13.42578125" style="175" customWidth="1"/>
    <col min="11" max="11" width="20.7109375" style="175" customWidth="1"/>
    <col min="12" max="232" width="8.85546875" style="174"/>
    <col min="233" max="233" width="8" style="174" customWidth="1"/>
    <col min="234" max="234" width="33.42578125" style="174" customWidth="1"/>
    <col min="235" max="239" width="14.140625" style="174" customWidth="1"/>
    <col min="240" max="488" width="8.85546875" style="174"/>
    <col min="489" max="489" width="8" style="174" customWidth="1"/>
    <col min="490" max="490" width="33.42578125" style="174" customWidth="1"/>
    <col min="491" max="495" width="14.140625" style="174" customWidth="1"/>
    <col min="496" max="744" width="8.85546875" style="174"/>
    <col min="745" max="745" width="8" style="174" customWidth="1"/>
    <col min="746" max="746" width="33.42578125" style="174" customWidth="1"/>
    <col min="747" max="751" width="14.140625" style="174" customWidth="1"/>
    <col min="752" max="1000" width="8.85546875" style="174"/>
    <col min="1001" max="1001" width="8" style="174" customWidth="1"/>
    <col min="1002" max="1002" width="33.42578125" style="174" customWidth="1"/>
    <col min="1003" max="1007" width="14.140625" style="174" customWidth="1"/>
    <col min="1008" max="1256" width="8.85546875" style="174"/>
    <col min="1257" max="1257" width="8" style="174" customWidth="1"/>
    <col min="1258" max="1258" width="33.42578125" style="174" customWidth="1"/>
    <col min="1259" max="1263" width="14.140625" style="174" customWidth="1"/>
    <col min="1264" max="1512" width="8.85546875" style="174"/>
    <col min="1513" max="1513" width="8" style="174" customWidth="1"/>
    <col min="1514" max="1514" width="33.42578125" style="174" customWidth="1"/>
    <col min="1515" max="1519" width="14.140625" style="174" customWidth="1"/>
    <col min="1520" max="1768" width="8.85546875" style="174"/>
    <col min="1769" max="1769" width="8" style="174" customWidth="1"/>
    <col min="1770" max="1770" width="33.42578125" style="174" customWidth="1"/>
    <col min="1771" max="1775" width="14.140625" style="174" customWidth="1"/>
    <col min="1776" max="2024" width="8.85546875" style="174"/>
    <col min="2025" max="2025" width="8" style="174" customWidth="1"/>
    <col min="2026" max="2026" width="33.42578125" style="174" customWidth="1"/>
    <col min="2027" max="2031" width="14.140625" style="174" customWidth="1"/>
    <col min="2032" max="2280" width="8.85546875" style="174"/>
    <col min="2281" max="2281" width="8" style="174" customWidth="1"/>
    <col min="2282" max="2282" width="33.42578125" style="174" customWidth="1"/>
    <col min="2283" max="2287" width="14.140625" style="174" customWidth="1"/>
    <col min="2288" max="2536" width="8.85546875" style="174"/>
    <col min="2537" max="2537" width="8" style="174" customWidth="1"/>
    <col min="2538" max="2538" width="33.42578125" style="174" customWidth="1"/>
    <col min="2539" max="2543" width="14.140625" style="174" customWidth="1"/>
    <col min="2544" max="2792" width="8.85546875" style="174"/>
    <col min="2793" max="2793" width="8" style="174" customWidth="1"/>
    <col min="2794" max="2794" width="33.42578125" style="174" customWidth="1"/>
    <col min="2795" max="2799" width="14.140625" style="174" customWidth="1"/>
    <col min="2800" max="3048" width="8.85546875" style="174"/>
    <col min="3049" max="3049" width="8" style="174" customWidth="1"/>
    <col min="3050" max="3050" width="33.42578125" style="174" customWidth="1"/>
    <col min="3051" max="3055" width="14.140625" style="174" customWidth="1"/>
    <col min="3056" max="3304" width="8.85546875" style="174"/>
    <col min="3305" max="3305" width="8" style="174" customWidth="1"/>
    <col min="3306" max="3306" width="33.42578125" style="174" customWidth="1"/>
    <col min="3307" max="3311" width="14.140625" style="174" customWidth="1"/>
    <col min="3312" max="3560" width="8.85546875" style="174"/>
    <col min="3561" max="3561" width="8" style="174" customWidth="1"/>
    <col min="3562" max="3562" width="33.42578125" style="174" customWidth="1"/>
    <col min="3563" max="3567" width="14.140625" style="174" customWidth="1"/>
    <col min="3568" max="3816" width="8.85546875" style="174"/>
    <col min="3817" max="3817" width="8" style="174" customWidth="1"/>
    <col min="3818" max="3818" width="33.42578125" style="174" customWidth="1"/>
    <col min="3819" max="3823" width="14.140625" style="174" customWidth="1"/>
    <col min="3824" max="4072" width="8.85546875" style="174"/>
    <col min="4073" max="4073" width="8" style="174" customWidth="1"/>
    <col min="4074" max="4074" width="33.42578125" style="174" customWidth="1"/>
    <col min="4075" max="4079" width="14.140625" style="174" customWidth="1"/>
    <col min="4080" max="4328" width="8.85546875" style="174"/>
    <col min="4329" max="4329" width="8" style="174" customWidth="1"/>
    <col min="4330" max="4330" width="33.42578125" style="174" customWidth="1"/>
    <col min="4331" max="4335" width="14.140625" style="174" customWidth="1"/>
    <col min="4336" max="4584" width="8.85546875" style="174"/>
    <col min="4585" max="4585" width="8" style="174" customWidth="1"/>
    <col min="4586" max="4586" width="33.42578125" style="174" customWidth="1"/>
    <col min="4587" max="4591" width="14.140625" style="174" customWidth="1"/>
    <col min="4592" max="4840" width="8.85546875" style="174"/>
    <col min="4841" max="4841" width="8" style="174" customWidth="1"/>
    <col min="4842" max="4842" width="33.42578125" style="174" customWidth="1"/>
    <col min="4843" max="4847" width="14.140625" style="174" customWidth="1"/>
    <col min="4848" max="5096" width="8.85546875" style="174"/>
    <col min="5097" max="5097" width="8" style="174" customWidth="1"/>
    <col min="5098" max="5098" width="33.42578125" style="174" customWidth="1"/>
    <col min="5099" max="5103" width="14.140625" style="174" customWidth="1"/>
    <col min="5104" max="5352" width="8.85546875" style="174"/>
    <col min="5353" max="5353" width="8" style="174" customWidth="1"/>
    <col min="5354" max="5354" width="33.42578125" style="174" customWidth="1"/>
    <col min="5355" max="5359" width="14.140625" style="174" customWidth="1"/>
    <col min="5360" max="5608" width="8.85546875" style="174"/>
    <col min="5609" max="5609" width="8" style="174" customWidth="1"/>
    <col min="5610" max="5610" width="33.42578125" style="174" customWidth="1"/>
    <col min="5611" max="5615" width="14.140625" style="174" customWidth="1"/>
    <col min="5616" max="5864" width="8.85546875" style="174"/>
    <col min="5865" max="5865" width="8" style="174" customWidth="1"/>
    <col min="5866" max="5866" width="33.42578125" style="174" customWidth="1"/>
    <col min="5867" max="5871" width="14.140625" style="174" customWidth="1"/>
    <col min="5872" max="6120" width="8.85546875" style="174"/>
    <col min="6121" max="6121" width="8" style="174" customWidth="1"/>
    <col min="6122" max="6122" width="33.42578125" style="174" customWidth="1"/>
    <col min="6123" max="6127" width="14.140625" style="174" customWidth="1"/>
    <col min="6128" max="6376" width="8.85546875" style="174"/>
    <col min="6377" max="6377" width="8" style="174" customWidth="1"/>
    <col min="6378" max="6378" width="33.42578125" style="174" customWidth="1"/>
    <col min="6379" max="6383" width="14.140625" style="174" customWidth="1"/>
    <col min="6384" max="6632" width="8.85546875" style="174"/>
    <col min="6633" max="6633" width="8" style="174" customWidth="1"/>
    <col min="6634" max="6634" width="33.42578125" style="174" customWidth="1"/>
    <col min="6635" max="6639" width="14.140625" style="174" customWidth="1"/>
    <col min="6640" max="6888" width="8.85546875" style="174"/>
    <col min="6889" max="6889" width="8" style="174" customWidth="1"/>
    <col min="6890" max="6890" width="33.42578125" style="174" customWidth="1"/>
    <col min="6891" max="6895" width="14.140625" style="174" customWidth="1"/>
    <col min="6896" max="7144" width="8.85546875" style="174"/>
    <col min="7145" max="7145" width="8" style="174" customWidth="1"/>
    <col min="7146" max="7146" width="33.42578125" style="174" customWidth="1"/>
    <col min="7147" max="7151" width="14.140625" style="174" customWidth="1"/>
    <col min="7152" max="7400" width="8.85546875" style="174"/>
    <col min="7401" max="7401" width="8" style="174" customWidth="1"/>
    <col min="7402" max="7402" width="33.42578125" style="174" customWidth="1"/>
    <col min="7403" max="7407" width="14.140625" style="174" customWidth="1"/>
    <col min="7408" max="7656" width="8.85546875" style="174"/>
    <col min="7657" max="7657" width="8" style="174" customWidth="1"/>
    <col min="7658" max="7658" width="33.42578125" style="174" customWidth="1"/>
    <col min="7659" max="7663" width="14.140625" style="174" customWidth="1"/>
    <col min="7664" max="7912" width="8.85546875" style="174"/>
    <col min="7913" max="7913" width="8" style="174" customWidth="1"/>
    <col min="7914" max="7914" width="33.42578125" style="174" customWidth="1"/>
    <col min="7915" max="7919" width="14.140625" style="174" customWidth="1"/>
    <col min="7920" max="8168" width="8.85546875" style="174"/>
    <col min="8169" max="8169" width="8" style="174" customWidth="1"/>
    <col min="8170" max="8170" width="33.42578125" style="174" customWidth="1"/>
    <col min="8171" max="8175" width="14.140625" style="174" customWidth="1"/>
    <col min="8176" max="8424" width="8.85546875" style="174"/>
    <col min="8425" max="8425" width="8" style="174" customWidth="1"/>
    <col min="8426" max="8426" width="33.42578125" style="174" customWidth="1"/>
    <col min="8427" max="8431" width="14.140625" style="174" customWidth="1"/>
    <col min="8432" max="8680" width="8.85546875" style="174"/>
    <col min="8681" max="8681" width="8" style="174" customWidth="1"/>
    <col min="8682" max="8682" width="33.42578125" style="174" customWidth="1"/>
    <col min="8683" max="8687" width="14.140625" style="174" customWidth="1"/>
    <col min="8688" max="8936" width="8.85546875" style="174"/>
    <col min="8937" max="8937" width="8" style="174" customWidth="1"/>
    <col min="8938" max="8938" width="33.42578125" style="174" customWidth="1"/>
    <col min="8939" max="8943" width="14.140625" style="174" customWidth="1"/>
    <col min="8944" max="9192" width="8.85546875" style="174"/>
    <col min="9193" max="9193" width="8" style="174" customWidth="1"/>
    <col min="9194" max="9194" width="33.42578125" style="174" customWidth="1"/>
    <col min="9195" max="9199" width="14.140625" style="174" customWidth="1"/>
    <col min="9200" max="9448" width="8.85546875" style="174"/>
    <col min="9449" max="9449" width="8" style="174" customWidth="1"/>
    <col min="9450" max="9450" width="33.42578125" style="174" customWidth="1"/>
    <col min="9451" max="9455" width="14.140625" style="174" customWidth="1"/>
    <col min="9456" max="9704" width="8.85546875" style="174"/>
    <col min="9705" max="9705" width="8" style="174" customWidth="1"/>
    <col min="9706" max="9706" width="33.42578125" style="174" customWidth="1"/>
    <col min="9707" max="9711" width="14.140625" style="174" customWidth="1"/>
    <col min="9712" max="9960" width="8.85546875" style="174"/>
    <col min="9961" max="9961" width="8" style="174" customWidth="1"/>
    <col min="9962" max="9962" width="33.42578125" style="174" customWidth="1"/>
    <col min="9963" max="9967" width="14.140625" style="174" customWidth="1"/>
    <col min="9968" max="10216" width="8.85546875" style="174"/>
    <col min="10217" max="10217" width="8" style="174" customWidth="1"/>
    <col min="10218" max="10218" width="33.42578125" style="174" customWidth="1"/>
    <col min="10219" max="10223" width="14.140625" style="174" customWidth="1"/>
    <col min="10224" max="10472" width="8.85546875" style="174"/>
    <col min="10473" max="10473" width="8" style="174" customWidth="1"/>
    <col min="10474" max="10474" width="33.42578125" style="174" customWidth="1"/>
    <col min="10475" max="10479" width="14.140625" style="174" customWidth="1"/>
    <col min="10480" max="10728" width="8.85546875" style="174"/>
    <col min="10729" max="10729" width="8" style="174" customWidth="1"/>
    <col min="10730" max="10730" width="33.42578125" style="174" customWidth="1"/>
    <col min="10731" max="10735" width="14.140625" style="174" customWidth="1"/>
    <col min="10736" max="10984" width="8.85546875" style="174"/>
    <col min="10985" max="10985" width="8" style="174" customWidth="1"/>
    <col min="10986" max="10986" width="33.42578125" style="174" customWidth="1"/>
    <col min="10987" max="10991" width="14.140625" style="174" customWidth="1"/>
    <col min="10992" max="11240" width="8.85546875" style="174"/>
    <col min="11241" max="11241" width="8" style="174" customWidth="1"/>
    <col min="11242" max="11242" width="33.42578125" style="174" customWidth="1"/>
    <col min="11243" max="11247" width="14.140625" style="174" customWidth="1"/>
    <col min="11248" max="11496" width="8.85546875" style="174"/>
    <col min="11497" max="11497" width="8" style="174" customWidth="1"/>
    <col min="11498" max="11498" width="33.42578125" style="174" customWidth="1"/>
    <col min="11499" max="11503" width="14.140625" style="174" customWidth="1"/>
    <col min="11504" max="11752" width="8.85546875" style="174"/>
    <col min="11753" max="11753" width="8" style="174" customWidth="1"/>
    <col min="11754" max="11754" width="33.42578125" style="174" customWidth="1"/>
    <col min="11755" max="11759" width="14.140625" style="174" customWidth="1"/>
    <col min="11760" max="12008" width="8.85546875" style="174"/>
    <col min="12009" max="12009" width="8" style="174" customWidth="1"/>
    <col min="12010" max="12010" width="33.42578125" style="174" customWidth="1"/>
    <col min="12011" max="12015" width="14.140625" style="174" customWidth="1"/>
    <col min="12016" max="12264" width="8.85546875" style="174"/>
    <col min="12265" max="12265" width="8" style="174" customWidth="1"/>
    <col min="12266" max="12266" width="33.42578125" style="174" customWidth="1"/>
    <col min="12267" max="12271" width="14.140625" style="174" customWidth="1"/>
    <col min="12272" max="12520" width="8.85546875" style="174"/>
    <col min="12521" max="12521" width="8" style="174" customWidth="1"/>
    <col min="12522" max="12522" width="33.42578125" style="174" customWidth="1"/>
    <col min="12523" max="12527" width="14.140625" style="174" customWidth="1"/>
    <col min="12528" max="12776" width="8.85546875" style="174"/>
    <col min="12777" max="12777" width="8" style="174" customWidth="1"/>
    <col min="12778" max="12778" width="33.42578125" style="174" customWidth="1"/>
    <col min="12779" max="12783" width="14.140625" style="174" customWidth="1"/>
    <col min="12784" max="13032" width="8.85546875" style="174"/>
    <col min="13033" max="13033" width="8" style="174" customWidth="1"/>
    <col min="13034" max="13034" width="33.42578125" style="174" customWidth="1"/>
    <col min="13035" max="13039" width="14.140625" style="174" customWidth="1"/>
    <col min="13040" max="13288" width="8.85546875" style="174"/>
    <col min="13289" max="13289" width="8" style="174" customWidth="1"/>
    <col min="13290" max="13290" width="33.42578125" style="174" customWidth="1"/>
    <col min="13291" max="13295" width="14.140625" style="174" customWidth="1"/>
    <col min="13296" max="13544" width="8.85546875" style="174"/>
    <col min="13545" max="13545" width="8" style="174" customWidth="1"/>
    <col min="13546" max="13546" width="33.42578125" style="174" customWidth="1"/>
    <col min="13547" max="13551" width="14.140625" style="174" customWidth="1"/>
    <col min="13552" max="13800" width="8.85546875" style="174"/>
    <col min="13801" max="13801" width="8" style="174" customWidth="1"/>
    <col min="13802" max="13802" width="33.42578125" style="174" customWidth="1"/>
    <col min="13803" max="13807" width="14.140625" style="174" customWidth="1"/>
    <col min="13808" max="14056" width="8.85546875" style="174"/>
    <col min="14057" max="14057" width="8" style="174" customWidth="1"/>
    <col min="14058" max="14058" width="33.42578125" style="174" customWidth="1"/>
    <col min="14059" max="14063" width="14.140625" style="174" customWidth="1"/>
    <col min="14064" max="14312" width="8.85546875" style="174"/>
    <col min="14313" max="14313" width="8" style="174" customWidth="1"/>
    <col min="14314" max="14314" width="33.42578125" style="174" customWidth="1"/>
    <col min="14315" max="14319" width="14.140625" style="174" customWidth="1"/>
    <col min="14320" max="14568" width="8.85546875" style="174"/>
    <col min="14569" max="14569" width="8" style="174" customWidth="1"/>
    <col min="14570" max="14570" width="33.42578125" style="174" customWidth="1"/>
    <col min="14571" max="14575" width="14.140625" style="174" customWidth="1"/>
    <col min="14576" max="14824" width="8.85546875" style="174"/>
    <col min="14825" max="14825" width="8" style="174" customWidth="1"/>
    <col min="14826" max="14826" width="33.42578125" style="174" customWidth="1"/>
    <col min="14827" max="14831" width="14.140625" style="174" customWidth="1"/>
    <col min="14832" max="15080" width="8.85546875" style="174"/>
    <col min="15081" max="15081" width="8" style="174" customWidth="1"/>
    <col min="15082" max="15082" width="33.42578125" style="174" customWidth="1"/>
    <col min="15083" max="15087" width="14.140625" style="174" customWidth="1"/>
    <col min="15088" max="15336" width="8.85546875" style="174"/>
    <col min="15337" max="15337" width="8" style="174" customWidth="1"/>
    <col min="15338" max="15338" width="33.42578125" style="174" customWidth="1"/>
    <col min="15339" max="15343" width="14.140625" style="174" customWidth="1"/>
    <col min="15344" max="15592" width="8.85546875" style="174"/>
    <col min="15593" max="15593" width="8" style="174" customWidth="1"/>
    <col min="15594" max="15594" width="33.42578125" style="174" customWidth="1"/>
    <col min="15595" max="15599" width="14.140625" style="174" customWidth="1"/>
    <col min="15600" max="15848" width="8.85546875" style="174"/>
    <col min="15849" max="15849" width="8" style="174" customWidth="1"/>
    <col min="15850" max="15850" width="33.42578125" style="174" customWidth="1"/>
    <col min="15851" max="15855" width="14.140625" style="174" customWidth="1"/>
    <col min="15856" max="16104" width="8.85546875" style="174"/>
    <col min="16105" max="16105" width="8" style="174" customWidth="1"/>
    <col min="16106" max="16106" width="33.42578125" style="174" customWidth="1"/>
    <col min="16107" max="16111" width="14.140625" style="174" customWidth="1"/>
    <col min="16112" max="16384" width="8.85546875" style="174"/>
  </cols>
  <sheetData>
    <row r="1" spans="1:24" ht="27" customHeight="1">
      <c r="A1" s="1691" t="s">
        <v>1963</v>
      </c>
      <c r="B1" s="1692"/>
      <c r="C1" s="1692"/>
      <c r="D1" s="1692"/>
      <c r="E1" s="1692"/>
      <c r="F1" s="1692"/>
      <c r="G1" s="1692"/>
      <c r="H1" s="1692"/>
      <c r="I1" s="1692"/>
      <c r="J1" s="1692"/>
      <c r="K1" s="1693"/>
    </row>
    <row r="2" spans="1:24" ht="19.5" customHeight="1">
      <c r="A2" s="1694" t="s">
        <v>2150</v>
      </c>
      <c r="B2" s="1695"/>
      <c r="C2" s="1695"/>
      <c r="D2" s="1695"/>
      <c r="E2" s="1695"/>
      <c r="F2" s="1695"/>
      <c r="G2" s="1695"/>
      <c r="H2" s="1695"/>
      <c r="I2" s="1695"/>
      <c r="J2" s="1695"/>
      <c r="K2" s="1696"/>
    </row>
    <row r="3" spans="1:24" ht="19.5" customHeight="1">
      <c r="A3" s="1709" t="s">
        <v>2151</v>
      </c>
      <c r="B3" s="1710"/>
      <c r="C3" s="1710"/>
      <c r="D3" s="1710"/>
      <c r="E3" s="1710"/>
      <c r="F3" s="1710"/>
      <c r="G3" s="1710"/>
      <c r="H3" s="1710"/>
      <c r="I3" s="1710"/>
      <c r="J3" s="1710"/>
      <c r="K3" s="1711"/>
    </row>
    <row r="4" spans="1:24" s="181" customFormat="1" ht="30">
      <c r="A4" s="1288" t="s">
        <v>604</v>
      </c>
      <c r="B4" s="1307" t="s">
        <v>130</v>
      </c>
      <c r="C4" s="1308" t="s">
        <v>41</v>
      </c>
      <c r="D4" s="1309" t="s">
        <v>1327</v>
      </c>
      <c r="E4" s="1309" t="s">
        <v>120</v>
      </c>
      <c r="F4" s="1309" t="s">
        <v>131</v>
      </c>
      <c r="G4" s="1309" t="s">
        <v>1326</v>
      </c>
      <c r="H4" s="1309" t="s">
        <v>452</v>
      </c>
      <c r="I4" s="1309" t="s">
        <v>577</v>
      </c>
      <c r="J4" s="1309" t="s">
        <v>684</v>
      </c>
      <c r="K4" s="1310" t="s">
        <v>1316</v>
      </c>
      <c r="X4" s="182" t="s">
        <v>450</v>
      </c>
    </row>
    <row r="5" spans="1:24" ht="20.25" customHeight="1">
      <c r="A5" s="714">
        <v>1</v>
      </c>
      <c r="B5" s="276" t="s">
        <v>598</v>
      </c>
      <c r="C5" s="796">
        <v>53.02</v>
      </c>
      <c r="D5" s="797">
        <v>24.9</v>
      </c>
      <c r="E5" s="797">
        <v>8.5</v>
      </c>
      <c r="F5" s="797">
        <v>5.25</v>
      </c>
      <c r="G5" s="797">
        <v>10</v>
      </c>
      <c r="H5" s="797">
        <v>8.7899999999999991</v>
      </c>
      <c r="I5" s="375">
        <v>8.7899999999999991</v>
      </c>
      <c r="J5" s="410">
        <v>45.22</v>
      </c>
      <c r="K5" s="851" t="s">
        <v>14</v>
      </c>
    </row>
    <row r="6" spans="1:24" ht="20.25" customHeight="1">
      <c r="A6" s="852">
        <v>2</v>
      </c>
      <c r="B6" s="278" t="s">
        <v>685</v>
      </c>
      <c r="C6" s="810">
        <v>252</v>
      </c>
      <c r="D6" s="811">
        <v>286</v>
      </c>
      <c r="E6" s="811">
        <v>314</v>
      </c>
      <c r="F6" s="811">
        <v>320</v>
      </c>
      <c r="G6" s="811">
        <v>350</v>
      </c>
      <c r="H6" s="811">
        <v>360</v>
      </c>
      <c r="I6" s="845">
        <v>360</v>
      </c>
      <c r="J6" s="846">
        <v>360</v>
      </c>
      <c r="K6" s="853" t="s">
        <v>22</v>
      </c>
    </row>
    <row r="7" spans="1:24" ht="20.25" customHeight="1">
      <c r="A7" s="714">
        <v>3</v>
      </c>
      <c r="B7" s="276" t="s">
        <v>766</v>
      </c>
      <c r="C7" s="796">
        <v>284</v>
      </c>
      <c r="D7" s="797">
        <v>370</v>
      </c>
      <c r="E7" s="797">
        <v>380</v>
      </c>
      <c r="F7" s="797">
        <v>405</v>
      </c>
      <c r="G7" s="797">
        <v>505</v>
      </c>
      <c r="H7" s="797">
        <v>605</v>
      </c>
      <c r="I7" s="375">
        <v>605</v>
      </c>
      <c r="J7" s="410">
        <v>705</v>
      </c>
      <c r="K7" s="851" t="s">
        <v>23</v>
      </c>
    </row>
    <row r="8" spans="1:24" ht="20.25" customHeight="1">
      <c r="A8" s="852">
        <v>4</v>
      </c>
      <c r="B8" s="278" t="s">
        <v>204</v>
      </c>
      <c r="C8" s="810">
        <v>11.5</v>
      </c>
      <c r="D8" s="811">
        <v>13.5</v>
      </c>
      <c r="E8" s="811">
        <v>2.5</v>
      </c>
      <c r="F8" s="811">
        <v>4.5</v>
      </c>
      <c r="G8" s="811">
        <v>6</v>
      </c>
      <c r="H8" s="811">
        <v>6</v>
      </c>
      <c r="I8" s="845">
        <v>1.78</v>
      </c>
      <c r="J8" s="846">
        <v>5.3</v>
      </c>
      <c r="K8" s="853" t="s">
        <v>16</v>
      </c>
    </row>
    <row r="9" spans="1:24" ht="20.25" customHeight="1">
      <c r="A9" s="714">
        <v>5</v>
      </c>
      <c r="B9" s="276" t="s">
        <v>746</v>
      </c>
      <c r="C9" s="796">
        <v>278.76</v>
      </c>
      <c r="D9" s="797">
        <v>273.45499999999998</v>
      </c>
      <c r="E9" s="797">
        <v>305</v>
      </c>
      <c r="F9" s="797">
        <v>353.5</v>
      </c>
      <c r="G9" s="797">
        <v>306</v>
      </c>
      <c r="H9" s="797">
        <v>307</v>
      </c>
      <c r="I9" s="375">
        <v>320</v>
      </c>
      <c r="J9" s="410">
        <v>392</v>
      </c>
      <c r="K9" s="851" t="s">
        <v>17</v>
      </c>
    </row>
    <row r="10" spans="1:24" ht="20.25" customHeight="1">
      <c r="A10" s="852">
        <v>6</v>
      </c>
      <c r="B10" s="278" t="s">
        <v>849</v>
      </c>
      <c r="C10" s="815">
        <v>330</v>
      </c>
      <c r="D10" s="811">
        <v>340</v>
      </c>
      <c r="E10" s="811">
        <v>380</v>
      </c>
      <c r="F10" s="811">
        <v>390</v>
      </c>
      <c r="G10" s="811">
        <v>410</v>
      </c>
      <c r="H10" s="811">
        <v>400</v>
      </c>
      <c r="I10" s="845">
        <v>430</v>
      </c>
      <c r="J10" s="846">
        <v>440</v>
      </c>
      <c r="K10" s="853" t="s">
        <v>25</v>
      </c>
    </row>
    <row r="11" spans="1:24" ht="20.25" customHeight="1">
      <c r="A11" s="714">
        <v>7</v>
      </c>
      <c r="B11" s="276" t="s">
        <v>848</v>
      </c>
      <c r="C11" s="796">
        <v>15</v>
      </c>
      <c r="D11" s="797">
        <v>16</v>
      </c>
      <c r="E11" s="797">
        <v>1.6</v>
      </c>
      <c r="F11" s="797">
        <v>1.45</v>
      </c>
      <c r="G11" s="797">
        <v>1.5</v>
      </c>
      <c r="H11" s="802">
        <v>4.2</v>
      </c>
      <c r="I11" s="375">
        <v>18.038</v>
      </c>
      <c r="J11" s="410">
        <v>5.0188000000000006</v>
      </c>
      <c r="K11" s="851" t="s">
        <v>5</v>
      </c>
    </row>
    <row r="12" spans="1:24" ht="20.25" customHeight="1">
      <c r="A12" s="852">
        <v>8</v>
      </c>
      <c r="B12" s="278" t="s">
        <v>732</v>
      </c>
      <c r="C12" s="810">
        <v>2.6</v>
      </c>
      <c r="D12" s="811">
        <v>7.4350000000000005</v>
      </c>
      <c r="E12" s="811">
        <v>11.48</v>
      </c>
      <c r="F12" s="811">
        <v>37.880000000000003</v>
      </c>
      <c r="G12" s="811">
        <v>41.43</v>
      </c>
      <c r="H12" s="811">
        <v>91</v>
      </c>
      <c r="I12" s="845">
        <v>91</v>
      </c>
      <c r="J12" s="846">
        <v>97</v>
      </c>
      <c r="K12" s="853" t="s">
        <v>27</v>
      </c>
    </row>
    <row r="13" spans="1:24" ht="20.25" customHeight="1">
      <c r="A13" s="714">
        <v>9</v>
      </c>
      <c r="B13" s="276" t="s">
        <v>129</v>
      </c>
      <c r="C13" s="796">
        <v>530</v>
      </c>
      <c r="D13" s="797">
        <v>505</v>
      </c>
      <c r="E13" s="797">
        <v>473</v>
      </c>
      <c r="F13" s="797">
        <v>544</v>
      </c>
      <c r="G13" s="797">
        <v>544</v>
      </c>
      <c r="H13" s="797">
        <v>564</v>
      </c>
      <c r="I13" s="375">
        <v>561</v>
      </c>
      <c r="J13" s="410">
        <v>561</v>
      </c>
      <c r="K13" s="851" t="s">
        <v>28</v>
      </c>
    </row>
    <row r="14" spans="1:24" ht="20.25" customHeight="1">
      <c r="A14" s="852">
        <v>10</v>
      </c>
      <c r="B14" s="278" t="s">
        <v>743</v>
      </c>
      <c r="C14" s="810">
        <v>630.70000000000005</v>
      </c>
      <c r="D14" s="811">
        <v>606.26300000000003</v>
      </c>
      <c r="E14" s="811">
        <v>662.48</v>
      </c>
      <c r="F14" s="811">
        <v>717.28</v>
      </c>
      <c r="G14" s="811">
        <v>861.74</v>
      </c>
      <c r="H14" s="811">
        <v>778.63599999999997</v>
      </c>
      <c r="I14" s="845">
        <v>757.69100000000003</v>
      </c>
      <c r="J14" s="846">
        <v>607.79509999999993</v>
      </c>
      <c r="K14" s="853" t="s">
        <v>6</v>
      </c>
    </row>
    <row r="15" spans="1:24" ht="20.25" customHeight="1">
      <c r="A15" s="714">
        <v>11</v>
      </c>
      <c r="B15" s="276" t="s">
        <v>765</v>
      </c>
      <c r="C15" s="796">
        <v>309.14</v>
      </c>
      <c r="D15" s="797">
        <v>395</v>
      </c>
      <c r="E15" s="797">
        <v>1063</v>
      </c>
      <c r="F15" s="797">
        <v>326</v>
      </c>
      <c r="G15" s="797">
        <v>322</v>
      </c>
      <c r="H15" s="797">
        <v>322</v>
      </c>
      <c r="I15" s="375">
        <v>346</v>
      </c>
      <c r="J15" s="410">
        <v>349</v>
      </c>
      <c r="K15" s="851" t="s">
        <v>18</v>
      </c>
    </row>
    <row r="16" spans="1:24" ht="20.25" customHeight="1">
      <c r="A16" s="852">
        <v>12</v>
      </c>
      <c r="B16" s="278" t="s">
        <v>127</v>
      </c>
      <c r="C16" s="815">
        <v>486.14</v>
      </c>
      <c r="D16" s="811">
        <v>1173</v>
      </c>
      <c r="E16" s="811">
        <v>1454</v>
      </c>
      <c r="F16" s="811">
        <v>1271.46</v>
      </c>
      <c r="G16" s="811">
        <v>1164.17</v>
      </c>
      <c r="H16" s="811">
        <v>1082.1399999999999</v>
      </c>
      <c r="I16" s="845">
        <v>934.41000000000008</v>
      </c>
      <c r="J16" s="846">
        <v>934.44</v>
      </c>
      <c r="K16" s="853" t="s">
        <v>29</v>
      </c>
    </row>
    <row r="17" spans="1:11" ht="20.25" customHeight="1">
      <c r="A17" s="714">
        <v>13</v>
      </c>
      <c r="B17" s="276" t="s">
        <v>727</v>
      </c>
      <c r="C17" s="796">
        <v>267</v>
      </c>
      <c r="D17" s="797">
        <v>271</v>
      </c>
      <c r="E17" s="797">
        <v>310</v>
      </c>
      <c r="F17" s="797">
        <v>310</v>
      </c>
      <c r="G17" s="797">
        <v>310</v>
      </c>
      <c r="H17" s="797">
        <v>333</v>
      </c>
      <c r="I17" s="375">
        <v>165</v>
      </c>
      <c r="J17" s="410">
        <v>121.96850000000001</v>
      </c>
      <c r="K17" s="851" t="s">
        <v>906</v>
      </c>
    </row>
    <row r="18" spans="1:11" ht="20.25" customHeight="1">
      <c r="A18" s="852">
        <v>14</v>
      </c>
      <c r="B18" s="278" t="s">
        <v>846</v>
      </c>
      <c r="C18" s="810">
        <v>136.25</v>
      </c>
      <c r="D18" s="811">
        <v>137.97</v>
      </c>
      <c r="E18" s="811">
        <v>133.78399999999999</v>
      </c>
      <c r="F18" s="811">
        <v>259</v>
      </c>
      <c r="G18" s="811">
        <v>246</v>
      </c>
      <c r="H18" s="811">
        <v>219</v>
      </c>
      <c r="I18" s="845">
        <v>210</v>
      </c>
      <c r="J18" s="846" t="s">
        <v>1310</v>
      </c>
      <c r="K18" s="853" t="s">
        <v>32</v>
      </c>
    </row>
    <row r="19" spans="1:11" ht="20.25" customHeight="1">
      <c r="A19" s="714">
        <v>15</v>
      </c>
      <c r="B19" s="276" t="s">
        <v>741</v>
      </c>
      <c r="C19" s="796">
        <v>156.88999999999999</v>
      </c>
      <c r="D19" s="797">
        <v>9</v>
      </c>
      <c r="E19" s="797">
        <v>9</v>
      </c>
      <c r="F19" s="797">
        <v>10</v>
      </c>
      <c r="G19" s="797">
        <v>15</v>
      </c>
      <c r="H19" s="797">
        <v>929</v>
      </c>
      <c r="I19" s="375">
        <v>1021</v>
      </c>
      <c r="J19" s="410">
        <v>1268</v>
      </c>
      <c r="K19" s="851" t="s">
        <v>33</v>
      </c>
    </row>
    <row r="20" spans="1:11" ht="20.25" customHeight="1">
      <c r="A20" s="852">
        <v>16</v>
      </c>
      <c r="B20" s="278" t="s">
        <v>599</v>
      </c>
      <c r="C20" s="810">
        <v>286</v>
      </c>
      <c r="D20" s="811">
        <v>286</v>
      </c>
      <c r="E20" s="811">
        <v>294</v>
      </c>
      <c r="F20" s="811">
        <v>630</v>
      </c>
      <c r="G20" s="811">
        <v>500</v>
      </c>
      <c r="H20" s="811">
        <v>820</v>
      </c>
      <c r="I20" s="845">
        <v>861</v>
      </c>
      <c r="J20" s="846">
        <v>891</v>
      </c>
      <c r="K20" s="853" t="s">
        <v>12</v>
      </c>
    </row>
    <row r="21" spans="1:11" ht="20.25" customHeight="1">
      <c r="A21" s="714">
        <v>17</v>
      </c>
      <c r="B21" s="276" t="s">
        <v>206</v>
      </c>
      <c r="C21" s="796">
        <v>81.69</v>
      </c>
      <c r="D21" s="797">
        <v>94</v>
      </c>
      <c r="E21" s="797">
        <v>85</v>
      </c>
      <c r="F21" s="797">
        <v>77</v>
      </c>
      <c r="G21" s="797">
        <v>84</v>
      </c>
      <c r="H21" s="797">
        <v>329.8</v>
      </c>
      <c r="I21" s="375">
        <v>496</v>
      </c>
      <c r="J21" s="410">
        <v>522</v>
      </c>
      <c r="K21" s="851" t="s">
        <v>39</v>
      </c>
    </row>
    <row r="22" spans="1:11" ht="20.25" customHeight="1">
      <c r="A22" s="852">
        <v>18</v>
      </c>
      <c r="B22" s="278" t="s">
        <v>763</v>
      </c>
      <c r="C22" s="810">
        <v>42.739999999999995</v>
      </c>
      <c r="D22" s="811">
        <v>45.81</v>
      </c>
      <c r="E22" s="811">
        <v>46.129999999999995</v>
      </c>
      <c r="F22" s="811">
        <v>46.22</v>
      </c>
      <c r="G22" s="811">
        <v>46.85</v>
      </c>
      <c r="H22" s="811">
        <v>47.73</v>
      </c>
      <c r="I22" s="845">
        <v>47.94</v>
      </c>
      <c r="J22" s="846">
        <v>50.879999999999995</v>
      </c>
      <c r="K22" s="853" t="s">
        <v>35</v>
      </c>
    </row>
    <row r="23" spans="1:11" ht="20.25" customHeight="1">
      <c r="A23" s="714">
        <v>19</v>
      </c>
      <c r="B23" s="276" t="s">
        <v>1075</v>
      </c>
      <c r="C23" s="796">
        <v>21.530999999999999</v>
      </c>
      <c r="D23" s="797">
        <v>29.654</v>
      </c>
      <c r="E23" s="797">
        <v>30.581</v>
      </c>
      <c r="F23" s="797">
        <v>50.135999999999996</v>
      </c>
      <c r="G23" s="797">
        <v>51.676000000000002</v>
      </c>
      <c r="H23" s="797">
        <v>154.578</v>
      </c>
      <c r="I23" s="375">
        <v>111.229</v>
      </c>
      <c r="J23" s="410">
        <v>231.03200000000001</v>
      </c>
      <c r="K23" s="851" t="s">
        <v>36</v>
      </c>
    </row>
    <row r="24" spans="1:11" ht="20.25" customHeight="1">
      <c r="A24" s="852">
        <v>20</v>
      </c>
      <c r="B24" s="278" t="s">
        <v>207</v>
      </c>
      <c r="C24" s="815">
        <v>680</v>
      </c>
      <c r="D24" s="811">
        <v>950</v>
      </c>
      <c r="E24" s="811">
        <v>838</v>
      </c>
      <c r="F24" s="811">
        <v>951</v>
      </c>
      <c r="G24" s="811">
        <v>997</v>
      </c>
      <c r="H24" s="811">
        <v>1017</v>
      </c>
      <c r="I24" s="845">
        <v>1017</v>
      </c>
      <c r="J24" s="846">
        <v>1017</v>
      </c>
      <c r="K24" s="853" t="s">
        <v>37</v>
      </c>
    </row>
    <row r="25" spans="1:11" ht="20.25" customHeight="1">
      <c r="A25" s="1712" t="s">
        <v>1309</v>
      </c>
      <c r="B25" s="1712"/>
      <c r="C25" s="813">
        <f>SUM( C5:C24)</f>
        <v>4854.9609999999993</v>
      </c>
      <c r="D25" s="814">
        <f>SUM( D5:D24)</f>
        <v>5833.987000000001</v>
      </c>
      <c r="E25" s="814">
        <v>6802.0549999999994</v>
      </c>
      <c r="F25" s="814">
        <v>6709.6760000000004</v>
      </c>
      <c r="G25" s="814">
        <v>6772.3660000000009</v>
      </c>
      <c r="H25" s="814">
        <v>8378.8739999999998</v>
      </c>
      <c r="I25" s="814">
        <f>SUM(I5:I24)</f>
        <v>8362.8780000000006</v>
      </c>
      <c r="J25" s="814">
        <f>SUM(J5:J24)</f>
        <v>8603.6543999999994</v>
      </c>
      <c r="K25" s="854" t="s">
        <v>1308</v>
      </c>
    </row>
    <row r="26" spans="1:11" s="180" customFormat="1" ht="20.25" customHeight="1">
      <c r="A26" s="841" t="s">
        <v>1314</v>
      </c>
      <c r="B26" s="841"/>
      <c r="C26" s="783"/>
      <c r="D26" s="784"/>
      <c r="E26" s="784"/>
      <c r="F26" s="784"/>
      <c r="G26" s="784"/>
      <c r="H26" s="784"/>
      <c r="I26" s="784"/>
      <c r="J26" s="785"/>
      <c r="K26" s="855"/>
    </row>
    <row r="27" spans="1:11" ht="20.25" customHeight="1">
      <c r="A27" s="852">
        <v>21</v>
      </c>
      <c r="B27" s="278" t="s">
        <v>767</v>
      </c>
      <c r="C27" s="810" t="s">
        <v>1310</v>
      </c>
      <c r="D27" s="811" t="s">
        <v>1310</v>
      </c>
      <c r="E27" s="811" t="s">
        <v>1310</v>
      </c>
      <c r="F27" s="811" t="s">
        <v>1310</v>
      </c>
      <c r="G27" s="811">
        <v>17.25</v>
      </c>
      <c r="H27" s="811">
        <v>18.05</v>
      </c>
      <c r="I27" s="845">
        <v>18.05</v>
      </c>
      <c r="J27" s="846">
        <v>18</v>
      </c>
      <c r="K27" s="853" t="s">
        <v>15</v>
      </c>
    </row>
    <row r="28" spans="1:11" ht="20.25" customHeight="1">
      <c r="A28" s="714">
        <v>22</v>
      </c>
      <c r="B28" s="276" t="s">
        <v>203</v>
      </c>
      <c r="C28" s="796">
        <v>130</v>
      </c>
      <c r="D28" s="797">
        <v>150</v>
      </c>
      <c r="E28" s="797">
        <v>188</v>
      </c>
      <c r="F28" s="797">
        <v>217.1</v>
      </c>
      <c r="G28" s="797">
        <v>233.5</v>
      </c>
      <c r="H28" s="797">
        <v>242.85</v>
      </c>
      <c r="I28" s="375">
        <v>247.85</v>
      </c>
      <c r="J28" s="410">
        <v>256.85000000000002</v>
      </c>
      <c r="K28" s="851" t="s">
        <v>21</v>
      </c>
    </row>
    <row r="29" spans="1:11" ht="20.25" customHeight="1">
      <c r="A29" s="852">
        <v>23</v>
      </c>
      <c r="B29" s="278" t="s">
        <v>842</v>
      </c>
      <c r="C29" s="810">
        <v>0.75</v>
      </c>
      <c r="D29" s="811">
        <v>0.85</v>
      </c>
      <c r="E29" s="811">
        <v>1</v>
      </c>
      <c r="F29" s="811">
        <v>1.05</v>
      </c>
      <c r="G29" s="811" t="s">
        <v>1310</v>
      </c>
      <c r="H29" s="811">
        <v>0.85</v>
      </c>
      <c r="I29" s="845">
        <v>1.4300000000000002</v>
      </c>
      <c r="J29" s="846" t="s">
        <v>1310</v>
      </c>
      <c r="K29" s="853" t="s">
        <v>19</v>
      </c>
    </row>
    <row r="30" spans="1:11" ht="20.25" customHeight="1">
      <c r="A30" s="714">
        <v>24</v>
      </c>
      <c r="B30" s="276" t="s">
        <v>764</v>
      </c>
      <c r="C30" s="796">
        <v>15.97</v>
      </c>
      <c r="D30" s="797">
        <v>22.875</v>
      </c>
      <c r="E30" s="797">
        <v>24.497</v>
      </c>
      <c r="F30" s="797">
        <v>75.099999999999994</v>
      </c>
      <c r="G30" s="797" t="s">
        <v>1310</v>
      </c>
      <c r="H30" s="797">
        <v>8.4924835000000005</v>
      </c>
      <c r="I30" s="375">
        <v>8.8670000000000009</v>
      </c>
      <c r="J30" s="410">
        <v>8.5503700000000009</v>
      </c>
      <c r="K30" s="851" t="s">
        <v>8</v>
      </c>
    </row>
    <row r="31" spans="1:11" ht="20.25" customHeight="1">
      <c r="A31" s="852">
        <v>25</v>
      </c>
      <c r="B31" s="278" t="s">
        <v>205</v>
      </c>
      <c r="C31" s="810" t="s">
        <v>1310</v>
      </c>
      <c r="D31" s="811" t="s">
        <v>1310</v>
      </c>
      <c r="E31" s="811" t="s">
        <v>1310</v>
      </c>
      <c r="F31" s="811" t="s">
        <v>1310</v>
      </c>
      <c r="G31" s="811" t="s">
        <v>1310</v>
      </c>
      <c r="H31" s="811" t="s">
        <v>1310</v>
      </c>
      <c r="I31" s="845" t="s">
        <v>1310</v>
      </c>
      <c r="J31" s="846" t="s">
        <v>1310</v>
      </c>
      <c r="K31" s="853" t="s">
        <v>30</v>
      </c>
    </row>
    <row r="32" spans="1:11" ht="20.25" customHeight="1">
      <c r="A32" s="714">
        <v>26</v>
      </c>
      <c r="B32" s="276" t="s">
        <v>128</v>
      </c>
      <c r="C32" s="796">
        <v>11.5</v>
      </c>
      <c r="D32" s="797">
        <v>12</v>
      </c>
      <c r="E32" s="797">
        <v>12</v>
      </c>
      <c r="F32" s="797">
        <v>14</v>
      </c>
      <c r="G32" s="797">
        <v>17.5</v>
      </c>
      <c r="H32" s="797">
        <v>19</v>
      </c>
      <c r="I32" s="375">
        <v>4.4000000000000004</v>
      </c>
      <c r="J32" s="410">
        <v>8.120000000000001</v>
      </c>
      <c r="K32" s="851" t="s">
        <v>31</v>
      </c>
    </row>
    <row r="33" spans="1:11" ht="20.25" customHeight="1">
      <c r="A33" s="852">
        <v>27</v>
      </c>
      <c r="B33" s="278" t="s">
        <v>843</v>
      </c>
      <c r="C33" s="810" t="s">
        <v>1310</v>
      </c>
      <c r="D33" s="811" t="s">
        <v>1310</v>
      </c>
      <c r="E33" s="811" t="s">
        <v>1310</v>
      </c>
      <c r="F33" s="811" t="s">
        <v>1310</v>
      </c>
      <c r="G33" s="811" t="s">
        <v>1310</v>
      </c>
      <c r="H33" s="811" t="s">
        <v>1310</v>
      </c>
      <c r="I33" s="845" t="s">
        <v>1310</v>
      </c>
      <c r="J33" s="846" t="s">
        <v>1310</v>
      </c>
      <c r="K33" s="853" t="s">
        <v>20</v>
      </c>
    </row>
    <row r="34" spans="1:11" ht="20.25" customHeight="1">
      <c r="A34" s="856">
        <v>28</v>
      </c>
      <c r="B34" s="843" t="s">
        <v>841</v>
      </c>
      <c r="C34" s="796">
        <v>122.3</v>
      </c>
      <c r="D34" s="797">
        <v>94.69</v>
      </c>
      <c r="E34" s="797">
        <v>146.011</v>
      </c>
      <c r="F34" s="797">
        <v>141.95999999999998</v>
      </c>
      <c r="G34" s="797">
        <v>137.58000000000001</v>
      </c>
      <c r="H34" s="797">
        <v>167.279</v>
      </c>
      <c r="I34" s="840" t="s">
        <v>1310</v>
      </c>
      <c r="J34" s="840" t="s">
        <v>1310</v>
      </c>
      <c r="K34" s="851" t="s">
        <v>34</v>
      </c>
    </row>
    <row r="35" spans="1:11" ht="20.25" customHeight="1">
      <c r="A35" s="1713" t="s">
        <v>1309</v>
      </c>
      <c r="B35" s="1714"/>
      <c r="C35" s="813">
        <f>SUM( C27:C34)</f>
        <v>280.52</v>
      </c>
      <c r="D35" s="814">
        <f>SUM( D27:D34)</f>
        <v>280.41499999999996</v>
      </c>
      <c r="E35" s="814">
        <f>SUM(E27:E34)</f>
        <v>371.50800000000004</v>
      </c>
      <c r="F35" s="814">
        <f>SUM(F27:F34)</f>
        <v>449.21</v>
      </c>
      <c r="G35" s="814">
        <f>SUM(G27:G34)</f>
        <v>405.83000000000004</v>
      </c>
      <c r="H35" s="814">
        <f>SUM(H27:H34)</f>
        <v>456.52148349999999</v>
      </c>
      <c r="I35" s="849">
        <v>280.59699999999998</v>
      </c>
      <c r="J35" s="849">
        <v>291.52037000000001</v>
      </c>
      <c r="K35" s="854" t="s">
        <v>1308</v>
      </c>
    </row>
    <row r="36" spans="1:11" s="175" customFormat="1" ht="20.25" customHeight="1">
      <c r="A36" s="841" t="s">
        <v>114</v>
      </c>
      <c r="B36" s="841"/>
      <c r="C36" s="783"/>
      <c r="D36" s="784"/>
      <c r="E36" s="784"/>
      <c r="F36" s="784"/>
      <c r="G36" s="784"/>
      <c r="H36" s="784"/>
      <c r="I36" s="844"/>
      <c r="J36" s="842"/>
      <c r="K36" s="855"/>
    </row>
    <row r="37" spans="1:11" ht="30.6" customHeight="1">
      <c r="A37" s="852">
        <v>29</v>
      </c>
      <c r="B37" s="847" t="s">
        <v>1074</v>
      </c>
      <c r="C37" s="810">
        <v>0.7</v>
      </c>
      <c r="D37" s="811" t="s">
        <v>1310</v>
      </c>
      <c r="E37" s="811" t="s">
        <v>1310</v>
      </c>
      <c r="F37" s="811" t="s">
        <v>1310</v>
      </c>
      <c r="G37" s="811" t="s">
        <v>1310</v>
      </c>
      <c r="H37" s="811" t="s">
        <v>1310</v>
      </c>
      <c r="I37" s="845" t="s">
        <v>1310</v>
      </c>
      <c r="J37" s="846" t="s">
        <v>1310</v>
      </c>
      <c r="K37" s="857" t="s">
        <v>116</v>
      </c>
    </row>
    <row r="38" spans="1:11" ht="32.25" customHeight="1">
      <c r="A38" s="714">
        <v>30</v>
      </c>
      <c r="B38" s="276" t="s">
        <v>851</v>
      </c>
      <c r="C38" s="796" t="s">
        <v>1310</v>
      </c>
      <c r="D38" s="797" t="s">
        <v>1310</v>
      </c>
      <c r="E38" s="797" t="s">
        <v>1310</v>
      </c>
      <c r="F38" s="797" t="s">
        <v>1310</v>
      </c>
      <c r="G38" s="797" t="s">
        <v>1310</v>
      </c>
      <c r="H38" s="797" t="s">
        <v>1310</v>
      </c>
      <c r="I38" s="375" t="s">
        <v>1310</v>
      </c>
      <c r="J38" s="410" t="s">
        <v>1310</v>
      </c>
      <c r="K38" s="851" t="s">
        <v>38</v>
      </c>
    </row>
    <row r="39" spans="1:11" ht="20.25" customHeight="1">
      <c r="A39" s="852" t="s">
        <v>1325</v>
      </c>
      <c r="B39" s="278" t="s">
        <v>845</v>
      </c>
      <c r="C39" s="810" t="s">
        <v>1310</v>
      </c>
      <c r="D39" s="811" t="s">
        <v>1310</v>
      </c>
      <c r="E39" s="811" t="s">
        <v>1310</v>
      </c>
      <c r="F39" s="811" t="s">
        <v>1310</v>
      </c>
      <c r="G39" s="811" t="s">
        <v>1310</v>
      </c>
      <c r="H39" s="811" t="s">
        <v>1310</v>
      </c>
      <c r="I39" s="845" t="s">
        <v>1310</v>
      </c>
      <c r="J39" s="846" t="s">
        <v>1310</v>
      </c>
      <c r="K39" s="853" t="s">
        <v>105</v>
      </c>
    </row>
    <row r="40" spans="1:11" ht="20.25" customHeight="1">
      <c r="A40" s="714" t="s">
        <v>1312</v>
      </c>
      <c r="B40" s="276" t="s">
        <v>844</v>
      </c>
      <c r="C40" s="796" t="s">
        <v>1310</v>
      </c>
      <c r="D40" s="797" t="s">
        <v>1310</v>
      </c>
      <c r="E40" s="797" t="s">
        <v>1310</v>
      </c>
      <c r="F40" s="797" t="s">
        <v>1310</v>
      </c>
      <c r="G40" s="797" t="s">
        <v>1310</v>
      </c>
      <c r="H40" s="797"/>
      <c r="I40" s="375"/>
      <c r="J40" s="410"/>
      <c r="K40" s="851" t="s">
        <v>4</v>
      </c>
    </row>
    <row r="41" spans="1:11" ht="20.25" customHeight="1">
      <c r="A41" s="852">
        <v>33</v>
      </c>
      <c r="B41" s="278" t="s">
        <v>850</v>
      </c>
      <c r="C41" s="810" t="s">
        <v>1310</v>
      </c>
      <c r="D41" s="811" t="s">
        <v>1310</v>
      </c>
      <c r="E41" s="811">
        <v>1.3</v>
      </c>
      <c r="F41" s="811" t="s">
        <v>1310</v>
      </c>
      <c r="G41" s="811">
        <v>12.6</v>
      </c>
      <c r="H41" s="811" t="s">
        <v>1310</v>
      </c>
      <c r="I41" s="845" t="s">
        <v>1310</v>
      </c>
      <c r="J41" s="846" t="s">
        <v>1310</v>
      </c>
      <c r="K41" s="853" t="s">
        <v>24</v>
      </c>
    </row>
    <row r="42" spans="1:11" ht="20.25" customHeight="1">
      <c r="A42" s="714">
        <v>34</v>
      </c>
      <c r="B42" s="276" t="s">
        <v>847</v>
      </c>
      <c r="C42" s="796">
        <v>5.2000000000000005E-2</v>
      </c>
      <c r="D42" s="797">
        <v>0.5</v>
      </c>
      <c r="E42" s="797">
        <v>1.05</v>
      </c>
      <c r="F42" s="797">
        <v>1.4</v>
      </c>
      <c r="G42" s="797">
        <v>1.6</v>
      </c>
      <c r="H42" s="797">
        <v>1.63</v>
      </c>
      <c r="I42" s="375">
        <v>3.6680000000000001</v>
      </c>
      <c r="J42" s="410">
        <v>3.75</v>
      </c>
      <c r="K42" s="851" t="s">
        <v>560</v>
      </c>
    </row>
    <row r="43" spans="1:11" ht="20.25" customHeight="1">
      <c r="A43" s="852">
        <v>35</v>
      </c>
      <c r="B43" s="278"/>
      <c r="C43" s="810"/>
      <c r="D43" s="811"/>
      <c r="E43" s="811" t="s">
        <v>1310</v>
      </c>
      <c r="F43" s="811" t="s">
        <v>1310</v>
      </c>
      <c r="G43" s="811" t="s">
        <v>1310</v>
      </c>
      <c r="H43" s="811" t="s">
        <v>1310</v>
      </c>
      <c r="I43" s="845" t="s">
        <v>1310</v>
      </c>
      <c r="J43" s="846" t="s">
        <v>1310</v>
      </c>
      <c r="K43" s="853" t="s">
        <v>575</v>
      </c>
    </row>
    <row r="44" spans="1:11" ht="20.25" customHeight="1">
      <c r="A44" s="856">
        <v>36</v>
      </c>
      <c r="B44" s="276" t="s">
        <v>1073</v>
      </c>
      <c r="C44" s="806" t="s">
        <v>1310</v>
      </c>
      <c r="D44" s="802" t="s">
        <v>1310</v>
      </c>
      <c r="E44" s="802" t="s">
        <v>1310</v>
      </c>
      <c r="F44" s="802" t="s">
        <v>1310</v>
      </c>
      <c r="G44" s="802" t="s">
        <v>1310</v>
      </c>
      <c r="H44" s="802" t="s">
        <v>1310</v>
      </c>
      <c r="I44" s="840" t="s">
        <v>1310</v>
      </c>
      <c r="J44" s="840" t="s">
        <v>1310</v>
      </c>
      <c r="K44" s="851" t="s">
        <v>7</v>
      </c>
    </row>
    <row r="45" spans="1:11" ht="20.25" customHeight="1">
      <c r="A45" s="852">
        <v>37</v>
      </c>
      <c r="B45" s="278" t="s">
        <v>742</v>
      </c>
      <c r="C45" s="810">
        <v>15.646353240000002</v>
      </c>
      <c r="D45" s="811">
        <v>33.290048750000004</v>
      </c>
      <c r="E45" s="811">
        <v>13.656316</v>
      </c>
      <c r="F45" s="811">
        <v>14.14342757</v>
      </c>
      <c r="G45" s="811">
        <v>11.08</v>
      </c>
      <c r="H45" s="811">
        <v>9.9</v>
      </c>
      <c r="I45" s="845" t="s">
        <v>1310</v>
      </c>
      <c r="J45" s="846" t="s">
        <v>1310</v>
      </c>
      <c r="K45" s="853" t="s">
        <v>1052</v>
      </c>
    </row>
    <row r="46" spans="1:11" ht="20.25" customHeight="1">
      <c r="A46" s="1708" t="s">
        <v>1309</v>
      </c>
      <c r="B46" s="1708"/>
      <c r="C46" s="848">
        <f>SUM( C37:C45)</f>
        <v>16.398353240000002</v>
      </c>
      <c r="D46" s="848">
        <f>SUM( D37:D45)</f>
        <v>33.790048750000004</v>
      </c>
      <c r="E46" s="848">
        <f t="shared" ref="E46:J46" si="0">SUM(E37:E45)</f>
        <v>16.006316000000002</v>
      </c>
      <c r="F46" s="848">
        <f t="shared" si="0"/>
        <v>15.54342757</v>
      </c>
      <c r="G46" s="848">
        <f t="shared" si="0"/>
        <v>25.28</v>
      </c>
      <c r="H46" s="848">
        <f t="shared" si="0"/>
        <v>11.530000000000001</v>
      </c>
      <c r="I46" s="848">
        <f t="shared" si="0"/>
        <v>3.6680000000000001</v>
      </c>
      <c r="J46" s="848">
        <f t="shared" si="0"/>
        <v>3.75</v>
      </c>
      <c r="K46" s="858" t="s">
        <v>1308</v>
      </c>
    </row>
    <row r="47" spans="1:11" ht="20.25" customHeight="1">
      <c r="A47" s="1715" t="s">
        <v>122</v>
      </c>
      <c r="B47" s="1715"/>
      <c r="C47" s="814">
        <f xml:space="preserve"> C25+C35+C46</f>
        <v>5151.8793532399995</v>
      </c>
      <c r="D47" s="814">
        <f xml:space="preserve"> D25+D35+D46</f>
        <v>6148.192048750001</v>
      </c>
      <c r="E47" s="814">
        <f t="shared" ref="E47:J47" si="1">E25+E35+E46</f>
        <v>7189.5693159999992</v>
      </c>
      <c r="F47" s="814">
        <f t="shared" si="1"/>
        <v>7174.4294275700004</v>
      </c>
      <c r="G47" s="814">
        <f t="shared" si="1"/>
        <v>7203.4760000000006</v>
      </c>
      <c r="H47" s="814">
        <f t="shared" si="1"/>
        <v>8846.9254835000011</v>
      </c>
      <c r="I47" s="814">
        <f t="shared" si="1"/>
        <v>8647.143</v>
      </c>
      <c r="J47" s="814">
        <f t="shared" si="1"/>
        <v>8898.9247699999996</v>
      </c>
      <c r="K47" s="854" t="s">
        <v>49</v>
      </c>
    </row>
    <row r="48" spans="1:11" ht="15.75">
      <c r="A48" s="837" t="s">
        <v>1307</v>
      </c>
      <c r="B48" s="850"/>
      <c r="C48" s="850"/>
      <c r="D48" s="850"/>
      <c r="E48" s="850"/>
      <c r="F48" s="850"/>
      <c r="G48" s="850"/>
      <c r="H48" s="850"/>
      <c r="I48" s="850"/>
      <c r="J48" s="850"/>
      <c r="K48" s="838"/>
    </row>
    <row r="49" spans="1:11" ht="12.75" customHeight="1">
      <c r="A49" s="859" t="s">
        <v>1324</v>
      </c>
      <c r="B49" s="850"/>
      <c r="C49" s="850"/>
      <c r="D49" s="850"/>
      <c r="E49" s="850"/>
      <c r="F49" s="850"/>
      <c r="G49" s="850"/>
      <c r="H49" s="850"/>
      <c r="I49" s="850"/>
      <c r="J49" s="850"/>
      <c r="K49" s="860"/>
    </row>
    <row r="50" spans="1:11" ht="38.25" customHeight="1">
      <c r="A50" s="1684" t="s">
        <v>2152</v>
      </c>
      <c r="B50" s="1685"/>
      <c r="C50" s="1685"/>
      <c r="D50" s="1685"/>
      <c r="E50" s="1685"/>
      <c r="F50" s="1685"/>
      <c r="G50" s="1685"/>
      <c r="H50" s="1685"/>
      <c r="I50" s="1685"/>
      <c r="J50" s="1685"/>
      <c r="K50" s="1686"/>
    </row>
  </sheetData>
  <mergeCells count="8">
    <mergeCell ref="A50:K50"/>
    <mergeCell ref="A46:B46"/>
    <mergeCell ref="A1:K1"/>
    <mergeCell ref="A3:K3"/>
    <mergeCell ref="A25:B25"/>
    <mergeCell ref="A35:B35"/>
    <mergeCell ref="A47:B47"/>
    <mergeCell ref="A2:K2"/>
  </mergeCells>
  <conditionalFormatting sqref="L4:XFD46">
    <cfRule type="expression" dxfId="10" priority="3">
      <formula>MOD(ROW(),3)=1</formula>
    </cfRule>
  </conditionalFormatting>
  <pageMargins left="0.6692913385826772" right="0.15748031496062992" top="0.55118110236220474" bottom="0.74803149606299213" header="0.31496062992125984" footer="0.31496062992125984"/>
  <pageSetup paperSize="9" scale="68" orientation="portrait" r:id="rId1"/>
  <legacy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414C3-B6FA-420E-9F07-F3BE153B08DE}">
  <dimension ref="A1:AD58"/>
  <sheetViews>
    <sheetView view="pageBreakPreview" topLeftCell="A46" zoomScaleSheetLayoutView="100" workbookViewId="0">
      <selection activeCell="L15" sqref="L15"/>
    </sheetView>
  </sheetViews>
  <sheetFormatPr defaultColWidth="9.140625" defaultRowHeight="15"/>
  <cols>
    <col min="1" max="1" width="25.7109375" style="1" customWidth="1"/>
    <col min="2" max="2" width="6.5703125" style="1" hidden="1" customWidth="1"/>
    <col min="3" max="3" width="10" style="1" hidden="1" customWidth="1"/>
    <col min="4" max="4" width="12.5703125" style="1" hidden="1" customWidth="1"/>
    <col min="5" max="5" width="10" style="1" hidden="1" customWidth="1"/>
    <col min="6" max="6" width="12.7109375" style="1" hidden="1" customWidth="1"/>
    <col min="7" max="7" width="11" style="1" hidden="1" customWidth="1"/>
    <col min="8" max="8" width="12.42578125" style="1" hidden="1" customWidth="1"/>
    <col min="9" max="9" width="11.28515625" style="1" hidden="1" customWidth="1"/>
    <col min="10" max="10" width="12.5703125" style="1" hidden="1" customWidth="1"/>
    <col min="11" max="11" width="10.85546875" style="1" hidden="1" customWidth="1"/>
    <col min="12" max="12" width="12.85546875" style="1" hidden="1" customWidth="1"/>
    <col min="13" max="13" width="10.85546875" style="1" hidden="1" customWidth="1"/>
    <col min="14" max="14" width="12.5703125" style="1" hidden="1" customWidth="1"/>
    <col min="15" max="15" width="12.85546875" style="1" customWidth="1"/>
    <col min="16" max="16" width="14.28515625" style="1" bestFit="1" customWidth="1"/>
    <col min="17" max="17" width="12.85546875" style="1" customWidth="1"/>
    <col min="18" max="18" width="14.28515625" style="1" bestFit="1" customWidth="1"/>
    <col min="19" max="22" width="16" style="1" bestFit="1" customWidth="1"/>
    <col min="23" max="23" width="26.5703125" style="1" customWidth="1"/>
    <col min="24" max="24" width="13.140625" style="1" customWidth="1"/>
    <col min="25" max="25" width="10.5703125" style="1" bestFit="1" customWidth="1"/>
    <col min="26" max="26" width="10.5703125" style="1" customWidth="1"/>
    <col min="27" max="27" width="13.7109375" style="1" bestFit="1" customWidth="1"/>
    <col min="28" max="28" width="23.5703125" style="1" customWidth="1"/>
    <col min="29" max="16384" width="9.140625" style="1"/>
  </cols>
  <sheetData>
    <row r="1" spans="1:29" s="4" customFormat="1" ht="29.25" customHeight="1">
      <c r="A1" s="1386" t="s">
        <v>1965</v>
      </c>
      <c r="B1" s="1387"/>
      <c r="C1" s="1387"/>
      <c r="D1" s="1387"/>
      <c r="E1" s="1387"/>
      <c r="F1" s="1387"/>
      <c r="G1" s="1387"/>
      <c r="H1" s="1387"/>
      <c r="I1" s="1387"/>
      <c r="J1" s="1387"/>
      <c r="K1" s="1387"/>
      <c r="L1" s="1387"/>
      <c r="M1" s="1387"/>
      <c r="N1" s="1387"/>
      <c r="O1" s="1387"/>
      <c r="P1" s="1387"/>
      <c r="Q1" s="1387"/>
      <c r="R1" s="1387"/>
      <c r="S1" s="1387"/>
      <c r="T1" s="1387"/>
      <c r="U1" s="1387"/>
      <c r="V1" s="1387"/>
      <c r="W1" s="1388"/>
      <c r="X1" s="13"/>
    </row>
    <row r="2" spans="1:29" s="4" customFormat="1" ht="29.25" customHeight="1">
      <c r="A2" s="1575" t="s">
        <v>1964</v>
      </c>
      <c r="B2" s="1394"/>
      <c r="C2" s="1394"/>
      <c r="D2" s="1394"/>
      <c r="E2" s="1394"/>
      <c r="F2" s="1394"/>
      <c r="G2" s="1394"/>
      <c r="H2" s="1394"/>
      <c r="I2" s="1394"/>
      <c r="J2" s="1394"/>
      <c r="K2" s="1394"/>
      <c r="L2" s="1394"/>
      <c r="M2" s="1394"/>
      <c r="N2" s="1394"/>
      <c r="O2" s="1394"/>
      <c r="P2" s="1394"/>
      <c r="Q2" s="1394"/>
      <c r="R2" s="1394"/>
      <c r="S2" s="1394"/>
      <c r="T2" s="1394"/>
      <c r="U2" s="1394"/>
      <c r="V2" s="1394"/>
      <c r="W2" s="1395"/>
      <c r="X2" s="13"/>
    </row>
    <row r="3" spans="1:29" s="41" customFormat="1" ht="27" customHeight="1">
      <c r="A3" s="1438" t="s">
        <v>1434</v>
      </c>
      <c r="B3" s="1426" t="s">
        <v>1433</v>
      </c>
      <c r="C3" s="1438" t="s">
        <v>41</v>
      </c>
      <c r="D3" s="1438"/>
      <c r="E3" s="1438" t="s">
        <v>42</v>
      </c>
      <c r="F3" s="1438"/>
      <c r="G3" s="1438" t="s">
        <v>120</v>
      </c>
      <c r="H3" s="1438"/>
      <c r="I3" s="1438" t="s">
        <v>131</v>
      </c>
      <c r="J3" s="1438"/>
      <c r="K3" s="1438" t="s">
        <v>247</v>
      </c>
      <c r="L3" s="1438"/>
      <c r="M3" s="1438" t="s">
        <v>452</v>
      </c>
      <c r="N3" s="1438"/>
      <c r="O3" s="1438" t="s">
        <v>577</v>
      </c>
      <c r="P3" s="1438"/>
      <c r="Q3" s="1438" t="s">
        <v>684</v>
      </c>
      <c r="R3" s="1438"/>
      <c r="S3" s="1438" t="s">
        <v>1883</v>
      </c>
      <c r="T3" s="1438"/>
      <c r="U3" s="1716" t="s">
        <v>1924</v>
      </c>
      <c r="V3" s="1515"/>
      <c r="W3" s="1426" t="s">
        <v>1432</v>
      </c>
      <c r="X3" s="139"/>
      <c r="AC3" s="139"/>
    </row>
    <row r="4" spans="1:29" s="41" customFormat="1" ht="75">
      <c r="A4" s="1438"/>
      <c r="B4" s="1438"/>
      <c r="C4" s="544" t="s">
        <v>1431</v>
      </c>
      <c r="D4" s="544" t="s">
        <v>1430</v>
      </c>
      <c r="E4" s="544" t="s">
        <v>1431</v>
      </c>
      <c r="F4" s="544" t="s">
        <v>1430</v>
      </c>
      <c r="G4" s="544" t="s">
        <v>1431</v>
      </c>
      <c r="H4" s="544" t="s">
        <v>1430</v>
      </c>
      <c r="I4" s="544" t="s">
        <v>1431</v>
      </c>
      <c r="J4" s="544" t="s">
        <v>1430</v>
      </c>
      <c r="K4" s="544" t="s">
        <v>1431</v>
      </c>
      <c r="L4" s="544" t="s">
        <v>1430</v>
      </c>
      <c r="M4" s="1258" t="s">
        <v>1429</v>
      </c>
      <c r="N4" s="1258" t="s">
        <v>1428</v>
      </c>
      <c r="O4" s="544" t="s">
        <v>2154</v>
      </c>
      <c r="P4" s="544" t="s">
        <v>2155</v>
      </c>
      <c r="Q4" s="544" t="s">
        <v>2154</v>
      </c>
      <c r="R4" s="544" t="s">
        <v>2155</v>
      </c>
      <c r="S4" s="544" t="s">
        <v>2154</v>
      </c>
      <c r="T4" s="544" t="s">
        <v>2155</v>
      </c>
      <c r="U4" s="544" t="s">
        <v>2154</v>
      </c>
      <c r="V4" s="544" t="s">
        <v>2155</v>
      </c>
      <c r="W4" s="1438"/>
      <c r="X4" s="101"/>
      <c r="AC4" s="187"/>
    </row>
    <row r="5" spans="1:29" ht="16.5" customHeight="1">
      <c r="A5" s="877" t="s">
        <v>1427</v>
      </c>
      <c r="B5" s="244" t="s">
        <v>1378</v>
      </c>
      <c r="C5" s="244">
        <v>28.39</v>
      </c>
      <c r="D5" s="244">
        <v>388.66</v>
      </c>
      <c r="E5" s="244">
        <v>23.72</v>
      </c>
      <c r="F5" s="244">
        <v>377.47</v>
      </c>
      <c r="G5" s="244">
        <v>24.89</v>
      </c>
      <c r="H5" s="244">
        <v>338.35</v>
      </c>
      <c r="I5" s="244">
        <v>24.94</v>
      </c>
      <c r="J5" s="244">
        <v>356.99</v>
      </c>
      <c r="K5" s="861">
        <v>28.851378</v>
      </c>
      <c r="L5" s="861">
        <v>417.96491839999999</v>
      </c>
      <c r="M5" s="861">
        <v>21.935219</v>
      </c>
      <c r="N5" s="861">
        <v>411.06208800000002</v>
      </c>
      <c r="O5" s="862">
        <v>38.585217999999998</v>
      </c>
      <c r="P5" s="862">
        <v>658.8739435</v>
      </c>
      <c r="Q5" s="655">
        <v>30343.08</v>
      </c>
      <c r="R5" s="655">
        <v>29986.59</v>
      </c>
      <c r="S5" s="244">
        <v>29986.59</v>
      </c>
      <c r="T5" s="861">
        <v>48196.82</v>
      </c>
      <c r="U5" s="863">
        <v>23695.270000000004</v>
      </c>
      <c r="V5" s="863">
        <v>40957.440000000002</v>
      </c>
      <c r="W5" s="567" t="s">
        <v>1426</v>
      </c>
      <c r="Z5" s="184"/>
      <c r="AA5" s="184"/>
      <c r="AC5" s="186"/>
    </row>
    <row r="6" spans="1:29" ht="16.5" customHeight="1">
      <c r="A6" s="878" t="s">
        <v>1425</v>
      </c>
      <c r="B6" s="257" t="s">
        <v>1378</v>
      </c>
      <c r="C6" s="867">
        <v>74.88</v>
      </c>
      <c r="D6" s="867">
        <v>930.47</v>
      </c>
      <c r="E6" s="867">
        <v>65.61</v>
      </c>
      <c r="F6" s="867">
        <v>801.83</v>
      </c>
      <c r="G6" s="867">
        <v>78.040000000000006</v>
      </c>
      <c r="H6" s="867">
        <v>926.81</v>
      </c>
      <c r="I6" s="867">
        <v>77.22</v>
      </c>
      <c r="J6" s="867">
        <v>996.5</v>
      </c>
      <c r="K6" s="867">
        <v>82.772391999999996</v>
      </c>
      <c r="L6" s="867">
        <v>958.58759980000002</v>
      </c>
      <c r="M6" s="867">
        <v>88.087665000000001</v>
      </c>
      <c r="N6" s="867">
        <v>962.15895790000002</v>
      </c>
      <c r="O6" s="868">
        <v>78.496483999999995</v>
      </c>
      <c r="P6" s="868">
        <v>900.56498160000001</v>
      </c>
      <c r="Q6" s="869">
        <v>84722.62999999999</v>
      </c>
      <c r="R6" s="869">
        <v>108604.20000000001</v>
      </c>
      <c r="S6" s="257">
        <v>108604.20000000001</v>
      </c>
      <c r="T6" s="869">
        <v>176237.28</v>
      </c>
      <c r="U6" s="870">
        <v>80894.480000000025</v>
      </c>
      <c r="V6" s="870">
        <v>157229.91</v>
      </c>
      <c r="W6" s="879" t="s">
        <v>1424</v>
      </c>
      <c r="Z6" s="184"/>
      <c r="AA6" s="184"/>
    </row>
    <row r="7" spans="1:29" ht="16.5" customHeight="1">
      <c r="A7" s="877" t="s">
        <v>1423</v>
      </c>
      <c r="B7" s="244" t="s">
        <v>1378</v>
      </c>
      <c r="C7" s="864">
        <v>0</v>
      </c>
      <c r="D7" s="864">
        <v>0</v>
      </c>
      <c r="E7" s="864"/>
      <c r="F7" s="864">
        <v>0</v>
      </c>
      <c r="G7" s="864"/>
      <c r="H7" s="864"/>
      <c r="I7" s="864"/>
      <c r="J7" s="864"/>
      <c r="K7" s="864"/>
      <c r="L7" s="864"/>
      <c r="M7" s="864"/>
      <c r="N7" s="864"/>
      <c r="O7" s="861"/>
      <c r="P7" s="861"/>
      <c r="Q7" s="861"/>
      <c r="R7" s="861"/>
      <c r="S7" s="861"/>
      <c r="T7" s="861"/>
      <c r="U7" s="863"/>
      <c r="V7" s="863"/>
      <c r="W7" s="567" t="s">
        <v>1422</v>
      </c>
    </row>
    <row r="8" spans="1:29" ht="16.5" customHeight="1">
      <c r="A8" s="878" t="s">
        <v>1421</v>
      </c>
      <c r="B8" s="257" t="s">
        <v>1378</v>
      </c>
      <c r="C8" s="867">
        <v>1.96</v>
      </c>
      <c r="D8" s="867">
        <v>10.83</v>
      </c>
      <c r="E8" s="867">
        <v>1.02</v>
      </c>
      <c r="F8" s="867">
        <v>5.91</v>
      </c>
      <c r="G8" s="867">
        <v>1.1399999999999999</v>
      </c>
      <c r="H8" s="867">
        <v>7.25</v>
      </c>
      <c r="I8" s="867">
        <v>2.12</v>
      </c>
      <c r="J8" s="867">
        <v>12.18</v>
      </c>
      <c r="K8" s="867">
        <v>6.8689999999999998</v>
      </c>
      <c r="L8" s="867">
        <v>32.141533699999997</v>
      </c>
      <c r="M8" s="867">
        <v>5.64</v>
      </c>
      <c r="N8" s="867">
        <v>78.754561199999998</v>
      </c>
      <c r="O8" s="869">
        <v>4.7640000000000002</v>
      </c>
      <c r="P8" s="868">
        <v>24.672502000000001</v>
      </c>
      <c r="Q8" s="869">
        <v>10582.29</v>
      </c>
      <c r="R8" s="869">
        <v>49.804071499999999</v>
      </c>
      <c r="S8" s="257">
        <v>6711.0599999999995</v>
      </c>
      <c r="T8" s="871">
        <v>4399.22</v>
      </c>
      <c r="U8" s="872">
        <v>3919.17</v>
      </c>
      <c r="V8" s="873">
        <v>3196.63</v>
      </c>
      <c r="W8" s="879" t="s">
        <v>1420</v>
      </c>
    </row>
    <row r="9" spans="1:29" ht="16.5" customHeight="1">
      <c r="A9" s="877" t="s">
        <v>1419</v>
      </c>
      <c r="B9" s="244" t="s">
        <v>1378</v>
      </c>
      <c r="C9" s="864">
        <v>29.49</v>
      </c>
      <c r="D9" s="864">
        <v>61.34</v>
      </c>
      <c r="E9" s="864">
        <v>517.66999999999996</v>
      </c>
      <c r="F9" s="864">
        <v>872.59</v>
      </c>
      <c r="G9" s="864">
        <v>5749.43</v>
      </c>
      <c r="H9" s="864">
        <v>8509.0499999999993</v>
      </c>
      <c r="I9" s="864">
        <v>1649.73</v>
      </c>
      <c r="J9" s="864">
        <v>2357.84</v>
      </c>
      <c r="K9" s="864">
        <v>2.746</v>
      </c>
      <c r="L9" s="864">
        <v>5.4448032</v>
      </c>
      <c r="M9" s="864">
        <v>1.8839999999999999</v>
      </c>
      <c r="N9" s="864">
        <v>4.6327287000000004</v>
      </c>
      <c r="O9" s="861">
        <v>2E-3</v>
      </c>
      <c r="P9" s="862">
        <v>1.02708E-2</v>
      </c>
      <c r="Q9" s="861">
        <v>54.06</v>
      </c>
      <c r="R9" s="861">
        <v>0.17743239999999999</v>
      </c>
      <c r="S9" s="865">
        <v>13570.37</v>
      </c>
      <c r="T9" s="861">
        <v>4612.38</v>
      </c>
      <c r="U9" s="863">
        <v>92314.75</v>
      </c>
      <c r="V9" s="863">
        <v>27857.82</v>
      </c>
      <c r="W9" s="567" t="s">
        <v>1149</v>
      </c>
      <c r="Z9" s="184"/>
      <c r="AA9" s="184"/>
    </row>
    <row r="10" spans="1:29" ht="16.5" customHeight="1">
      <c r="A10" s="878" t="s">
        <v>1418</v>
      </c>
      <c r="B10" s="257" t="s">
        <v>1378</v>
      </c>
      <c r="C10" s="867">
        <v>23.4</v>
      </c>
      <c r="D10" s="867">
        <v>61.76</v>
      </c>
      <c r="E10" s="867">
        <v>206.14</v>
      </c>
      <c r="F10" s="867">
        <v>344.31</v>
      </c>
      <c r="G10" s="867">
        <v>311.37</v>
      </c>
      <c r="H10" s="867">
        <v>493.18</v>
      </c>
      <c r="I10" s="867">
        <v>265.13</v>
      </c>
      <c r="J10" s="867">
        <v>433.9</v>
      </c>
      <c r="K10" s="867">
        <v>244.31700000000001</v>
      </c>
      <c r="L10" s="867">
        <v>471.2773191</v>
      </c>
      <c r="M10" s="867">
        <v>673.05799999999999</v>
      </c>
      <c r="N10" s="867">
        <v>1221.1154724</v>
      </c>
      <c r="O10" s="868">
        <v>134.78700000000001</v>
      </c>
      <c r="P10" s="868">
        <v>331.0954572</v>
      </c>
      <c r="Q10" s="869">
        <v>112055.9</v>
      </c>
      <c r="R10" s="869">
        <v>369.95883179999998</v>
      </c>
      <c r="S10" s="871">
        <v>305244.65999999997</v>
      </c>
      <c r="T10" s="869">
        <v>114709.5</v>
      </c>
      <c r="U10" s="870">
        <v>211256.25000000003</v>
      </c>
      <c r="V10" s="870">
        <v>63519.93</v>
      </c>
      <c r="W10" s="879" t="s">
        <v>1417</v>
      </c>
      <c r="Z10" s="184"/>
      <c r="AA10" s="184"/>
    </row>
    <row r="11" spans="1:29" ht="16.5" customHeight="1">
      <c r="A11" s="877" t="s">
        <v>1416</v>
      </c>
      <c r="B11" s="244" t="s">
        <v>1378</v>
      </c>
      <c r="C11" s="864">
        <v>4584.8500000000004</v>
      </c>
      <c r="D11" s="864">
        <v>17062.939999999999</v>
      </c>
      <c r="E11" s="864">
        <v>5797.71</v>
      </c>
      <c r="F11" s="864">
        <v>25619.06</v>
      </c>
      <c r="G11" s="864">
        <v>6609.49</v>
      </c>
      <c r="H11" s="864">
        <v>28523.18</v>
      </c>
      <c r="I11" s="864">
        <v>5607.53</v>
      </c>
      <c r="J11" s="864">
        <v>18748.57</v>
      </c>
      <c r="K11" s="864">
        <v>2527.875</v>
      </c>
      <c r="L11" s="864">
        <v>8035.2952857</v>
      </c>
      <c r="M11" s="864">
        <v>2898.078</v>
      </c>
      <c r="N11" s="864">
        <v>10221.4481151</v>
      </c>
      <c r="O11" s="862">
        <v>2466.1559999999999</v>
      </c>
      <c r="P11" s="861">
        <v>11937.5891742</v>
      </c>
      <c r="Q11" s="861">
        <v>2699675.92</v>
      </c>
      <c r="R11" s="861">
        <v>16627.582103600002</v>
      </c>
      <c r="S11" s="244">
        <v>2496154.1100000003</v>
      </c>
      <c r="T11" s="861">
        <v>1578055.89</v>
      </c>
      <c r="U11" s="863">
        <v>3823443.8</v>
      </c>
      <c r="V11" s="863">
        <v>2631859.5699999998</v>
      </c>
      <c r="W11" s="567" t="s">
        <v>1415</v>
      </c>
      <c r="Z11" s="184"/>
      <c r="AA11" s="184"/>
    </row>
    <row r="12" spans="1:29" ht="16.5" customHeight="1">
      <c r="A12" s="878" t="s">
        <v>1414</v>
      </c>
      <c r="B12" s="257" t="s">
        <v>1378</v>
      </c>
      <c r="C12" s="867">
        <v>1.93</v>
      </c>
      <c r="D12" s="867">
        <v>98.17</v>
      </c>
      <c r="E12" s="867">
        <v>2.88</v>
      </c>
      <c r="F12" s="867">
        <v>137.30000000000001</v>
      </c>
      <c r="G12" s="867">
        <v>1.97</v>
      </c>
      <c r="H12" s="867">
        <v>77.209999999999994</v>
      </c>
      <c r="I12" s="867">
        <v>1.54</v>
      </c>
      <c r="J12" s="867">
        <v>69.47</v>
      </c>
      <c r="K12" s="867">
        <v>2.5958320000000001</v>
      </c>
      <c r="L12" s="867">
        <v>102.887203</v>
      </c>
      <c r="M12" s="867">
        <v>4.7716419999999999</v>
      </c>
      <c r="N12" s="867">
        <v>154.73117310000001</v>
      </c>
      <c r="O12" s="868">
        <v>7.2099440000000001</v>
      </c>
      <c r="P12" s="868">
        <v>129.10231279999999</v>
      </c>
      <c r="Q12" s="869">
        <v>6793.77</v>
      </c>
      <c r="R12" s="869">
        <v>141.56790459999999</v>
      </c>
      <c r="S12" s="257">
        <v>2617.35</v>
      </c>
      <c r="T12" s="869">
        <v>12558.64</v>
      </c>
      <c r="U12" s="870">
        <v>3067.0499999999997</v>
      </c>
      <c r="V12" s="870">
        <v>19952.48</v>
      </c>
      <c r="W12" s="879" t="s">
        <v>1413</v>
      </c>
      <c r="Z12" s="184"/>
      <c r="AA12" s="184"/>
    </row>
    <row r="13" spans="1:29" ht="16.5" customHeight="1">
      <c r="A13" s="877" t="s">
        <v>1412</v>
      </c>
      <c r="B13" s="244" t="s">
        <v>1337</v>
      </c>
      <c r="C13" s="864" t="s">
        <v>47</v>
      </c>
      <c r="D13" s="864">
        <v>200.28</v>
      </c>
      <c r="E13" s="864" t="s">
        <v>47</v>
      </c>
      <c r="F13" s="864">
        <v>193.92</v>
      </c>
      <c r="G13" s="864" t="s">
        <v>47</v>
      </c>
      <c r="H13" s="864">
        <v>228.54</v>
      </c>
      <c r="I13" s="864" t="s">
        <v>47</v>
      </c>
      <c r="J13" s="864">
        <v>185.92</v>
      </c>
      <c r="K13" s="864"/>
      <c r="L13" s="864">
        <v>257.51964729999997</v>
      </c>
      <c r="M13" s="864"/>
      <c r="N13" s="864">
        <v>237.20155560000001</v>
      </c>
      <c r="O13" s="861">
        <v>0</v>
      </c>
      <c r="P13" s="861">
        <v>159.08959770000001</v>
      </c>
      <c r="Q13" s="861">
        <v>9415.0499999999993</v>
      </c>
      <c r="R13" s="861">
        <v>329.41901680000001</v>
      </c>
      <c r="S13" s="861">
        <v>4533.88</v>
      </c>
      <c r="T13" s="861">
        <v>48477.82</v>
      </c>
      <c r="U13" s="863">
        <v>5510.14</v>
      </c>
      <c r="V13" s="863">
        <v>61505.98</v>
      </c>
      <c r="W13" s="567" t="s">
        <v>1411</v>
      </c>
      <c r="Z13" s="184"/>
      <c r="AA13" s="184"/>
    </row>
    <row r="14" spans="1:29" ht="16.5" customHeight="1">
      <c r="A14" s="878" t="s">
        <v>1410</v>
      </c>
      <c r="B14" s="257" t="s">
        <v>1378</v>
      </c>
      <c r="C14" s="867">
        <v>163.09</v>
      </c>
      <c r="D14" s="867">
        <v>4393.25</v>
      </c>
      <c r="E14" s="867">
        <v>197.06</v>
      </c>
      <c r="F14" s="867">
        <v>5399.95</v>
      </c>
      <c r="G14" s="867">
        <v>242.29</v>
      </c>
      <c r="H14" s="867">
        <v>5760.25</v>
      </c>
      <c r="I14" s="867">
        <v>222.33</v>
      </c>
      <c r="J14" s="867">
        <v>6385.26</v>
      </c>
      <c r="K14" s="867">
        <v>240.555216</v>
      </c>
      <c r="L14" s="867">
        <v>7932.7033623999996</v>
      </c>
      <c r="M14" s="867">
        <v>320.93534</v>
      </c>
      <c r="N14" s="867">
        <v>10186.9343001</v>
      </c>
      <c r="O14" s="869">
        <v>344.21135399999997</v>
      </c>
      <c r="P14" s="868">
        <v>8070.5310566999997</v>
      </c>
      <c r="Q14" s="869">
        <v>201683.28</v>
      </c>
      <c r="R14" s="869">
        <v>9568.2716999999993</v>
      </c>
      <c r="S14" s="257">
        <v>267488.21000000002</v>
      </c>
      <c r="T14" s="871">
        <v>1057711.8899999999</v>
      </c>
      <c r="U14" s="872">
        <v>274646.28000000014</v>
      </c>
      <c r="V14" s="873">
        <v>1114286.43</v>
      </c>
      <c r="W14" s="879" t="s">
        <v>1409</v>
      </c>
      <c r="Z14" s="184"/>
      <c r="AA14" s="184"/>
    </row>
    <row r="15" spans="1:29" ht="16.5" customHeight="1">
      <c r="A15" s="877" t="s">
        <v>1408</v>
      </c>
      <c r="B15" s="244" t="s">
        <v>1378</v>
      </c>
      <c r="C15" s="864">
        <v>933.19</v>
      </c>
      <c r="D15" s="864">
        <v>6599.74</v>
      </c>
      <c r="E15" s="864">
        <v>961.67</v>
      </c>
      <c r="F15" s="864">
        <v>8701.2800000000007</v>
      </c>
      <c r="G15" s="864">
        <v>774.51</v>
      </c>
      <c r="H15" s="864">
        <v>9027.09</v>
      </c>
      <c r="I15" s="864">
        <v>654.02</v>
      </c>
      <c r="J15" s="864">
        <v>9134.33</v>
      </c>
      <c r="K15" s="864">
        <v>839.63699999999994</v>
      </c>
      <c r="L15" s="864">
        <v>11162.3153879</v>
      </c>
      <c r="M15" s="864">
        <v>941.41899999999998</v>
      </c>
      <c r="N15" s="864">
        <v>9026.3398307999996</v>
      </c>
      <c r="O15" s="861">
        <v>834.40300000000002</v>
      </c>
      <c r="P15" s="862">
        <v>7491.2146806000001</v>
      </c>
      <c r="Q15" s="861">
        <v>939198.52</v>
      </c>
      <c r="R15" s="861">
        <v>9338.3667337999996</v>
      </c>
      <c r="S15" s="865">
        <v>1332185.21</v>
      </c>
      <c r="T15" s="861">
        <v>1436950.83</v>
      </c>
      <c r="U15" s="863">
        <v>1182634.6099999999</v>
      </c>
      <c r="V15" s="863">
        <v>1111074.18</v>
      </c>
      <c r="W15" s="567" t="s">
        <v>1407</v>
      </c>
      <c r="Z15" s="184"/>
      <c r="AA15" s="184"/>
    </row>
    <row r="16" spans="1:29" ht="16.5" customHeight="1">
      <c r="A16" s="878" t="s">
        <v>1406</v>
      </c>
      <c r="B16" s="257" t="s">
        <v>1337</v>
      </c>
      <c r="C16" s="867">
        <v>1.72</v>
      </c>
      <c r="D16" s="867">
        <v>10.029999999999999</v>
      </c>
      <c r="E16" s="867">
        <v>1.86</v>
      </c>
      <c r="F16" s="867">
        <v>5.6</v>
      </c>
      <c r="G16" s="867">
        <v>1.69</v>
      </c>
      <c r="H16" s="867">
        <v>3.67</v>
      </c>
      <c r="I16" s="867">
        <v>2.09</v>
      </c>
      <c r="J16" s="867">
        <v>5.66</v>
      </c>
      <c r="K16" s="867">
        <v>6.6114899999999999</v>
      </c>
      <c r="L16" s="867">
        <v>21.052349299999999</v>
      </c>
      <c r="M16" s="867">
        <v>8.6655200000000008</v>
      </c>
      <c r="N16" s="867">
        <v>22.936491</v>
      </c>
      <c r="O16" s="868">
        <v>2.201031</v>
      </c>
      <c r="P16" s="868">
        <v>7.1685843</v>
      </c>
      <c r="Q16" s="869">
        <f>SUM(Q14:Q15)</f>
        <v>1140881.8</v>
      </c>
      <c r="R16" s="869">
        <v>22.881917999999999</v>
      </c>
      <c r="S16" s="871">
        <v>3176.89</v>
      </c>
      <c r="T16" s="869">
        <v>1136.48</v>
      </c>
      <c r="U16" s="870">
        <v>4356.01</v>
      </c>
      <c r="V16" s="870">
        <v>1515.84</v>
      </c>
      <c r="W16" s="879" t="s">
        <v>1405</v>
      </c>
      <c r="Z16" s="184"/>
      <c r="AA16" s="184"/>
    </row>
    <row r="17" spans="1:27" ht="16.5" customHeight="1">
      <c r="A17" s="877" t="s">
        <v>1404</v>
      </c>
      <c r="B17" s="244" t="s">
        <v>1378</v>
      </c>
      <c r="C17" s="864">
        <v>34.770000000000003</v>
      </c>
      <c r="D17" s="864">
        <v>379.99</v>
      </c>
      <c r="E17" s="864">
        <v>23.6</v>
      </c>
      <c r="F17" s="864">
        <v>179.66</v>
      </c>
      <c r="G17" s="864">
        <v>69.03</v>
      </c>
      <c r="H17" s="864">
        <v>442.15</v>
      </c>
      <c r="I17" s="864">
        <v>26.27</v>
      </c>
      <c r="J17" s="864">
        <v>176.77</v>
      </c>
      <c r="K17" s="864">
        <v>87.538037000000003</v>
      </c>
      <c r="L17" s="864">
        <v>875.17265259999999</v>
      </c>
      <c r="M17" s="864">
        <v>146.989915</v>
      </c>
      <c r="N17" s="864">
        <v>1450.191924</v>
      </c>
      <c r="O17" s="862">
        <v>103.235806</v>
      </c>
      <c r="P17" s="862">
        <v>910.76175969999997</v>
      </c>
      <c r="Q17" s="861">
        <v>21095.94</v>
      </c>
      <c r="R17" s="861">
        <v>219.8804725</v>
      </c>
      <c r="S17" s="244">
        <v>64108.32</v>
      </c>
      <c r="T17" s="861">
        <v>81624.88</v>
      </c>
      <c r="U17" s="863">
        <v>113430.48000000001</v>
      </c>
      <c r="V17" s="863">
        <v>161602.20000000001</v>
      </c>
      <c r="W17" s="567" t="s">
        <v>1403</v>
      </c>
      <c r="Z17" s="184"/>
      <c r="AA17" s="184"/>
    </row>
    <row r="18" spans="1:27" ht="16.5" customHeight="1">
      <c r="A18" s="878" t="s">
        <v>1402</v>
      </c>
      <c r="B18" s="257" t="s">
        <v>1378</v>
      </c>
      <c r="C18" s="867">
        <v>0.7</v>
      </c>
      <c r="D18" s="867">
        <v>3.73</v>
      </c>
      <c r="E18" s="867">
        <v>5.78</v>
      </c>
      <c r="F18" s="867">
        <v>44.14</v>
      </c>
      <c r="G18" s="867">
        <v>10.66</v>
      </c>
      <c r="H18" s="867">
        <v>82.82</v>
      </c>
      <c r="I18" s="867">
        <v>5.33</v>
      </c>
      <c r="J18" s="867">
        <v>29</v>
      </c>
      <c r="K18" s="867">
        <v>8.6648829999999997</v>
      </c>
      <c r="L18" s="867">
        <v>40.620356000000001</v>
      </c>
      <c r="M18" s="867">
        <v>4.7019060000000001</v>
      </c>
      <c r="N18" s="867">
        <v>24.428569499999998</v>
      </c>
      <c r="O18" s="868">
        <v>5.9186399999999999</v>
      </c>
      <c r="P18" s="868">
        <v>40.708518599999998</v>
      </c>
      <c r="Q18" s="869">
        <v>5646</v>
      </c>
      <c r="R18" s="869">
        <v>1064</v>
      </c>
      <c r="S18" s="257">
        <v>1064</v>
      </c>
      <c r="T18" s="869">
        <v>819.29</v>
      </c>
      <c r="U18" s="870">
        <v>1254</v>
      </c>
      <c r="V18" s="870">
        <v>1216.71</v>
      </c>
      <c r="W18" s="879" t="s">
        <v>1401</v>
      </c>
      <c r="Z18" s="184"/>
      <c r="AA18" s="184"/>
    </row>
    <row r="19" spans="1:27" ht="16.5" customHeight="1">
      <c r="A19" s="877" t="s">
        <v>1400</v>
      </c>
      <c r="B19" s="244" t="s">
        <v>1378</v>
      </c>
      <c r="C19" s="864">
        <v>0.13</v>
      </c>
      <c r="D19" s="864">
        <v>0.49</v>
      </c>
      <c r="E19" s="864">
        <v>0.11</v>
      </c>
      <c r="F19" s="864">
        <v>0.31</v>
      </c>
      <c r="G19" s="864">
        <v>0.33</v>
      </c>
      <c r="H19" s="864">
        <v>1.39</v>
      </c>
      <c r="I19" s="864">
        <v>1.72</v>
      </c>
      <c r="J19" s="864">
        <v>13.04</v>
      </c>
      <c r="K19" s="864">
        <v>1.087</v>
      </c>
      <c r="L19" s="864">
        <v>8.1359683</v>
      </c>
      <c r="M19" s="864">
        <v>1.952</v>
      </c>
      <c r="N19" s="864">
        <v>11.4676776</v>
      </c>
      <c r="O19" s="861">
        <v>1.036</v>
      </c>
      <c r="P19" s="861">
        <v>7.9487084000000001</v>
      </c>
      <c r="Q19" s="861">
        <v>748.25</v>
      </c>
      <c r="R19" s="861">
        <v>9.3714884000000005</v>
      </c>
      <c r="S19" s="861">
        <v>1203.1099999999999</v>
      </c>
      <c r="T19" s="861">
        <v>1286.52</v>
      </c>
      <c r="U19" s="863">
        <v>1604.8799999999999</v>
      </c>
      <c r="V19" s="863">
        <v>1787.66</v>
      </c>
      <c r="W19" s="567" t="s">
        <v>1137</v>
      </c>
      <c r="Z19" s="184"/>
      <c r="AA19" s="184"/>
    </row>
    <row r="20" spans="1:27" ht="16.5" customHeight="1">
      <c r="A20" s="878" t="s">
        <v>1399</v>
      </c>
      <c r="B20" s="257" t="s">
        <v>1378</v>
      </c>
      <c r="C20" s="867">
        <v>51.56</v>
      </c>
      <c r="D20" s="867">
        <v>163.29</v>
      </c>
      <c r="E20" s="867">
        <v>62.51</v>
      </c>
      <c r="F20" s="867">
        <v>218.62</v>
      </c>
      <c r="G20" s="867">
        <v>116.64</v>
      </c>
      <c r="H20" s="867">
        <v>392.36</v>
      </c>
      <c r="I20" s="867">
        <v>127.35</v>
      </c>
      <c r="J20" s="867">
        <v>364.59</v>
      </c>
      <c r="K20" s="867">
        <v>220.483</v>
      </c>
      <c r="L20" s="867">
        <v>745.35190720000003</v>
      </c>
      <c r="M20" s="867">
        <v>410.94400000000002</v>
      </c>
      <c r="N20" s="867">
        <v>1527.7821243000001</v>
      </c>
      <c r="O20" s="869">
        <v>506.87599999999998</v>
      </c>
      <c r="P20" s="868">
        <v>2165.2777418000001</v>
      </c>
      <c r="Q20" s="869">
        <v>701470.92999999993</v>
      </c>
      <c r="R20" s="869">
        <v>4307.5287191999996</v>
      </c>
      <c r="S20" s="257">
        <v>574062.75</v>
      </c>
      <c r="T20" s="871">
        <v>354166.62</v>
      </c>
      <c r="U20" s="872">
        <v>842220.48999999987</v>
      </c>
      <c r="V20" s="873">
        <v>432478.98</v>
      </c>
      <c r="W20" s="879" t="s">
        <v>1398</v>
      </c>
      <c r="Z20" s="184"/>
      <c r="AA20" s="184"/>
    </row>
    <row r="21" spans="1:27" ht="16.5" customHeight="1">
      <c r="A21" s="877" t="s">
        <v>1397</v>
      </c>
      <c r="B21" s="244" t="s">
        <v>1337</v>
      </c>
      <c r="C21" s="864">
        <v>12731.6</v>
      </c>
      <c r="D21" s="864">
        <v>64889.599999999999</v>
      </c>
      <c r="E21" s="864">
        <v>15643.74</v>
      </c>
      <c r="F21" s="864">
        <v>68676.62</v>
      </c>
      <c r="G21" s="864">
        <v>14007.39</v>
      </c>
      <c r="H21" s="864">
        <v>73038.98</v>
      </c>
      <c r="I21" s="864">
        <v>15361.02</v>
      </c>
      <c r="J21" s="864">
        <v>74995.91</v>
      </c>
      <c r="K21" s="864">
        <v>15019.303</v>
      </c>
      <c r="L21" s="864">
        <v>69023.794130499999</v>
      </c>
      <c r="M21" s="864">
        <v>14722.107</v>
      </c>
      <c r="N21" s="864">
        <v>68558.164538099998</v>
      </c>
      <c r="O21" s="861">
        <v>13540.008</v>
      </c>
      <c r="P21" s="862">
        <v>82123.259583100007</v>
      </c>
      <c r="Q21" s="861">
        <v>14272825.659999996</v>
      </c>
      <c r="R21" s="861">
        <v>141420.11429999999</v>
      </c>
      <c r="S21" s="865">
        <v>15750768.91</v>
      </c>
      <c r="T21" s="861">
        <v>16750221.07</v>
      </c>
      <c r="U21" s="863">
        <v>14401363.720000003</v>
      </c>
      <c r="V21" s="863">
        <v>11448737.67</v>
      </c>
      <c r="W21" s="567" t="s">
        <v>1396</v>
      </c>
      <c r="Z21" s="184"/>
      <c r="AA21" s="184"/>
    </row>
    <row r="22" spans="1:27" ht="16.5" customHeight="1">
      <c r="A22" s="878" t="s">
        <v>1395</v>
      </c>
      <c r="B22" s="257" t="s">
        <v>1337</v>
      </c>
      <c r="C22" s="867">
        <v>165.1</v>
      </c>
      <c r="D22" s="867">
        <v>272.64999999999998</v>
      </c>
      <c r="E22" s="867">
        <v>256.55</v>
      </c>
      <c r="F22" s="867">
        <v>429.91</v>
      </c>
      <c r="G22" s="867">
        <v>550.42999999999995</v>
      </c>
      <c r="H22" s="867">
        <v>974.59</v>
      </c>
      <c r="I22" s="867">
        <v>485.96</v>
      </c>
      <c r="J22" s="867">
        <v>746.67</v>
      </c>
      <c r="K22" s="867">
        <v>503.99900000000002</v>
      </c>
      <c r="L22" s="867">
        <v>869.55864440000005</v>
      </c>
      <c r="M22" s="867">
        <v>859.80200000000002</v>
      </c>
      <c r="N22" s="867">
        <v>1519.481192</v>
      </c>
      <c r="O22" s="868">
        <v>509.78800000000001</v>
      </c>
      <c r="P22" s="868">
        <v>1017.6072405</v>
      </c>
      <c r="Q22" s="869">
        <v>1301865.07</v>
      </c>
      <c r="R22" s="869">
        <v>4541.9099981999998</v>
      </c>
      <c r="S22" s="871">
        <v>493317.97000000009</v>
      </c>
      <c r="T22" s="869">
        <v>164341.9</v>
      </c>
      <c r="U22" s="870">
        <v>357911.19</v>
      </c>
      <c r="V22" s="870">
        <v>96274.61</v>
      </c>
      <c r="W22" s="879" t="s">
        <v>1394</v>
      </c>
      <c r="Z22" s="184"/>
      <c r="AA22" s="184"/>
    </row>
    <row r="23" spans="1:27" ht="16.5" customHeight="1">
      <c r="A23" s="877" t="s">
        <v>1393</v>
      </c>
      <c r="B23" s="244" t="s">
        <v>1337</v>
      </c>
      <c r="C23" s="864">
        <v>0.13</v>
      </c>
      <c r="D23" s="864">
        <v>5.72</v>
      </c>
      <c r="E23" s="864">
        <v>0.63</v>
      </c>
      <c r="F23" s="864">
        <v>13.93</v>
      </c>
      <c r="G23" s="864">
        <v>0.18</v>
      </c>
      <c r="H23" s="864">
        <v>2.41</v>
      </c>
      <c r="I23" s="864">
        <v>0.43</v>
      </c>
      <c r="J23" s="864">
        <v>3.3</v>
      </c>
      <c r="K23" s="864">
        <v>0.71499999999999997</v>
      </c>
      <c r="L23" s="864">
        <v>5.9043115000000004</v>
      </c>
      <c r="M23" s="864">
        <v>2.15</v>
      </c>
      <c r="N23" s="864">
        <v>25.898524200000001</v>
      </c>
      <c r="O23" s="862">
        <v>0.36599999999999999</v>
      </c>
      <c r="P23" s="862">
        <v>11.020483199999999</v>
      </c>
      <c r="Q23" s="861">
        <v>1.7699999999999999E-4</v>
      </c>
      <c r="R23" s="861">
        <v>5.8833514999999998</v>
      </c>
      <c r="S23" s="244">
        <v>0</v>
      </c>
      <c r="T23" s="861"/>
      <c r="U23" s="863">
        <v>256.23</v>
      </c>
      <c r="V23" s="863">
        <v>976.68</v>
      </c>
      <c r="W23" s="567" t="s">
        <v>1392</v>
      </c>
      <c r="Z23" s="184"/>
      <c r="AA23" s="184"/>
    </row>
    <row r="24" spans="1:27" ht="16.5" customHeight="1">
      <c r="A24" s="878" t="s">
        <v>1391</v>
      </c>
      <c r="B24" s="257" t="s">
        <v>1337</v>
      </c>
      <c r="C24" s="867">
        <v>0.05</v>
      </c>
      <c r="D24" s="867">
        <v>1.81</v>
      </c>
      <c r="E24" s="867">
        <v>0.03</v>
      </c>
      <c r="F24" s="867">
        <v>1.1000000000000001</v>
      </c>
      <c r="G24" s="867">
        <v>0.11</v>
      </c>
      <c r="H24" s="867">
        <v>1.5</v>
      </c>
      <c r="I24" s="867">
        <v>0.04</v>
      </c>
      <c r="J24" s="867">
        <v>2.54</v>
      </c>
      <c r="K24" s="867">
        <v>0.22381499999999999</v>
      </c>
      <c r="L24" s="867">
        <v>5.3193733999999999</v>
      </c>
      <c r="M24" s="867">
        <v>0.13842699999999999</v>
      </c>
      <c r="N24" s="867">
        <v>8.0277373000000001</v>
      </c>
      <c r="O24" s="868">
        <v>0.16389699999999999</v>
      </c>
      <c r="P24" s="868">
        <v>10.1296508</v>
      </c>
      <c r="Q24" s="869">
        <v>93.67</v>
      </c>
      <c r="R24" s="869">
        <v>8.1353720999999997</v>
      </c>
      <c r="S24" s="257">
        <v>208.04000000000002</v>
      </c>
      <c r="T24" s="869">
        <v>1317.53</v>
      </c>
      <c r="U24" s="870">
        <v>305.61</v>
      </c>
      <c r="V24" s="870">
        <v>1150.44</v>
      </c>
      <c r="W24" s="879" t="s">
        <v>1390</v>
      </c>
      <c r="Z24" s="184"/>
      <c r="AA24" s="184"/>
    </row>
    <row r="25" spans="1:27" ht="16.5" customHeight="1">
      <c r="A25" s="877" t="s">
        <v>1389</v>
      </c>
      <c r="B25" s="244" t="s">
        <v>1337</v>
      </c>
      <c r="C25" s="864">
        <v>1.77</v>
      </c>
      <c r="D25" s="864">
        <v>59.54</v>
      </c>
      <c r="E25" s="864">
        <v>0.71</v>
      </c>
      <c r="F25" s="864">
        <v>19.48</v>
      </c>
      <c r="G25" s="864">
        <v>0.46</v>
      </c>
      <c r="H25" s="864">
        <v>13.43</v>
      </c>
      <c r="I25" s="864">
        <v>0.47</v>
      </c>
      <c r="J25" s="864">
        <v>18.38</v>
      </c>
      <c r="K25" s="864">
        <v>0.64095800000000003</v>
      </c>
      <c r="L25" s="864">
        <v>19.352488300000001</v>
      </c>
      <c r="M25" s="864">
        <v>0.84626100000000004</v>
      </c>
      <c r="N25" s="864">
        <v>23.488124299999999</v>
      </c>
      <c r="O25" s="861">
        <v>0.63863700000000001</v>
      </c>
      <c r="P25" s="861">
        <v>21.223456500000001</v>
      </c>
      <c r="Q25" s="861">
        <v>1679.28</v>
      </c>
      <c r="R25" s="861">
        <v>77.954224199999999</v>
      </c>
      <c r="S25" s="861">
        <v>4470.2699999999995</v>
      </c>
      <c r="T25" s="861">
        <v>26705.81</v>
      </c>
      <c r="U25" s="863">
        <v>1865.68</v>
      </c>
      <c r="V25" s="863">
        <v>8122.83</v>
      </c>
      <c r="W25" s="567" t="s">
        <v>1388</v>
      </c>
      <c r="Z25" s="184"/>
      <c r="AA25" s="184"/>
    </row>
    <row r="26" spans="1:27" ht="16.5" customHeight="1">
      <c r="A26" s="878" t="s">
        <v>1387</v>
      </c>
      <c r="B26" s="257" t="s">
        <v>1337</v>
      </c>
      <c r="C26" s="867">
        <v>1538.64</v>
      </c>
      <c r="D26" s="867">
        <v>3668.21</v>
      </c>
      <c r="E26" s="867">
        <v>1943.13</v>
      </c>
      <c r="F26" s="867">
        <v>4037.86</v>
      </c>
      <c r="G26" s="867">
        <v>2146.15</v>
      </c>
      <c r="H26" s="867">
        <v>6868.61</v>
      </c>
      <c r="I26" s="867">
        <v>2402.98</v>
      </c>
      <c r="J26" s="867">
        <v>6035.84</v>
      </c>
      <c r="K26" s="867">
        <v>1490.605</v>
      </c>
      <c r="L26" s="867">
        <v>3175.3880727000001</v>
      </c>
      <c r="M26" s="867">
        <v>1117.7260000000001</v>
      </c>
      <c r="N26" s="867">
        <v>2473.2454822</v>
      </c>
      <c r="O26" s="869">
        <v>1963.998</v>
      </c>
      <c r="P26" s="868">
        <v>4720.0118284</v>
      </c>
      <c r="Q26" s="869">
        <v>359613.34</v>
      </c>
      <c r="R26" s="869">
        <v>1263.1880232000001</v>
      </c>
      <c r="S26" s="257">
        <v>572039.16999999993</v>
      </c>
      <c r="T26" s="871">
        <v>237792.49</v>
      </c>
      <c r="U26" s="872">
        <v>2835287.09</v>
      </c>
      <c r="V26" s="873">
        <v>1428509.6</v>
      </c>
      <c r="W26" s="879" t="s">
        <v>1386</v>
      </c>
      <c r="Z26" s="184"/>
      <c r="AA26" s="184"/>
    </row>
    <row r="27" spans="1:27" ht="16.5" customHeight="1">
      <c r="A27" s="877" t="s">
        <v>1385</v>
      </c>
      <c r="B27" s="244" t="s">
        <v>1337</v>
      </c>
      <c r="C27" s="864">
        <v>60.28</v>
      </c>
      <c r="D27" s="864">
        <v>30.14</v>
      </c>
      <c r="E27" s="864">
        <v>17.27</v>
      </c>
      <c r="F27" s="864">
        <v>7.5</v>
      </c>
      <c r="G27" s="864">
        <v>13.84</v>
      </c>
      <c r="H27" s="864">
        <v>9.0399999999999991</v>
      </c>
      <c r="I27" s="864">
        <v>72.849999999999994</v>
      </c>
      <c r="J27" s="864">
        <v>69.290000000000006</v>
      </c>
      <c r="K27" s="864">
        <v>4.468</v>
      </c>
      <c r="L27" s="864">
        <v>1.3810469999999999</v>
      </c>
      <c r="M27" s="864">
        <v>31.716000000000001</v>
      </c>
      <c r="N27" s="864">
        <v>10.207245</v>
      </c>
      <c r="O27" s="861">
        <v>1.651</v>
      </c>
      <c r="P27" s="862">
        <v>0.92193510000000001</v>
      </c>
      <c r="Q27" s="861">
        <v>1945.2700000000002</v>
      </c>
      <c r="R27" s="861">
        <v>2.0095211000000002</v>
      </c>
      <c r="S27" s="865">
        <v>4996.6900000000005</v>
      </c>
      <c r="T27" s="861">
        <v>465.11</v>
      </c>
      <c r="U27" s="863">
        <v>14792.820000000002</v>
      </c>
      <c r="V27" s="863">
        <v>1380.74</v>
      </c>
      <c r="W27" s="567" t="s">
        <v>1384</v>
      </c>
      <c r="Z27" s="184"/>
      <c r="AA27" s="184"/>
    </row>
    <row r="28" spans="1:27" ht="16.5" customHeight="1">
      <c r="A28" s="878" t="s">
        <v>1383</v>
      </c>
      <c r="B28" s="257" t="s">
        <v>1378</v>
      </c>
      <c r="C28" s="867">
        <v>14.01</v>
      </c>
      <c r="D28" s="867">
        <v>611.53</v>
      </c>
      <c r="E28" s="867">
        <v>14.33</v>
      </c>
      <c r="F28" s="867">
        <v>703.03</v>
      </c>
      <c r="G28" s="867">
        <v>14.07</v>
      </c>
      <c r="H28" s="867">
        <v>653.33000000000004</v>
      </c>
      <c r="I28" s="867">
        <v>16.05</v>
      </c>
      <c r="J28" s="867">
        <v>768.26</v>
      </c>
      <c r="K28" s="867">
        <v>19.725767999999999</v>
      </c>
      <c r="L28" s="867">
        <v>835.80749130000004</v>
      </c>
      <c r="M28" s="867">
        <v>17.775562999999998</v>
      </c>
      <c r="N28" s="867">
        <v>851.78723969999999</v>
      </c>
      <c r="O28" s="868">
        <v>24.983613999999999</v>
      </c>
      <c r="P28" s="868">
        <v>1060.2374439</v>
      </c>
      <c r="Q28" s="869">
        <v>19761.89</v>
      </c>
      <c r="R28" s="869">
        <v>1043.1246527000001</v>
      </c>
      <c r="S28" s="871">
        <v>27364.29</v>
      </c>
      <c r="T28" s="869">
        <v>119736.15</v>
      </c>
      <c r="U28" s="870">
        <v>20615.780000000002</v>
      </c>
      <c r="V28" s="870">
        <v>126932.35</v>
      </c>
      <c r="W28" s="879" t="s">
        <v>1382</v>
      </c>
      <c r="Z28" s="184"/>
      <c r="AA28" s="184"/>
    </row>
    <row r="29" spans="1:27" ht="16.5" customHeight="1">
      <c r="A29" s="877" t="s">
        <v>1381</v>
      </c>
      <c r="B29" s="244" t="s">
        <v>1378</v>
      </c>
      <c r="C29" s="864">
        <v>900.98</v>
      </c>
      <c r="D29" s="864">
        <v>9566.81</v>
      </c>
      <c r="E29" s="864">
        <v>857.9</v>
      </c>
      <c r="F29" s="864">
        <v>11071.57</v>
      </c>
      <c r="G29" s="864">
        <v>1057.51</v>
      </c>
      <c r="H29" s="864">
        <v>11290.62</v>
      </c>
      <c r="I29" s="864">
        <v>994.7</v>
      </c>
      <c r="J29" s="864">
        <v>12524.55</v>
      </c>
      <c r="K29" s="864">
        <v>1124.1780000000001</v>
      </c>
      <c r="L29" s="864">
        <v>13931.6545155</v>
      </c>
      <c r="M29" s="864">
        <v>993.73</v>
      </c>
      <c r="N29" s="864">
        <v>14137.085098899999</v>
      </c>
      <c r="O29" s="862">
        <v>1211.8330000000001</v>
      </c>
      <c r="P29" s="861">
        <v>15764.8621004</v>
      </c>
      <c r="Q29" s="861">
        <v>1551072.6499999994</v>
      </c>
      <c r="R29" s="861">
        <v>18318.45</v>
      </c>
      <c r="S29" s="244">
        <v>1549835.7200000002</v>
      </c>
      <c r="T29" s="861" t="s">
        <v>1925</v>
      </c>
      <c r="U29" s="863">
        <v>1610104.1400000001</v>
      </c>
      <c r="V29" s="863">
        <v>2079348.29</v>
      </c>
      <c r="W29" s="567" t="s">
        <v>1380</v>
      </c>
      <c r="Z29" s="184"/>
      <c r="AA29" s="184"/>
    </row>
    <row r="30" spans="1:27" ht="16.5" customHeight="1">
      <c r="A30" s="878" t="s">
        <v>1379</v>
      </c>
      <c r="B30" s="257" t="s">
        <v>1378</v>
      </c>
      <c r="C30" s="867">
        <v>8.24</v>
      </c>
      <c r="D30" s="867">
        <v>11.14</v>
      </c>
      <c r="E30" s="867">
        <v>140.72999999999999</v>
      </c>
      <c r="F30" s="867">
        <v>394.45</v>
      </c>
      <c r="G30" s="867">
        <v>8.5500000000000007</v>
      </c>
      <c r="H30" s="867">
        <v>11.12</v>
      </c>
      <c r="I30" s="867">
        <v>15.66</v>
      </c>
      <c r="J30" s="867">
        <v>25.64</v>
      </c>
      <c r="K30" s="867">
        <v>14.749000000000001</v>
      </c>
      <c r="L30" s="867">
        <v>24.2177115</v>
      </c>
      <c r="M30" s="867">
        <v>150.09700000000001</v>
      </c>
      <c r="N30" s="867">
        <v>594.81645030000004</v>
      </c>
      <c r="O30" s="868">
        <v>72.897999999999996</v>
      </c>
      <c r="P30" s="868">
        <v>225.5656822</v>
      </c>
      <c r="Q30" s="869">
        <v>17478.619999999995</v>
      </c>
      <c r="R30" s="869">
        <v>32.056199999999997</v>
      </c>
      <c r="S30" s="257">
        <v>18142.400000000009</v>
      </c>
      <c r="T30" s="869">
        <v>4327.55</v>
      </c>
      <c r="U30" s="870">
        <v>35868.079999999994</v>
      </c>
      <c r="V30" s="870">
        <v>11902.17</v>
      </c>
      <c r="W30" s="879" t="s">
        <v>1377</v>
      </c>
      <c r="Z30" s="184"/>
      <c r="AA30" s="184"/>
    </row>
    <row r="31" spans="1:27" ht="16.5" customHeight="1">
      <c r="A31" s="877" t="s">
        <v>1376</v>
      </c>
      <c r="B31" s="244" t="s">
        <v>1337</v>
      </c>
      <c r="C31" s="864">
        <v>10.96</v>
      </c>
      <c r="D31" s="864">
        <v>104.45</v>
      </c>
      <c r="E31" s="864">
        <v>15.38</v>
      </c>
      <c r="F31" s="864">
        <v>120.33</v>
      </c>
      <c r="G31" s="864">
        <v>13.32</v>
      </c>
      <c r="H31" s="864">
        <v>115.26</v>
      </c>
      <c r="I31" s="864">
        <v>15.34</v>
      </c>
      <c r="J31" s="864">
        <v>134.83000000000001</v>
      </c>
      <c r="K31" s="864">
        <v>18.097791999999998</v>
      </c>
      <c r="L31" s="864">
        <v>161.83124309999999</v>
      </c>
      <c r="M31" s="864">
        <v>33.62182</v>
      </c>
      <c r="N31" s="864">
        <v>253.67528379999999</v>
      </c>
      <c r="O31" s="861">
        <v>18.265594</v>
      </c>
      <c r="P31" s="861">
        <v>163.52327030000001</v>
      </c>
      <c r="Q31" s="861">
        <v>20714.03</v>
      </c>
      <c r="R31" s="861">
        <v>209.09094060000001</v>
      </c>
      <c r="S31" s="861">
        <v>21163.13</v>
      </c>
      <c r="T31" s="861">
        <v>25084.74</v>
      </c>
      <c r="U31" s="863">
        <v>15786.400000000001</v>
      </c>
      <c r="V31" s="863">
        <v>22147.78</v>
      </c>
      <c r="W31" s="567" t="s">
        <v>1375</v>
      </c>
      <c r="Z31" s="184"/>
      <c r="AA31" s="184"/>
    </row>
    <row r="32" spans="1:27" ht="16.5" customHeight="1">
      <c r="A32" s="878" t="s">
        <v>1374</v>
      </c>
      <c r="B32" s="257" t="s">
        <v>1337</v>
      </c>
      <c r="C32" s="867">
        <v>33.549999999999997</v>
      </c>
      <c r="D32" s="867">
        <v>499.54</v>
      </c>
      <c r="E32" s="867">
        <v>40.49</v>
      </c>
      <c r="F32" s="867">
        <v>526.49</v>
      </c>
      <c r="G32" s="867">
        <v>42.99</v>
      </c>
      <c r="H32" s="867">
        <v>548.1</v>
      </c>
      <c r="I32" s="867">
        <v>53.59</v>
      </c>
      <c r="J32" s="867">
        <v>803.81</v>
      </c>
      <c r="K32" s="867">
        <v>59.123888000000001</v>
      </c>
      <c r="L32" s="867">
        <v>909.33668680000005</v>
      </c>
      <c r="M32" s="867">
        <v>54.102359999999997</v>
      </c>
      <c r="N32" s="867">
        <v>771.2203336</v>
      </c>
      <c r="O32" s="869">
        <v>44.436756000000003</v>
      </c>
      <c r="P32" s="868">
        <v>662.91634680000004</v>
      </c>
      <c r="Q32" s="869">
        <v>63163.830000000009</v>
      </c>
      <c r="R32" s="869">
        <v>997.7828088</v>
      </c>
      <c r="S32" s="257">
        <v>62890.789999999994</v>
      </c>
      <c r="T32" s="871">
        <v>124528.07</v>
      </c>
      <c r="U32" s="872">
        <v>52854.36</v>
      </c>
      <c r="V32" s="873">
        <v>105901.8</v>
      </c>
      <c r="W32" s="879" t="s">
        <v>1373</v>
      </c>
      <c r="Z32" s="184"/>
      <c r="AA32" s="184"/>
    </row>
    <row r="33" spans="1:30" ht="16.5" customHeight="1">
      <c r="A33" s="877" t="s">
        <v>1372</v>
      </c>
      <c r="B33" s="244" t="s">
        <v>1337</v>
      </c>
      <c r="C33" s="864">
        <v>72.72</v>
      </c>
      <c r="D33" s="864">
        <v>583.92999999999995</v>
      </c>
      <c r="E33" s="864">
        <v>61.7</v>
      </c>
      <c r="F33" s="864">
        <v>575.41999999999996</v>
      </c>
      <c r="G33" s="864">
        <v>66.459999999999994</v>
      </c>
      <c r="H33" s="864">
        <v>579.03</v>
      </c>
      <c r="I33" s="864">
        <v>71.099999999999994</v>
      </c>
      <c r="J33" s="864">
        <v>659.68</v>
      </c>
      <c r="K33" s="864">
        <v>90.576999999999998</v>
      </c>
      <c r="L33" s="864">
        <v>971.36391000000003</v>
      </c>
      <c r="M33" s="864">
        <v>95.938000000000002</v>
      </c>
      <c r="N33" s="864">
        <v>1007.659639</v>
      </c>
      <c r="O33" s="861">
        <v>113.33</v>
      </c>
      <c r="P33" s="862">
        <v>1212.1486999000001</v>
      </c>
      <c r="Q33" s="861">
        <v>124405.71999999999</v>
      </c>
      <c r="R33" s="861">
        <v>1523.1922</v>
      </c>
      <c r="S33" s="865">
        <v>107648.9</v>
      </c>
      <c r="T33" s="861">
        <v>170804.42</v>
      </c>
      <c r="U33" s="863">
        <v>109912.14</v>
      </c>
      <c r="V33" s="863">
        <v>164598.51</v>
      </c>
      <c r="W33" s="567" t="s">
        <v>1371</v>
      </c>
      <c r="Z33" s="184"/>
      <c r="AA33" s="184"/>
    </row>
    <row r="34" spans="1:30" ht="16.5" customHeight="1">
      <c r="A34" s="878" t="s">
        <v>1370</v>
      </c>
      <c r="B34" s="257" t="s">
        <v>1337</v>
      </c>
      <c r="C34" s="867">
        <v>65.39</v>
      </c>
      <c r="D34" s="867">
        <v>1551.63</v>
      </c>
      <c r="E34" s="867">
        <v>56.42</v>
      </c>
      <c r="F34" s="867">
        <v>1398.91</v>
      </c>
      <c r="G34" s="867">
        <v>63.61</v>
      </c>
      <c r="H34" s="867">
        <v>1542.28</v>
      </c>
      <c r="I34" s="867">
        <v>71.260000000000005</v>
      </c>
      <c r="J34" s="867">
        <v>1473.1</v>
      </c>
      <c r="K34" s="867">
        <v>87.595130999999995</v>
      </c>
      <c r="L34" s="867">
        <v>1845.8882229999999</v>
      </c>
      <c r="M34" s="867">
        <v>85.276190999999997</v>
      </c>
      <c r="N34" s="867">
        <v>1833.9744194</v>
      </c>
      <c r="O34" s="868">
        <v>89.091104999999999</v>
      </c>
      <c r="P34" s="868">
        <v>2021.2653074</v>
      </c>
      <c r="Q34" s="869">
        <v>111187.59999999998</v>
      </c>
      <c r="R34" s="869">
        <v>2713.9298291999999</v>
      </c>
      <c r="S34" s="871">
        <v>128654.29000000001</v>
      </c>
      <c r="T34" s="869">
        <v>353075.72</v>
      </c>
      <c r="U34" s="870">
        <v>112876.01000000001</v>
      </c>
      <c r="V34" s="870">
        <v>371646.19</v>
      </c>
      <c r="W34" s="879" t="s">
        <v>1369</v>
      </c>
      <c r="Z34" s="184"/>
      <c r="AA34" s="184"/>
    </row>
    <row r="35" spans="1:30" ht="16.5" customHeight="1">
      <c r="A35" s="877" t="s">
        <v>1368</v>
      </c>
      <c r="B35" s="244" t="s">
        <v>1337</v>
      </c>
      <c r="C35" s="864">
        <v>3.47</v>
      </c>
      <c r="D35" s="864">
        <v>17.72</v>
      </c>
      <c r="E35" s="864">
        <v>4.3899999999999997</v>
      </c>
      <c r="F35" s="864">
        <v>21.4</v>
      </c>
      <c r="G35" s="864">
        <v>3.56</v>
      </c>
      <c r="H35" s="864">
        <v>16.22</v>
      </c>
      <c r="I35" s="864">
        <v>3.28</v>
      </c>
      <c r="J35" s="864">
        <v>13.02</v>
      </c>
      <c r="K35" s="864">
        <v>4.1848289999999997</v>
      </c>
      <c r="L35" s="864">
        <v>15.600161</v>
      </c>
      <c r="M35" s="864">
        <v>4.3251799999999996</v>
      </c>
      <c r="N35" s="864">
        <v>16.112319100000001</v>
      </c>
      <c r="O35" s="862">
        <v>2.5327380000000002</v>
      </c>
      <c r="P35" s="862">
        <v>10.172165100000001</v>
      </c>
      <c r="Q35" s="861">
        <v>3373.7999999999993</v>
      </c>
      <c r="R35" s="861">
        <v>14.595989899999999</v>
      </c>
      <c r="S35" s="244">
        <v>3882.0900000000006</v>
      </c>
      <c r="T35" s="861">
        <v>2037.5</v>
      </c>
      <c r="U35" s="863">
        <v>2733.3700000000003</v>
      </c>
      <c r="V35" s="863">
        <v>1772.2</v>
      </c>
      <c r="W35" s="567" t="s">
        <v>1367</v>
      </c>
      <c r="Z35" s="184"/>
      <c r="AA35" s="184"/>
    </row>
    <row r="36" spans="1:30" ht="16.5" customHeight="1">
      <c r="A36" s="878" t="s">
        <v>1366</v>
      </c>
      <c r="B36" s="257" t="s">
        <v>1337</v>
      </c>
      <c r="C36" s="867" t="s">
        <v>47</v>
      </c>
      <c r="D36" s="867">
        <v>1785.23</v>
      </c>
      <c r="E36" s="867" t="s">
        <v>47</v>
      </c>
      <c r="F36" s="867">
        <v>1811.12</v>
      </c>
      <c r="G36" s="867" t="s">
        <v>47</v>
      </c>
      <c r="H36" s="867">
        <v>2115.8200000000002</v>
      </c>
      <c r="I36" s="867" t="s">
        <v>47</v>
      </c>
      <c r="J36" s="867">
        <v>2249.73</v>
      </c>
      <c r="K36" s="867"/>
      <c r="L36" s="867">
        <v>2560.2029527</v>
      </c>
      <c r="M36" s="867"/>
      <c r="N36" s="867">
        <v>2635.8510590000001</v>
      </c>
      <c r="O36" s="868"/>
      <c r="P36" s="868">
        <v>2266.4812315999998</v>
      </c>
      <c r="Q36" s="869">
        <v>369887.97</v>
      </c>
      <c r="R36" s="869">
        <v>3403.2272415000002</v>
      </c>
      <c r="S36" s="257">
        <v>414914.73000000004</v>
      </c>
      <c r="T36" s="869">
        <v>398037.34</v>
      </c>
      <c r="U36" s="870">
        <v>332340.94000000006</v>
      </c>
      <c r="V36" s="870">
        <v>313497.59999999998</v>
      </c>
      <c r="W36" s="879" t="s">
        <v>1365</v>
      </c>
      <c r="Z36" s="184"/>
      <c r="AA36" s="184"/>
    </row>
    <row r="37" spans="1:30" ht="16.5" customHeight="1">
      <c r="A37" s="877" t="s">
        <v>1364</v>
      </c>
      <c r="B37" s="244" t="s">
        <v>1337</v>
      </c>
      <c r="C37" s="864">
        <v>0</v>
      </c>
      <c r="D37" s="864">
        <v>0</v>
      </c>
      <c r="E37" s="864">
        <v>0</v>
      </c>
      <c r="F37" s="864">
        <v>0</v>
      </c>
      <c r="G37" s="864">
        <v>0</v>
      </c>
      <c r="H37" s="864">
        <v>0</v>
      </c>
      <c r="I37" s="864">
        <v>0</v>
      </c>
      <c r="J37" s="864">
        <v>0</v>
      </c>
      <c r="K37" s="864">
        <v>0</v>
      </c>
      <c r="L37" s="864">
        <v>0</v>
      </c>
      <c r="M37" s="864">
        <v>0</v>
      </c>
      <c r="N37" s="864">
        <v>0</v>
      </c>
      <c r="O37" s="861">
        <v>1.4E-2</v>
      </c>
      <c r="P37" s="861">
        <v>0.49084879999999997</v>
      </c>
      <c r="Q37" s="861">
        <v>1.54</v>
      </c>
      <c r="R37" s="861">
        <v>0.22100549999999999</v>
      </c>
      <c r="S37" s="861">
        <v>0</v>
      </c>
      <c r="T37" s="861"/>
      <c r="U37" s="863">
        <v>89.05</v>
      </c>
      <c r="V37" s="863">
        <v>237.24</v>
      </c>
      <c r="W37" s="567" t="s">
        <v>1363</v>
      </c>
      <c r="Z37" s="184"/>
      <c r="AA37" s="184"/>
    </row>
    <row r="38" spans="1:30" ht="16.5" customHeight="1">
      <c r="A38" s="878" t="s">
        <v>1362</v>
      </c>
      <c r="B38" s="257" t="s">
        <v>1337</v>
      </c>
      <c r="C38" s="867">
        <v>0</v>
      </c>
      <c r="D38" s="867">
        <v>0</v>
      </c>
      <c r="E38" s="867">
        <v>0</v>
      </c>
      <c r="F38" s="867">
        <v>0</v>
      </c>
      <c r="G38" s="867">
        <v>0</v>
      </c>
      <c r="H38" s="867">
        <v>0</v>
      </c>
      <c r="I38" s="867">
        <v>0</v>
      </c>
      <c r="J38" s="867">
        <v>0</v>
      </c>
      <c r="K38" s="867">
        <v>0</v>
      </c>
      <c r="L38" s="867">
        <v>0</v>
      </c>
      <c r="M38" s="867">
        <v>0</v>
      </c>
      <c r="N38" s="867">
        <v>0</v>
      </c>
      <c r="O38" s="869">
        <v>0</v>
      </c>
      <c r="P38" s="868">
        <v>0</v>
      </c>
      <c r="Q38" s="869">
        <v>0</v>
      </c>
      <c r="R38" s="869">
        <v>0</v>
      </c>
      <c r="S38" s="257">
        <v>0</v>
      </c>
      <c r="T38" s="871"/>
      <c r="U38" s="872"/>
      <c r="V38" s="873"/>
      <c r="W38" s="879" t="s">
        <v>1361</v>
      </c>
      <c r="AB38" s="185"/>
    </row>
    <row r="39" spans="1:30" ht="16.5" customHeight="1">
      <c r="A39" s="877" t="s">
        <v>1360</v>
      </c>
      <c r="B39" s="244" t="s">
        <v>1337</v>
      </c>
      <c r="C39" s="864">
        <v>0.09</v>
      </c>
      <c r="D39" s="864">
        <v>8.73</v>
      </c>
      <c r="E39" s="864">
        <v>0.05</v>
      </c>
      <c r="F39" s="864">
        <v>4.8</v>
      </c>
      <c r="G39" s="864">
        <v>0.13</v>
      </c>
      <c r="H39" s="864">
        <v>8.5</v>
      </c>
      <c r="I39" s="864">
        <v>0.22</v>
      </c>
      <c r="J39" s="864">
        <v>13.36</v>
      </c>
      <c r="K39" s="864">
        <v>0.11600000000000001</v>
      </c>
      <c r="L39" s="864">
        <v>10.834747699999999</v>
      </c>
      <c r="M39" s="864">
        <v>0.161</v>
      </c>
      <c r="N39" s="864">
        <v>13.2129893</v>
      </c>
      <c r="O39" s="861">
        <v>1.2E-2</v>
      </c>
      <c r="P39" s="862">
        <v>0.94288090000000002</v>
      </c>
      <c r="Q39" s="861">
        <v>53.58</v>
      </c>
      <c r="R39" s="861">
        <v>4.9243436999999997</v>
      </c>
      <c r="S39" s="865">
        <v>215.8</v>
      </c>
      <c r="T39" s="861">
        <v>1724.32</v>
      </c>
      <c r="U39" s="863">
        <v>286.97000000000003</v>
      </c>
      <c r="V39" s="863">
        <v>2131.5</v>
      </c>
      <c r="W39" s="567" t="s">
        <v>1359</v>
      </c>
    </row>
    <row r="40" spans="1:30" ht="16.5" customHeight="1">
      <c r="A40" s="878" t="s">
        <v>1358</v>
      </c>
      <c r="B40" s="257" t="s">
        <v>1337</v>
      </c>
      <c r="C40" s="867">
        <v>0.47</v>
      </c>
      <c r="D40" s="867">
        <v>19.5</v>
      </c>
      <c r="E40" s="867">
        <v>0.5</v>
      </c>
      <c r="F40" s="867">
        <v>17.18</v>
      </c>
      <c r="G40" s="867">
        <v>0.59</v>
      </c>
      <c r="H40" s="867">
        <v>19.03</v>
      </c>
      <c r="I40" s="867">
        <v>0.78</v>
      </c>
      <c r="J40" s="867">
        <v>27.8</v>
      </c>
      <c r="K40" s="867">
        <v>0.875</v>
      </c>
      <c r="L40" s="867">
        <v>30.652791300000001</v>
      </c>
      <c r="M40" s="867">
        <v>0.94599999999999995</v>
      </c>
      <c r="N40" s="867">
        <v>32.821348899999997</v>
      </c>
      <c r="O40" s="868">
        <v>0.497</v>
      </c>
      <c r="P40" s="868">
        <v>17.497403200000001</v>
      </c>
      <c r="Q40" s="869">
        <v>9.1E-4</v>
      </c>
      <c r="R40" s="869">
        <v>34.580895300000002</v>
      </c>
      <c r="S40" s="871">
        <v>7.9900000000000001E-4</v>
      </c>
      <c r="T40" s="869">
        <v>3933.63</v>
      </c>
      <c r="U40" s="870">
        <v>704.68000000000006</v>
      </c>
      <c r="V40" s="870">
        <v>3043.51</v>
      </c>
      <c r="W40" s="879" t="s">
        <v>1357</v>
      </c>
      <c r="Z40" s="184"/>
      <c r="AA40" s="184"/>
    </row>
    <row r="41" spans="1:30" ht="16.5" customHeight="1">
      <c r="A41" s="877" t="s">
        <v>1356</v>
      </c>
      <c r="B41" s="244" t="s">
        <v>1337</v>
      </c>
      <c r="C41" s="864">
        <v>0.17</v>
      </c>
      <c r="D41" s="864">
        <v>5.17</v>
      </c>
      <c r="E41" s="864">
        <v>7.0000000000000007E-2</v>
      </c>
      <c r="F41" s="864">
        <v>2.75</v>
      </c>
      <c r="G41" s="864">
        <v>0.13</v>
      </c>
      <c r="H41" s="864">
        <v>4.47</v>
      </c>
      <c r="I41" s="864">
        <v>0.1</v>
      </c>
      <c r="J41" s="864">
        <v>3.22</v>
      </c>
      <c r="K41" s="864">
        <v>0.11799999999999999</v>
      </c>
      <c r="L41" s="864">
        <v>4.1404750999999997</v>
      </c>
      <c r="M41" s="864">
        <v>0.122</v>
      </c>
      <c r="N41" s="864">
        <v>4.5210476000000002</v>
      </c>
      <c r="O41" s="862">
        <v>0.13500000000000001</v>
      </c>
      <c r="P41" s="862">
        <v>5.1186274999999997</v>
      </c>
      <c r="Q41" s="861">
        <v>174.09</v>
      </c>
      <c r="R41" s="861">
        <v>5.5578551999999997</v>
      </c>
      <c r="S41" s="244">
        <v>46.06</v>
      </c>
      <c r="T41" s="861">
        <v>274.26</v>
      </c>
      <c r="U41" s="863">
        <v>29.1</v>
      </c>
      <c r="V41" s="863">
        <v>163.69</v>
      </c>
      <c r="W41" s="567" t="s">
        <v>1355</v>
      </c>
      <c r="Z41" s="184"/>
      <c r="AA41" s="184"/>
    </row>
    <row r="42" spans="1:30" ht="16.5" customHeight="1">
      <c r="A42" s="878" t="s">
        <v>1354</v>
      </c>
      <c r="B42" s="257" t="s">
        <v>1337</v>
      </c>
      <c r="C42" s="867">
        <v>43.84</v>
      </c>
      <c r="D42" s="867">
        <v>375.01</v>
      </c>
      <c r="E42" s="867">
        <v>18.3</v>
      </c>
      <c r="F42" s="867">
        <v>371.58</v>
      </c>
      <c r="G42" s="867">
        <v>16.91</v>
      </c>
      <c r="H42" s="867">
        <v>254.84</v>
      </c>
      <c r="I42" s="867">
        <v>23.39</v>
      </c>
      <c r="J42" s="867">
        <v>312.58999999999997</v>
      </c>
      <c r="K42" s="867">
        <v>13.643198999999999</v>
      </c>
      <c r="L42" s="867">
        <v>254.12473589999999</v>
      </c>
      <c r="M42" s="867">
        <v>20.423829999999999</v>
      </c>
      <c r="N42" s="867">
        <v>371.68062170000002</v>
      </c>
      <c r="O42" s="868">
        <v>18.534302</v>
      </c>
      <c r="P42" s="868">
        <v>364.5058952</v>
      </c>
      <c r="Q42" s="869">
        <v>14278.839999999998</v>
      </c>
      <c r="R42" s="869">
        <v>345.26260000000002</v>
      </c>
      <c r="S42" s="257">
        <v>15621.879999999997</v>
      </c>
      <c r="T42" s="869">
        <v>43337.59</v>
      </c>
      <c r="U42" s="870">
        <v>29703.109999999993</v>
      </c>
      <c r="V42" s="870">
        <v>66479.06</v>
      </c>
      <c r="W42" s="879" t="s">
        <v>1353</v>
      </c>
      <c r="Z42" s="184"/>
      <c r="AA42" s="184"/>
    </row>
    <row r="43" spans="1:30" ht="16.5" customHeight="1">
      <c r="A43" s="877" t="s">
        <v>1352</v>
      </c>
      <c r="B43" s="244" t="s">
        <v>1337</v>
      </c>
      <c r="C43" s="864" t="s">
        <v>47</v>
      </c>
      <c r="D43" s="864">
        <v>38.22</v>
      </c>
      <c r="E43" s="864" t="s">
        <v>47</v>
      </c>
      <c r="F43" s="864">
        <v>26.42</v>
      </c>
      <c r="G43" s="864" t="s">
        <v>47</v>
      </c>
      <c r="H43" s="864">
        <v>29.46</v>
      </c>
      <c r="I43" s="864" t="s">
        <v>47</v>
      </c>
      <c r="J43" s="864">
        <v>26.87</v>
      </c>
      <c r="K43" s="864"/>
      <c r="L43" s="864">
        <v>41.799578599999997</v>
      </c>
      <c r="M43" s="864"/>
      <c r="N43" s="864">
        <v>40.440658399999997</v>
      </c>
      <c r="O43" s="861"/>
      <c r="P43" s="861">
        <v>25.747699900000001</v>
      </c>
      <c r="Q43" s="861">
        <v>417.83000000000004</v>
      </c>
      <c r="R43" s="861">
        <v>39.8566498</v>
      </c>
      <c r="S43" s="861">
        <v>284.81</v>
      </c>
      <c r="T43" s="861">
        <v>4280.82</v>
      </c>
      <c r="U43" s="863">
        <v>280.77</v>
      </c>
      <c r="V43" s="863">
        <v>4562.62</v>
      </c>
      <c r="W43" s="567" t="s">
        <v>1351</v>
      </c>
      <c r="Z43" s="184"/>
      <c r="AA43" s="184"/>
    </row>
    <row r="44" spans="1:30" ht="16.5" customHeight="1">
      <c r="A44" s="878" t="s">
        <v>1350</v>
      </c>
      <c r="B44" s="257" t="s">
        <v>1337</v>
      </c>
      <c r="C44" s="867">
        <v>4.82</v>
      </c>
      <c r="D44" s="867">
        <v>113.37</v>
      </c>
      <c r="E44" s="867">
        <v>4.7699999999999996</v>
      </c>
      <c r="F44" s="867">
        <v>114.4</v>
      </c>
      <c r="G44" s="867">
        <v>5.57</v>
      </c>
      <c r="H44" s="867">
        <v>133.81</v>
      </c>
      <c r="I44" s="867">
        <v>6.24</v>
      </c>
      <c r="J44" s="867">
        <v>136.46</v>
      </c>
      <c r="K44" s="867">
        <v>6.3744750000000003</v>
      </c>
      <c r="L44" s="867">
        <v>174.094809</v>
      </c>
      <c r="M44" s="867">
        <v>7.1972880000000004</v>
      </c>
      <c r="N44" s="867">
        <v>229.64112890000001</v>
      </c>
      <c r="O44" s="869">
        <v>3.9592100000000001</v>
      </c>
      <c r="P44" s="868">
        <v>160.37517690000001</v>
      </c>
      <c r="Q44" s="869">
        <v>6235.869999999999</v>
      </c>
      <c r="R44" s="869">
        <v>258.5310844</v>
      </c>
      <c r="S44" s="257">
        <v>8895.1800000000021</v>
      </c>
      <c r="T44" s="871">
        <v>28521.31</v>
      </c>
      <c r="U44" s="872">
        <v>9236.369999999999</v>
      </c>
      <c r="V44" s="873">
        <v>24647.279999999999</v>
      </c>
      <c r="W44" s="879" t="s">
        <v>1349</v>
      </c>
      <c r="Z44" s="184"/>
      <c r="AA44" s="184"/>
    </row>
    <row r="45" spans="1:30" ht="16.5" customHeight="1">
      <c r="A45" s="877" t="s">
        <v>1348</v>
      </c>
      <c r="B45" s="244" t="s">
        <v>1337</v>
      </c>
      <c r="C45" s="864" t="s">
        <v>47</v>
      </c>
      <c r="D45" s="864">
        <v>2508.66</v>
      </c>
      <c r="E45" s="864" t="s">
        <v>47</v>
      </c>
      <c r="F45" s="864">
        <v>2935.85</v>
      </c>
      <c r="G45" s="864" t="s">
        <v>47</v>
      </c>
      <c r="H45" s="864">
        <v>3590.33</v>
      </c>
      <c r="I45" s="864" t="s">
        <v>47</v>
      </c>
      <c r="J45" s="864">
        <v>3876.14</v>
      </c>
      <c r="K45" s="864">
        <v>5879.5873000000001</v>
      </c>
      <c r="L45" s="864">
        <v>4678.7213122000003</v>
      </c>
      <c r="M45" s="864">
        <v>5767.6438500000004</v>
      </c>
      <c r="N45" s="864">
        <v>4643.5153576000002</v>
      </c>
      <c r="O45" s="861">
        <v>6458.0347099999999</v>
      </c>
      <c r="P45" s="862">
        <v>4036.5963741</v>
      </c>
      <c r="Q45" s="861">
        <v>563770.97999999975</v>
      </c>
      <c r="R45" s="861">
        <v>5181.5710711000002</v>
      </c>
      <c r="S45" s="865">
        <v>330762.93000000005</v>
      </c>
      <c r="T45" s="861">
        <v>639326.27</v>
      </c>
      <c r="U45" s="863">
        <v>424553.66000000009</v>
      </c>
      <c r="V45" s="863">
        <v>1000725.39</v>
      </c>
      <c r="W45" s="567" t="s">
        <v>1347</v>
      </c>
      <c r="Z45" s="184"/>
      <c r="AA45" s="184"/>
    </row>
    <row r="46" spans="1:30" ht="16.5" customHeight="1">
      <c r="A46" s="878" t="s">
        <v>1346</v>
      </c>
      <c r="B46" s="257" t="s">
        <v>1337</v>
      </c>
      <c r="C46" s="867">
        <v>27.72</v>
      </c>
      <c r="D46" s="867">
        <v>453.9</v>
      </c>
      <c r="E46" s="867">
        <v>50.35</v>
      </c>
      <c r="F46" s="867">
        <v>639.77</v>
      </c>
      <c r="G46" s="867">
        <v>52.02</v>
      </c>
      <c r="H46" s="867">
        <v>633.39</v>
      </c>
      <c r="I46" s="867">
        <v>44.71</v>
      </c>
      <c r="J46" s="867">
        <v>793.3</v>
      </c>
      <c r="K46" s="867">
        <v>56.933362000000002</v>
      </c>
      <c r="L46" s="867">
        <v>1088.1287890999999</v>
      </c>
      <c r="M46" s="867">
        <v>72.405679000000006</v>
      </c>
      <c r="N46" s="867">
        <v>1290.1694130000001</v>
      </c>
      <c r="O46" s="868">
        <v>101.42467000000001</v>
      </c>
      <c r="P46" s="868">
        <v>1668.8546200000001</v>
      </c>
      <c r="Q46" s="869">
        <v>54935.469999999994</v>
      </c>
      <c r="R46" s="869">
        <v>1667.6857935999999</v>
      </c>
      <c r="S46" s="257">
        <v>48015.05000000001</v>
      </c>
      <c r="T46" s="869">
        <v>184376.37</v>
      </c>
      <c r="U46" s="870">
        <v>44637.670000000006</v>
      </c>
      <c r="V46" s="870">
        <v>188328.53</v>
      </c>
      <c r="W46" s="879" t="s">
        <v>1345</v>
      </c>
      <c r="Z46" s="184"/>
      <c r="AA46" s="184"/>
      <c r="AB46" s="165"/>
      <c r="AC46" s="165"/>
      <c r="AD46" s="165"/>
    </row>
    <row r="47" spans="1:30" ht="16.5" customHeight="1">
      <c r="A47" s="877" t="s">
        <v>1344</v>
      </c>
      <c r="B47" s="244" t="s">
        <v>1337</v>
      </c>
      <c r="C47" s="864">
        <v>23.48</v>
      </c>
      <c r="D47" s="864">
        <v>352.58</v>
      </c>
      <c r="E47" s="864">
        <v>11.67</v>
      </c>
      <c r="F47" s="864">
        <v>354.35</v>
      </c>
      <c r="G47" s="864">
        <v>11.36</v>
      </c>
      <c r="H47" s="864">
        <v>358.87</v>
      </c>
      <c r="I47" s="864">
        <v>13.64</v>
      </c>
      <c r="J47" s="864">
        <v>392.72</v>
      </c>
      <c r="K47" s="864">
        <v>20.142569000000002</v>
      </c>
      <c r="L47" s="864">
        <v>510.22533920000001</v>
      </c>
      <c r="M47" s="864">
        <v>41.213827000000002</v>
      </c>
      <c r="N47" s="864">
        <v>598.4911386</v>
      </c>
      <c r="O47" s="861">
        <v>76.349615999999997</v>
      </c>
      <c r="P47" s="861">
        <v>797.04331790000003</v>
      </c>
      <c r="Q47" s="861">
        <v>38875.71</v>
      </c>
      <c r="R47" s="861">
        <v>644.66949999999997</v>
      </c>
      <c r="S47" s="861">
        <v>51809.55000000001</v>
      </c>
      <c r="T47" s="861">
        <v>73968.03</v>
      </c>
      <c r="U47" s="863">
        <v>74713.320000000022</v>
      </c>
      <c r="V47" s="863">
        <v>87374.94</v>
      </c>
      <c r="W47" s="567" t="s">
        <v>1343</v>
      </c>
      <c r="Z47" s="184"/>
      <c r="AA47" s="184"/>
      <c r="AB47" s="183"/>
      <c r="AC47" s="183"/>
      <c r="AD47" s="48"/>
    </row>
    <row r="48" spans="1:30" ht="16.5" customHeight="1">
      <c r="A48" s="878" t="s">
        <v>1342</v>
      </c>
      <c r="B48" s="257" t="s">
        <v>1337</v>
      </c>
      <c r="C48" s="867">
        <v>44</v>
      </c>
      <c r="D48" s="867">
        <v>139.58000000000001</v>
      </c>
      <c r="E48" s="867">
        <v>88.37</v>
      </c>
      <c r="F48" s="867">
        <v>363.44</v>
      </c>
      <c r="G48" s="867">
        <v>138.84</v>
      </c>
      <c r="H48" s="867">
        <v>704.13</v>
      </c>
      <c r="I48" s="867">
        <v>68.14</v>
      </c>
      <c r="J48" s="867">
        <v>289.02</v>
      </c>
      <c r="K48" s="867">
        <v>57.253</v>
      </c>
      <c r="L48" s="867">
        <v>235.8602228</v>
      </c>
      <c r="M48" s="867">
        <v>77.183000000000007</v>
      </c>
      <c r="N48" s="867">
        <v>350.39139499999999</v>
      </c>
      <c r="O48" s="869">
        <v>288.8</v>
      </c>
      <c r="P48" s="868">
        <v>179.2840952</v>
      </c>
      <c r="Q48" s="869">
        <v>62516.62</v>
      </c>
      <c r="R48" s="869">
        <v>449.40179769999997</v>
      </c>
      <c r="S48" s="257">
        <v>121197.54</v>
      </c>
      <c r="T48" s="871">
        <v>83027.11</v>
      </c>
      <c r="U48" s="872">
        <v>127627.64</v>
      </c>
      <c r="V48" s="873">
        <v>70640.09</v>
      </c>
      <c r="W48" s="879" t="s">
        <v>1341</v>
      </c>
      <c r="Z48" s="184"/>
      <c r="AA48" s="184"/>
    </row>
    <row r="49" spans="1:27" ht="16.5" customHeight="1">
      <c r="A49" s="877" t="s">
        <v>1340</v>
      </c>
      <c r="B49" s="244" t="s">
        <v>1337</v>
      </c>
      <c r="C49" s="864" t="s">
        <v>47</v>
      </c>
      <c r="D49" s="864">
        <v>177.79</v>
      </c>
      <c r="E49" s="864" t="s">
        <v>47</v>
      </c>
      <c r="F49" s="864">
        <v>181.41</v>
      </c>
      <c r="G49" s="864" t="s">
        <v>47</v>
      </c>
      <c r="H49" s="864">
        <v>57.45</v>
      </c>
      <c r="I49" s="864" t="s">
        <v>47</v>
      </c>
      <c r="J49" s="864">
        <v>122.38</v>
      </c>
      <c r="K49" s="864"/>
      <c r="L49" s="864">
        <v>184.4042086</v>
      </c>
      <c r="M49" s="864"/>
      <c r="N49" s="864">
        <v>237.83437420000001</v>
      </c>
      <c r="O49" s="861"/>
      <c r="P49" s="862">
        <v>267.10979459999999</v>
      </c>
      <c r="Q49" s="861">
        <v>120284.27</v>
      </c>
      <c r="R49" s="861">
        <v>363.44858210000001</v>
      </c>
      <c r="S49" s="865">
        <v>160683.71</v>
      </c>
      <c r="T49" s="861">
        <v>32623.439999999999</v>
      </c>
      <c r="U49" s="863">
        <v>106318.75</v>
      </c>
      <c r="V49" s="863">
        <v>28392.32</v>
      </c>
      <c r="W49" s="567" t="s">
        <v>1339</v>
      </c>
      <c r="Z49" s="184"/>
      <c r="AA49" s="184"/>
    </row>
    <row r="50" spans="1:27" ht="34.5" customHeight="1">
      <c r="A50" s="880" t="s">
        <v>1338</v>
      </c>
      <c r="B50" s="257" t="s">
        <v>1337</v>
      </c>
      <c r="C50" s="867">
        <v>289.39</v>
      </c>
      <c r="D50" s="867">
        <v>3101.92</v>
      </c>
      <c r="E50" s="867">
        <v>233.14</v>
      </c>
      <c r="F50" s="867">
        <v>2566.21</v>
      </c>
      <c r="G50" s="867">
        <v>499.62</v>
      </c>
      <c r="H50" s="867">
        <v>6338.92</v>
      </c>
      <c r="I50" s="867">
        <v>469.13</v>
      </c>
      <c r="J50" s="867">
        <v>6306.77</v>
      </c>
      <c r="K50" s="867">
        <v>299.27300000000002</v>
      </c>
      <c r="L50" s="867">
        <v>4383.4001507000003</v>
      </c>
      <c r="M50" s="867">
        <v>744.32600000000002</v>
      </c>
      <c r="N50" s="867">
        <v>9371.2140555000005</v>
      </c>
      <c r="O50" s="868">
        <v>231.35900000000001</v>
      </c>
      <c r="P50" s="868">
        <v>2861.1940304</v>
      </c>
      <c r="Q50" s="869">
        <v>49703.75</v>
      </c>
      <c r="R50" s="869">
        <v>151.9639</v>
      </c>
      <c r="S50" s="871">
        <v>68173.840000000011</v>
      </c>
      <c r="T50" s="869">
        <v>32841.69</v>
      </c>
      <c r="U50" s="870">
        <v>232569.41000000003</v>
      </c>
      <c r="V50" s="870">
        <v>454190.6</v>
      </c>
      <c r="W50" s="881" t="s">
        <v>1336</v>
      </c>
      <c r="Z50" s="184"/>
      <c r="AA50" s="184"/>
    </row>
    <row r="51" spans="1:27" ht="16.5" customHeight="1">
      <c r="A51" s="1311" t="s">
        <v>1335</v>
      </c>
      <c r="B51" s="1312"/>
      <c r="C51" s="1313" t="s">
        <v>47</v>
      </c>
      <c r="D51" s="1313">
        <f>SUM(D5:D50)</f>
        <v>121319.04999999994</v>
      </c>
      <c r="E51" s="1313" t="s">
        <v>47</v>
      </c>
      <c r="F51" s="1313">
        <v>140289.22</v>
      </c>
      <c r="G51" s="1313" t="s">
        <v>47</v>
      </c>
      <c r="H51" s="1313">
        <v>164726.82999999999</v>
      </c>
      <c r="I51" s="1313" t="s">
        <v>47</v>
      </c>
      <c r="J51" s="1313">
        <v>152095.20000000001</v>
      </c>
      <c r="K51" s="1313"/>
      <c r="L51" s="1313">
        <f>SUM(L5:L50)</f>
        <v>137019.45841679999</v>
      </c>
      <c r="M51" s="1313"/>
      <c r="N51" s="1313">
        <f>SUM(N5:N50)</f>
        <v>147445.81378389997</v>
      </c>
      <c r="O51" s="1313"/>
      <c r="P51" s="1313">
        <f>SUM(P5:P50)</f>
        <v>154510.71647969994</v>
      </c>
      <c r="Q51" s="1313"/>
      <c r="R51" s="1313">
        <f>SUM(R5:R50)</f>
        <v>365361.920124</v>
      </c>
      <c r="S51" s="1313">
        <f t="shared" ref="S51:V51" si="0">SUM(S5:S50)</f>
        <v>25176714.450798992</v>
      </c>
      <c r="T51" s="1313">
        <f t="shared" si="0"/>
        <v>24427654.299999997</v>
      </c>
      <c r="U51" s="1313">
        <f t="shared" si="0"/>
        <v>27619871.72000001</v>
      </c>
      <c r="V51" s="1313">
        <f t="shared" si="0"/>
        <v>23943857.990000013</v>
      </c>
      <c r="W51" s="1314" t="s">
        <v>1334</v>
      </c>
      <c r="X51" s="81"/>
      <c r="Y51" s="184"/>
      <c r="Z51" s="184"/>
    </row>
    <row r="52" spans="1:27" ht="16.5" customHeight="1">
      <c r="A52" s="1311" t="s">
        <v>1333</v>
      </c>
      <c r="B52" s="1312"/>
      <c r="C52" s="1313" t="s">
        <v>47</v>
      </c>
      <c r="D52" s="1313">
        <v>2737086.58</v>
      </c>
      <c r="E52" s="1313" t="s">
        <v>47</v>
      </c>
      <c r="F52" s="1313">
        <v>2490305.54</v>
      </c>
      <c r="G52" s="1313" t="s">
        <v>47</v>
      </c>
      <c r="H52" s="1313">
        <v>2577675.37</v>
      </c>
      <c r="I52" s="1313" t="s">
        <v>47</v>
      </c>
      <c r="J52" s="1313">
        <v>3001033.4339999999</v>
      </c>
      <c r="K52" s="1313"/>
      <c r="L52" s="1313">
        <v>3594674.61</v>
      </c>
      <c r="M52" s="1313"/>
      <c r="N52" s="1313">
        <v>3360954.46</v>
      </c>
      <c r="O52" s="1315"/>
      <c r="P52" s="1313">
        <v>2915957.7004137002</v>
      </c>
      <c r="Q52" s="1315"/>
      <c r="R52" s="1313">
        <v>3276838.7717271</v>
      </c>
      <c r="S52" s="1313"/>
      <c r="T52" s="1313">
        <v>2986800</v>
      </c>
      <c r="U52" s="1316"/>
      <c r="V52" s="1316"/>
      <c r="W52" s="1314" t="s">
        <v>1332</v>
      </c>
      <c r="X52" s="3"/>
    </row>
    <row r="53" spans="1:27" ht="51" customHeight="1">
      <c r="A53" s="1317" t="s">
        <v>1331</v>
      </c>
      <c r="B53" s="888"/>
      <c r="C53" s="1318" t="s">
        <v>47</v>
      </c>
      <c r="D53" s="1318">
        <v>4.43</v>
      </c>
      <c r="E53" s="1318" t="s">
        <v>47</v>
      </c>
      <c r="F53" s="1318">
        <v>5.63</v>
      </c>
      <c r="G53" s="1318" t="s">
        <v>47</v>
      </c>
      <c r="H53" s="1318">
        <v>6.39</v>
      </c>
      <c r="I53" s="1318" t="s">
        <v>47</v>
      </c>
      <c r="J53" s="1318">
        <v>5.07</v>
      </c>
      <c r="K53" s="1318"/>
      <c r="L53" s="1318">
        <f>L51/L52*100</f>
        <v>3.8117346709386859</v>
      </c>
      <c r="M53" s="1318"/>
      <c r="N53" s="1318">
        <f>N51/N52*100</f>
        <v>4.3870220658657768</v>
      </c>
      <c r="O53" s="1318"/>
      <c r="P53" s="1318">
        <f>P51/P52*100</f>
        <v>5.2987982801595095</v>
      </c>
      <c r="Q53" s="1318"/>
      <c r="R53" s="1318">
        <f>R51/R52*100</f>
        <v>11.149829014365309</v>
      </c>
      <c r="S53" s="1318"/>
      <c r="T53" s="1318">
        <f>T51/T52*100</f>
        <v>817.85369961162428</v>
      </c>
      <c r="U53" s="1319"/>
      <c r="V53" s="1319"/>
      <c r="W53" s="1320" t="s">
        <v>1330</v>
      </c>
      <c r="X53" s="3"/>
    </row>
    <row r="54" spans="1:27" s="4" customFormat="1" ht="19.5" customHeight="1">
      <c r="A54" s="325" t="s">
        <v>1329</v>
      </c>
      <c r="B54" s="874"/>
      <c r="C54" s="874"/>
      <c r="D54" s="874"/>
      <c r="E54" s="874"/>
      <c r="F54" s="874"/>
      <c r="G54" s="874"/>
      <c r="H54" s="874"/>
      <c r="I54" s="874"/>
      <c r="J54" s="874"/>
      <c r="K54" s="874"/>
      <c r="L54" s="874"/>
      <c r="M54" s="874"/>
      <c r="N54" s="874"/>
      <c r="O54" s="874"/>
      <c r="P54" s="874"/>
      <c r="Q54" s="874"/>
      <c r="R54" s="874"/>
      <c r="S54" s="874"/>
      <c r="T54" s="874"/>
      <c r="U54" s="874"/>
      <c r="V54" s="317"/>
      <c r="W54" s="882"/>
      <c r="X54" s="80"/>
    </row>
    <row r="55" spans="1:27" s="4" customFormat="1" ht="19.5" customHeight="1">
      <c r="A55" s="560" t="s">
        <v>1328</v>
      </c>
      <c r="B55" s="1218"/>
      <c r="C55" s="1218"/>
      <c r="D55" s="1218"/>
      <c r="E55" s="1218"/>
      <c r="F55" s="1218"/>
      <c r="G55" s="1218"/>
      <c r="H55" s="1218"/>
      <c r="I55" s="1218"/>
      <c r="J55" s="1218"/>
      <c r="K55" s="1219"/>
      <c r="L55" s="1219"/>
      <c r="M55" s="1219"/>
      <c r="N55" s="1219"/>
      <c r="O55" s="1219"/>
      <c r="P55" s="1219"/>
      <c r="Q55" s="876"/>
      <c r="R55" s="876"/>
      <c r="S55" s="876"/>
      <c r="T55" s="876"/>
      <c r="U55" s="876"/>
      <c r="V55" s="875"/>
      <c r="W55" s="557"/>
    </row>
    <row r="56" spans="1:27" ht="16.5">
      <c r="A56" s="883" t="s">
        <v>2153</v>
      </c>
      <c r="B56" s="1220"/>
      <c r="C56" s="1220"/>
      <c r="D56" s="1220"/>
      <c r="E56" s="1220"/>
      <c r="F56" s="1220"/>
      <c r="G56" s="1220"/>
      <c r="H56" s="1220"/>
      <c r="I56" s="1220"/>
      <c r="J56" s="1220"/>
      <c r="K56" s="1220"/>
      <c r="L56" s="1220"/>
      <c r="M56" s="1220"/>
      <c r="N56" s="1220"/>
      <c r="O56" s="1220"/>
      <c r="P56" s="1220"/>
      <c r="Q56" s="622"/>
      <c r="R56" s="622"/>
      <c r="S56" s="622"/>
      <c r="T56" s="622"/>
      <c r="U56" s="622"/>
      <c r="V56" s="611"/>
      <c r="W56" s="884"/>
      <c r="AA56" s="55"/>
    </row>
    <row r="57" spans="1:27">
      <c r="P57" s="165"/>
      <c r="Q57" s="165"/>
      <c r="R57" s="165"/>
      <c r="S57" s="165"/>
      <c r="T57" s="165"/>
      <c r="U57" s="165"/>
      <c r="V57" s="165"/>
    </row>
    <row r="58" spans="1:27">
      <c r="P58" s="183"/>
      <c r="Q58"/>
      <c r="R58"/>
      <c r="S58"/>
      <c r="T58"/>
      <c r="U58" s="225"/>
      <c r="V58" s="225"/>
    </row>
  </sheetData>
  <mergeCells count="15">
    <mergeCell ref="Q3:R3"/>
    <mergeCell ref="A2:W2"/>
    <mergeCell ref="S3:T3"/>
    <mergeCell ref="A1:W1"/>
    <mergeCell ref="A3:A4"/>
    <mergeCell ref="W3:W4"/>
    <mergeCell ref="B3:B4"/>
    <mergeCell ref="C3:D3"/>
    <mergeCell ref="E3:F3"/>
    <mergeCell ref="G3:H3"/>
    <mergeCell ref="I3:J3"/>
    <mergeCell ref="K3:L3"/>
    <mergeCell ref="M3:N3"/>
    <mergeCell ref="O3:P3"/>
    <mergeCell ref="U3:V3"/>
  </mergeCells>
  <conditionalFormatting sqref="AE46:XFD47 AA3:XFD6 AB7:XFD45 AB48:XFD53 AA9:AA37 X3:X4 AA40:AA53 X51:X53">
    <cfRule type="expression" dxfId="9" priority="3">
      <formula>MOD(ROW(),3)=1</formula>
    </cfRule>
  </conditionalFormatting>
  <conditionalFormatting sqref="X3:X4 X51:X53">
    <cfRule type="expression" dxfId="8" priority="2">
      <formula>MOD(ROW(),3)=1</formula>
    </cfRule>
  </conditionalFormatting>
  <printOptions horizontalCentered="1"/>
  <pageMargins left="0.25" right="0.25" top="0.75" bottom="0.75" header="0.3" footer="0.3"/>
  <pageSetup paperSize="9" scale="55"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3799F-4C05-474F-8DEE-118898FB0F45}">
  <dimension ref="A1:Y56"/>
  <sheetViews>
    <sheetView view="pageBreakPreview" topLeftCell="A43" zoomScale="98" zoomScaleSheetLayoutView="98" workbookViewId="0">
      <selection activeCell="L15" sqref="L15"/>
    </sheetView>
  </sheetViews>
  <sheetFormatPr defaultColWidth="9.140625" defaultRowHeight="15"/>
  <cols>
    <col min="1" max="1" width="25.28515625" style="1" customWidth="1"/>
    <col min="2" max="2" width="6.85546875" style="1" hidden="1" customWidth="1"/>
    <col min="3" max="5" width="0" style="1" hidden="1" customWidth="1"/>
    <col min="6" max="6" width="10.28515625" style="1" hidden="1" customWidth="1"/>
    <col min="7" max="8" width="0" style="1" hidden="1" customWidth="1"/>
    <col min="9" max="9" width="9.28515625" style="1" hidden="1" customWidth="1"/>
    <col min="10" max="10" width="12.5703125" style="1" hidden="1" customWidth="1"/>
    <col min="11" max="11" width="9.28515625" style="1" hidden="1" customWidth="1"/>
    <col min="12" max="12" width="12.5703125" style="1" hidden="1" customWidth="1"/>
    <col min="13" max="13" width="11.5703125" style="1" hidden="1" customWidth="1"/>
    <col min="14" max="14" width="12.5703125" style="1" hidden="1" customWidth="1"/>
    <col min="15" max="15" width="12.7109375" style="1" bestFit="1" customWidth="1"/>
    <col min="16" max="16" width="14.28515625" style="1" bestFit="1" customWidth="1"/>
    <col min="17" max="17" width="12.5703125" style="1" customWidth="1"/>
    <col min="18" max="18" width="14.28515625" style="1" bestFit="1" customWidth="1"/>
    <col min="19" max="19" width="13.28515625" style="1" customWidth="1"/>
    <col min="20" max="20" width="14" style="1" hidden="1" customWidth="1"/>
    <col min="21" max="21" width="13.140625" style="1" bestFit="1" customWidth="1"/>
    <col min="22" max="22" width="12.140625" style="1" bestFit="1" customWidth="1"/>
    <col min="23" max="23" width="26.7109375" style="1" customWidth="1"/>
    <col min="24" max="24" width="13.140625" style="1" customWidth="1"/>
    <col min="25" max="25" width="17.140625" style="1" customWidth="1"/>
    <col min="26" max="16384" width="9.140625" style="1"/>
  </cols>
  <sheetData>
    <row r="1" spans="1:25" s="4" customFormat="1" ht="23.25" customHeight="1">
      <c r="A1" s="1573" t="s">
        <v>1967</v>
      </c>
      <c r="B1" s="1387"/>
      <c r="C1" s="1387"/>
      <c r="D1" s="1387"/>
      <c r="E1" s="1387"/>
      <c r="F1" s="1387"/>
      <c r="G1" s="1387"/>
      <c r="H1" s="1387"/>
      <c r="I1" s="1387"/>
      <c r="J1" s="1387"/>
      <c r="K1" s="1387"/>
      <c r="L1" s="1387"/>
      <c r="M1" s="1387"/>
      <c r="N1" s="1387"/>
      <c r="O1" s="1387"/>
      <c r="P1" s="1387"/>
      <c r="Q1" s="1387"/>
      <c r="R1" s="1387"/>
      <c r="S1" s="1387"/>
      <c r="T1" s="1387"/>
      <c r="U1" s="1387"/>
      <c r="V1" s="1387"/>
      <c r="W1" s="1388"/>
    </row>
    <row r="2" spans="1:25" s="4" customFormat="1" ht="23.25" customHeight="1">
      <c r="A2" s="1575" t="s">
        <v>1966</v>
      </c>
      <c r="B2" s="1394"/>
      <c r="C2" s="1394"/>
      <c r="D2" s="1394"/>
      <c r="E2" s="1394"/>
      <c r="F2" s="1394"/>
      <c r="G2" s="1394"/>
      <c r="H2" s="1394"/>
      <c r="I2" s="1394"/>
      <c r="J2" s="1394"/>
      <c r="K2" s="1394"/>
      <c r="L2" s="1394"/>
      <c r="M2" s="1394"/>
      <c r="N2" s="1394"/>
      <c r="O2" s="1394"/>
      <c r="P2" s="1394"/>
      <c r="Q2" s="1394"/>
      <c r="R2" s="1394"/>
      <c r="S2" s="1394"/>
      <c r="T2" s="1394"/>
      <c r="U2" s="1394"/>
      <c r="V2" s="1394"/>
      <c r="W2" s="1395"/>
    </row>
    <row r="3" spans="1:25" s="36" customFormat="1" ht="19.5" customHeight="1">
      <c r="A3" s="1717" t="s">
        <v>1434</v>
      </c>
      <c r="B3" s="1681" t="s">
        <v>1433</v>
      </c>
      <c r="C3" s="1717" t="s">
        <v>41</v>
      </c>
      <c r="D3" s="1717"/>
      <c r="E3" s="1717" t="s">
        <v>42</v>
      </c>
      <c r="F3" s="1717"/>
      <c r="G3" s="1717" t="s">
        <v>120</v>
      </c>
      <c r="H3" s="1717"/>
      <c r="I3" s="1717" t="s">
        <v>131</v>
      </c>
      <c r="J3" s="1717"/>
      <c r="K3" s="1717" t="s">
        <v>247</v>
      </c>
      <c r="L3" s="1717"/>
      <c r="M3" s="1717" t="s">
        <v>452</v>
      </c>
      <c r="N3" s="1717"/>
      <c r="O3" s="1717" t="s">
        <v>856</v>
      </c>
      <c r="P3" s="1717"/>
      <c r="Q3" s="1717" t="s">
        <v>684</v>
      </c>
      <c r="R3" s="1717"/>
      <c r="S3" s="1718" t="s">
        <v>1883</v>
      </c>
      <c r="T3" s="1719"/>
      <c r="U3" s="1718" t="s">
        <v>1924</v>
      </c>
      <c r="V3" s="1719"/>
      <c r="W3" s="1717" t="s">
        <v>1445</v>
      </c>
    </row>
    <row r="4" spans="1:25" s="36" customFormat="1" ht="66.75" customHeight="1">
      <c r="A4" s="1717"/>
      <c r="B4" s="1717"/>
      <c r="C4" s="534" t="s">
        <v>1431</v>
      </c>
      <c r="D4" s="534" t="s">
        <v>1430</v>
      </c>
      <c r="E4" s="534" t="s">
        <v>1431</v>
      </c>
      <c r="F4" s="534" t="s">
        <v>1430</v>
      </c>
      <c r="G4" s="534" t="s">
        <v>1431</v>
      </c>
      <c r="H4" s="534" t="s">
        <v>1430</v>
      </c>
      <c r="I4" s="534" t="s">
        <v>1431</v>
      </c>
      <c r="J4" s="534" t="s">
        <v>1430</v>
      </c>
      <c r="K4" s="534" t="s">
        <v>1431</v>
      </c>
      <c r="L4" s="534" t="s">
        <v>1430</v>
      </c>
      <c r="M4" s="732" t="s">
        <v>1429</v>
      </c>
      <c r="N4" s="732" t="s">
        <v>1428</v>
      </c>
      <c r="O4" s="534" t="s">
        <v>1429</v>
      </c>
      <c r="P4" s="534" t="s">
        <v>1428</v>
      </c>
      <c r="Q4" s="534" t="s">
        <v>1429</v>
      </c>
      <c r="R4" s="534" t="s">
        <v>1428</v>
      </c>
      <c r="S4" s="534" t="s">
        <v>1429</v>
      </c>
      <c r="T4" s="534" t="s">
        <v>1428</v>
      </c>
      <c r="U4" s="534" t="s">
        <v>1429</v>
      </c>
      <c r="V4" s="534" t="s">
        <v>1428</v>
      </c>
      <c r="W4" s="1717"/>
    </row>
    <row r="5" spans="1:25" ht="16.5">
      <c r="A5" s="877" t="s">
        <v>1427</v>
      </c>
      <c r="B5" s="244" t="s">
        <v>1378</v>
      </c>
      <c r="C5" s="244">
        <v>234.39</v>
      </c>
      <c r="D5" s="244">
        <v>4171.25</v>
      </c>
      <c r="E5" s="244">
        <v>245.7</v>
      </c>
      <c r="F5" s="244">
        <v>4719</v>
      </c>
      <c r="G5" s="244">
        <v>243.43</v>
      </c>
      <c r="H5" s="244">
        <v>4905.6400000000003</v>
      </c>
      <c r="I5" s="864">
        <v>272.89</v>
      </c>
      <c r="J5" s="864">
        <v>5396.65</v>
      </c>
      <c r="K5" s="864">
        <v>270.3064</v>
      </c>
      <c r="L5" s="864">
        <v>5828.3383477999996</v>
      </c>
      <c r="M5" s="864">
        <v>254.800659</v>
      </c>
      <c r="N5" s="864">
        <v>5851.1078281</v>
      </c>
      <c r="O5" s="862">
        <v>212.687659</v>
      </c>
      <c r="P5" s="862">
        <v>5603.5016612999998</v>
      </c>
      <c r="Q5" s="861">
        <v>208614.14</v>
      </c>
      <c r="R5" s="861">
        <v>5596.6747920999996</v>
      </c>
      <c r="S5" s="862">
        <v>241154.03000000003</v>
      </c>
      <c r="T5" s="862">
        <v>658234.07999999996</v>
      </c>
      <c r="U5" s="866">
        <v>236878.94</v>
      </c>
      <c r="V5" s="866">
        <v>623574.61</v>
      </c>
      <c r="W5" s="567" t="s">
        <v>1426</v>
      </c>
      <c r="X5" s="184"/>
      <c r="Y5" s="204"/>
    </row>
    <row r="6" spans="1:25" ht="16.5" customHeight="1">
      <c r="A6" s="878" t="s">
        <v>1425</v>
      </c>
      <c r="B6" s="257" t="s">
        <v>1378</v>
      </c>
      <c r="C6" s="257">
        <v>463.55</v>
      </c>
      <c r="D6" s="257">
        <v>4973.25</v>
      </c>
      <c r="E6" s="257">
        <v>255.74</v>
      </c>
      <c r="F6" s="257">
        <v>5125.45</v>
      </c>
      <c r="G6" s="257">
        <v>288.61</v>
      </c>
      <c r="H6" s="257">
        <v>5646.43</v>
      </c>
      <c r="I6" s="867">
        <v>317.83</v>
      </c>
      <c r="J6" s="867">
        <v>6245.36</v>
      </c>
      <c r="K6" s="867">
        <v>282.83989800000001</v>
      </c>
      <c r="L6" s="867">
        <v>5721.9754408999997</v>
      </c>
      <c r="M6" s="867">
        <v>257.03244599999999</v>
      </c>
      <c r="N6" s="867">
        <v>5236.7626481999996</v>
      </c>
      <c r="O6" s="868">
        <v>245.20979700000001</v>
      </c>
      <c r="P6" s="868">
        <v>5339.6466700999999</v>
      </c>
      <c r="Q6" s="869">
        <v>333098.96000000008</v>
      </c>
      <c r="R6" s="869">
        <v>7613.6208066999998</v>
      </c>
      <c r="S6" s="868">
        <v>316095.11999999994</v>
      </c>
      <c r="T6" s="868">
        <v>919089.29</v>
      </c>
      <c r="U6" s="885">
        <v>255598.31999999995</v>
      </c>
      <c r="V6" s="885">
        <v>907047.55</v>
      </c>
      <c r="W6" s="879" t="s">
        <v>1424</v>
      </c>
      <c r="X6" s="184"/>
      <c r="Y6" s="204"/>
    </row>
    <row r="7" spans="1:25" ht="16.5" customHeight="1">
      <c r="A7" s="877" t="s">
        <v>1423</v>
      </c>
      <c r="B7" s="244" t="s">
        <v>1378</v>
      </c>
      <c r="C7" s="244">
        <v>3698.93</v>
      </c>
      <c r="D7" s="244">
        <v>27586.71</v>
      </c>
      <c r="E7" s="244">
        <v>4045.83</v>
      </c>
      <c r="F7" s="244">
        <v>22718.6</v>
      </c>
      <c r="G7" s="244">
        <v>3985.21</v>
      </c>
      <c r="H7" s="244">
        <v>21512.91</v>
      </c>
      <c r="I7" s="864">
        <v>4056.85</v>
      </c>
      <c r="J7" s="864">
        <v>26870.67</v>
      </c>
      <c r="K7" s="864">
        <v>4414.6120000000001</v>
      </c>
      <c r="L7" s="864">
        <v>32804.301626499997</v>
      </c>
      <c r="M7" s="864">
        <v>4454.7709999999997</v>
      </c>
      <c r="N7" s="864">
        <v>31026.331963500001</v>
      </c>
      <c r="O7" s="862">
        <v>4630.2089999999998</v>
      </c>
      <c r="P7" s="862">
        <v>29847.7009277</v>
      </c>
      <c r="Q7" s="861">
        <v>3943584.29</v>
      </c>
      <c r="R7" s="861">
        <v>26390.216272900001</v>
      </c>
      <c r="S7" s="862" t="s">
        <v>1928</v>
      </c>
      <c r="T7" s="862">
        <v>3852536.78</v>
      </c>
      <c r="U7" s="866">
        <v>4679477.1500000004</v>
      </c>
      <c r="V7" s="866">
        <v>4329401.91</v>
      </c>
      <c r="W7" s="567" t="s">
        <v>1444</v>
      </c>
      <c r="X7" s="184"/>
      <c r="Y7" s="204"/>
    </row>
    <row r="8" spans="1:25" ht="16.5" customHeight="1">
      <c r="A8" s="878" t="s">
        <v>1421</v>
      </c>
      <c r="B8" s="257" t="s">
        <v>1378</v>
      </c>
      <c r="C8" s="257">
        <v>8302.2099999999991</v>
      </c>
      <c r="D8" s="257">
        <v>20441.55</v>
      </c>
      <c r="E8" s="257">
        <v>6464.59</v>
      </c>
      <c r="F8" s="257">
        <v>15483.39</v>
      </c>
      <c r="G8" s="257">
        <v>6770.83</v>
      </c>
      <c r="H8" s="257">
        <v>16929.88</v>
      </c>
      <c r="I8" s="867">
        <v>8818.5300000000007</v>
      </c>
      <c r="J8" s="867">
        <v>23437.23</v>
      </c>
      <c r="K8" s="867">
        <v>7647.9979999999996</v>
      </c>
      <c r="L8" s="867">
        <v>21171.165865200001</v>
      </c>
      <c r="M8" s="867">
        <v>5056.2780000000002</v>
      </c>
      <c r="N8" s="867">
        <v>14400.3241746</v>
      </c>
      <c r="O8" s="868">
        <v>13149.206</v>
      </c>
      <c r="P8" s="868">
        <v>35557.031494199997</v>
      </c>
      <c r="Q8" s="869">
        <v>17288824.859999999</v>
      </c>
      <c r="R8" s="869">
        <v>45725.422319400001</v>
      </c>
      <c r="S8" s="868">
        <v>17791968.43</v>
      </c>
      <c r="T8" s="868">
        <v>5109673.0599999996</v>
      </c>
      <c r="U8" s="885">
        <v>10081057.75</v>
      </c>
      <c r="V8" s="885">
        <v>3381043.42</v>
      </c>
      <c r="W8" s="879" t="s">
        <v>1443</v>
      </c>
      <c r="X8" s="184"/>
      <c r="Y8" s="204"/>
    </row>
    <row r="9" spans="1:25" ht="16.5" customHeight="1">
      <c r="A9" s="877" t="s">
        <v>1419</v>
      </c>
      <c r="B9" s="244" t="s">
        <v>1378</v>
      </c>
      <c r="C9" s="244">
        <v>2924.05</v>
      </c>
      <c r="D9" s="244">
        <v>4991.8100000000004</v>
      </c>
      <c r="E9" s="244">
        <v>666.68</v>
      </c>
      <c r="F9" s="244">
        <v>1061.77</v>
      </c>
      <c r="G9" s="244">
        <v>265.61</v>
      </c>
      <c r="H9" s="244">
        <v>447.85</v>
      </c>
      <c r="I9" s="864">
        <v>322.79000000000002</v>
      </c>
      <c r="J9" s="864">
        <v>624.37</v>
      </c>
      <c r="K9" s="864">
        <v>226.62799999999999</v>
      </c>
      <c r="L9" s="864">
        <v>424.4700618</v>
      </c>
      <c r="M9" s="864">
        <v>219.69</v>
      </c>
      <c r="N9" s="864">
        <v>444.198305</v>
      </c>
      <c r="O9" s="862">
        <v>2154.973</v>
      </c>
      <c r="P9" s="862">
        <v>4173.0795105999996</v>
      </c>
      <c r="Q9" s="861">
        <v>7244823.1699999999</v>
      </c>
      <c r="R9" s="861">
        <v>15845.451414700001</v>
      </c>
      <c r="S9" s="862">
        <v>4695797.55</v>
      </c>
      <c r="T9" s="862">
        <v>1183328.1100000001</v>
      </c>
      <c r="U9" s="866">
        <v>179817.93000000002</v>
      </c>
      <c r="V9" s="866">
        <v>44996.05</v>
      </c>
      <c r="W9" s="567" t="s">
        <v>1149</v>
      </c>
      <c r="X9" s="184"/>
      <c r="Y9" s="204"/>
    </row>
    <row r="10" spans="1:25" ht="16.5" customHeight="1">
      <c r="A10" s="878" t="s">
        <v>1418</v>
      </c>
      <c r="B10" s="257" t="s">
        <v>1378</v>
      </c>
      <c r="C10" s="257">
        <v>3515.35</v>
      </c>
      <c r="D10" s="257">
        <v>5262.16</v>
      </c>
      <c r="E10" s="257">
        <v>967.93</v>
      </c>
      <c r="F10" s="257">
        <v>1702.5</v>
      </c>
      <c r="G10" s="257">
        <v>734.77</v>
      </c>
      <c r="H10" s="257">
        <v>1425.77</v>
      </c>
      <c r="I10" s="867">
        <v>864.24</v>
      </c>
      <c r="J10" s="867">
        <v>1604.28</v>
      </c>
      <c r="K10" s="867">
        <v>1257.2439999999999</v>
      </c>
      <c r="L10" s="867">
        <v>2426.0725748999998</v>
      </c>
      <c r="M10" s="867">
        <v>501.11799999999999</v>
      </c>
      <c r="N10" s="867">
        <v>1454.7118315</v>
      </c>
      <c r="O10" s="868">
        <v>3075.6610000000001</v>
      </c>
      <c r="P10" s="869">
        <v>5198.4158375999996</v>
      </c>
      <c r="Q10" s="869">
        <v>3859391.5699999994</v>
      </c>
      <c r="R10" s="869">
        <v>8109.4528678999995</v>
      </c>
      <c r="S10" s="868">
        <v>3628132.41</v>
      </c>
      <c r="T10" s="868">
        <v>961501.32</v>
      </c>
      <c r="U10" s="885">
        <v>1536873.7899999998</v>
      </c>
      <c r="V10" s="885">
        <v>403994.79</v>
      </c>
      <c r="W10" s="879" t="s">
        <v>1442</v>
      </c>
      <c r="X10" s="184"/>
      <c r="Y10" s="204"/>
    </row>
    <row r="11" spans="1:25" ht="16.5" customHeight="1">
      <c r="A11" s="877" t="s">
        <v>1416</v>
      </c>
      <c r="B11" s="244" t="s">
        <v>1378</v>
      </c>
      <c r="C11" s="244">
        <v>222.14</v>
      </c>
      <c r="D11" s="244">
        <v>1218.31</v>
      </c>
      <c r="E11" s="244">
        <v>255.72</v>
      </c>
      <c r="F11" s="244">
        <v>1655.9</v>
      </c>
      <c r="G11" s="244">
        <v>136.72</v>
      </c>
      <c r="H11" s="244">
        <v>1277.7</v>
      </c>
      <c r="I11" s="864">
        <v>179.6</v>
      </c>
      <c r="J11" s="864">
        <v>1469.63</v>
      </c>
      <c r="K11" s="864">
        <v>287.13099999999997</v>
      </c>
      <c r="L11" s="864">
        <v>1801.51197</v>
      </c>
      <c r="M11" s="864">
        <v>232.08099999999999</v>
      </c>
      <c r="N11" s="864">
        <v>1511.799634</v>
      </c>
      <c r="O11" s="862">
        <v>276.92700000000002</v>
      </c>
      <c r="P11" s="862">
        <v>1977.6266814999999</v>
      </c>
      <c r="Q11" s="861">
        <v>387201.77999999997</v>
      </c>
      <c r="R11" s="861">
        <v>2682.9044187</v>
      </c>
      <c r="S11" s="862">
        <v>762650.73</v>
      </c>
      <c r="T11" s="862">
        <v>531086.96</v>
      </c>
      <c r="U11" s="866">
        <v>506923.62</v>
      </c>
      <c r="V11" s="866">
        <v>459940.43</v>
      </c>
      <c r="W11" s="567" t="s">
        <v>1415</v>
      </c>
      <c r="X11" s="184"/>
      <c r="Y11" s="204"/>
    </row>
    <row r="12" spans="1:25" ht="16.5" customHeight="1">
      <c r="A12" s="878" t="s">
        <v>1414</v>
      </c>
      <c r="B12" s="257" t="s">
        <v>1378</v>
      </c>
      <c r="C12" s="257">
        <v>219.57</v>
      </c>
      <c r="D12" s="257">
        <v>4162.71</v>
      </c>
      <c r="E12" s="257">
        <v>215.32</v>
      </c>
      <c r="F12" s="257">
        <v>4373.45</v>
      </c>
      <c r="G12" s="257">
        <v>204.45</v>
      </c>
      <c r="H12" s="257">
        <v>4249.8500000000004</v>
      </c>
      <c r="I12" s="867">
        <v>185.36</v>
      </c>
      <c r="J12" s="867">
        <v>3828.13</v>
      </c>
      <c r="K12" s="867">
        <v>189.554213</v>
      </c>
      <c r="L12" s="867">
        <v>3984.5332586</v>
      </c>
      <c r="M12" s="867">
        <v>181.84150099999999</v>
      </c>
      <c r="N12" s="867">
        <v>3761.3712102999998</v>
      </c>
      <c r="O12" s="868">
        <v>178.29660899999999</v>
      </c>
      <c r="P12" s="868">
        <v>3840.4594181000002</v>
      </c>
      <c r="Q12" s="869">
        <v>196261.20999999996</v>
      </c>
      <c r="R12" s="869">
        <v>4249.8830035000001</v>
      </c>
      <c r="S12" s="868">
        <v>256192.82999999996</v>
      </c>
      <c r="T12" s="868">
        <v>660031.51</v>
      </c>
      <c r="U12" s="885">
        <v>260574.93</v>
      </c>
      <c r="V12" s="885">
        <v>806570.09</v>
      </c>
      <c r="W12" s="879" t="s">
        <v>1413</v>
      </c>
      <c r="X12" s="184"/>
      <c r="Y12" s="204"/>
    </row>
    <row r="13" spans="1:25" ht="16.5" customHeight="1">
      <c r="A13" s="877" t="s">
        <v>1412</v>
      </c>
      <c r="B13" s="244" t="s">
        <v>1337</v>
      </c>
      <c r="C13" s="244" t="s">
        <v>47</v>
      </c>
      <c r="D13" s="244">
        <v>1705.88</v>
      </c>
      <c r="E13" s="244" t="s">
        <v>47</v>
      </c>
      <c r="F13" s="244">
        <v>2078.91</v>
      </c>
      <c r="G13" s="244" t="s">
        <v>47</v>
      </c>
      <c r="H13" s="244">
        <v>2174.12</v>
      </c>
      <c r="I13" s="864"/>
      <c r="J13" s="864">
        <v>2193.58</v>
      </c>
      <c r="K13" s="864"/>
      <c r="L13" s="864">
        <v>2874.0746675999999</v>
      </c>
      <c r="M13" s="864"/>
      <c r="N13" s="864">
        <v>2648.0210404999998</v>
      </c>
      <c r="O13" s="862">
        <v>0</v>
      </c>
      <c r="P13" s="862">
        <v>2656.5287907000002</v>
      </c>
      <c r="Q13" s="861">
        <v>29055.52</v>
      </c>
      <c r="R13" s="861">
        <v>2631.6376098999999</v>
      </c>
      <c r="S13" s="862">
        <v>31855.99</v>
      </c>
      <c r="T13" s="862">
        <v>313953.96000000002</v>
      </c>
      <c r="U13" s="866">
        <v>31678.179999999997</v>
      </c>
      <c r="V13" s="866">
        <v>293281.77</v>
      </c>
      <c r="W13" s="567" t="s">
        <v>1411</v>
      </c>
      <c r="X13" s="184"/>
      <c r="Y13" s="204"/>
    </row>
    <row r="14" spans="1:25" ht="16.5" customHeight="1">
      <c r="A14" s="878" t="s">
        <v>1410</v>
      </c>
      <c r="B14" s="257" t="s">
        <v>1378</v>
      </c>
      <c r="C14" s="257">
        <v>939.01</v>
      </c>
      <c r="D14" s="257">
        <v>14847.74</v>
      </c>
      <c r="E14" s="257">
        <v>831.68</v>
      </c>
      <c r="F14" s="257">
        <v>16630.14</v>
      </c>
      <c r="G14" s="257">
        <v>1014.45</v>
      </c>
      <c r="H14" s="257">
        <v>19111.25</v>
      </c>
      <c r="I14" s="867">
        <v>1096.32</v>
      </c>
      <c r="J14" s="867">
        <v>20084.91</v>
      </c>
      <c r="K14" s="867">
        <v>1133.889439</v>
      </c>
      <c r="L14" s="867">
        <v>23217.772565200001</v>
      </c>
      <c r="M14" s="867">
        <v>1193.440934</v>
      </c>
      <c r="N14" s="867">
        <v>25642.040560400001</v>
      </c>
      <c r="O14" s="868">
        <v>1607.058507</v>
      </c>
      <c r="P14" s="868">
        <v>29529.392655200001</v>
      </c>
      <c r="Q14" s="869">
        <v>1319201.4400000004</v>
      </c>
      <c r="R14" s="869">
        <v>28934.9169</v>
      </c>
      <c r="S14" s="868">
        <v>1210867.1199999999</v>
      </c>
      <c r="T14" s="868">
        <v>3032539.33</v>
      </c>
      <c r="U14" s="885">
        <v>1119494.53</v>
      </c>
      <c r="V14" s="885">
        <v>3037839.32</v>
      </c>
      <c r="W14" s="879" t="s">
        <v>1409</v>
      </c>
      <c r="X14" s="184"/>
      <c r="Y14" s="204"/>
    </row>
    <row r="15" spans="1:25" ht="16.5" customHeight="1">
      <c r="A15" s="877" t="s">
        <v>1408</v>
      </c>
      <c r="B15" s="244" t="s">
        <v>1378</v>
      </c>
      <c r="C15" s="244">
        <v>134.57</v>
      </c>
      <c r="D15" s="244">
        <v>5565.85</v>
      </c>
      <c r="E15" s="244">
        <v>103.13</v>
      </c>
      <c r="F15" s="244">
        <v>5027.99</v>
      </c>
      <c r="G15" s="244">
        <v>91.79</v>
      </c>
      <c r="H15" s="244">
        <v>5278.61</v>
      </c>
      <c r="I15" s="864">
        <v>90.06</v>
      </c>
      <c r="J15" s="864">
        <v>5945.28</v>
      </c>
      <c r="K15" s="864">
        <v>78.215999999999994</v>
      </c>
      <c r="L15" s="864">
        <v>4579.1727011000003</v>
      </c>
      <c r="M15" s="864">
        <v>84.373000000000005</v>
      </c>
      <c r="N15" s="864">
        <v>4018.3469648999999</v>
      </c>
      <c r="O15" s="862">
        <v>70.11</v>
      </c>
      <c r="P15" s="862">
        <v>3112.2238364</v>
      </c>
      <c r="Q15" s="861">
        <v>75422.600000000006</v>
      </c>
      <c r="R15" s="861">
        <v>3377.4044048999999</v>
      </c>
      <c r="S15" s="862">
        <v>59585.990000000005</v>
      </c>
      <c r="T15" s="862">
        <v>286886.38</v>
      </c>
      <c r="U15" s="866">
        <v>60226.36</v>
      </c>
      <c r="V15" s="866">
        <v>256850.9</v>
      </c>
      <c r="W15" s="567" t="s">
        <v>1407</v>
      </c>
      <c r="X15" s="184"/>
      <c r="Y15" s="204"/>
    </row>
    <row r="16" spans="1:25" ht="16.5" customHeight="1">
      <c r="A16" s="878" t="s">
        <v>1406</v>
      </c>
      <c r="B16" s="257" t="s">
        <v>1337</v>
      </c>
      <c r="C16" s="257">
        <v>10.94</v>
      </c>
      <c r="D16" s="257">
        <v>55.81</v>
      </c>
      <c r="E16" s="257">
        <v>11.68</v>
      </c>
      <c r="F16" s="257">
        <v>57.59</v>
      </c>
      <c r="G16" s="257">
        <v>11.4</v>
      </c>
      <c r="H16" s="257">
        <v>43.99</v>
      </c>
      <c r="I16" s="867">
        <v>8.33</v>
      </c>
      <c r="J16" s="867">
        <v>32.630000000000003</v>
      </c>
      <c r="K16" s="867">
        <v>5.3006609999999998</v>
      </c>
      <c r="L16" s="867">
        <v>26.912596799999999</v>
      </c>
      <c r="M16" s="867">
        <v>4.6050849999999999</v>
      </c>
      <c r="N16" s="867">
        <v>23.093112900000001</v>
      </c>
      <c r="O16" s="868">
        <v>3.735916</v>
      </c>
      <c r="P16" s="869">
        <v>19.7215162</v>
      </c>
      <c r="Q16" s="869">
        <v>4943.6499999999996</v>
      </c>
      <c r="R16" s="869">
        <v>32.509815400000001</v>
      </c>
      <c r="S16" s="868">
        <v>17248.86</v>
      </c>
      <c r="T16" s="868">
        <v>11346.93</v>
      </c>
      <c r="U16" s="885">
        <v>12148.07</v>
      </c>
      <c r="V16" s="885">
        <v>6984.06</v>
      </c>
      <c r="W16" s="879" t="s">
        <v>1405</v>
      </c>
      <c r="X16" s="184"/>
      <c r="Y16" s="204"/>
    </row>
    <row r="17" spans="1:25" ht="16.5" customHeight="1">
      <c r="A17" s="877" t="s">
        <v>1404</v>
      </c>
      <c r="B17" s="244" t="s">
        <v>1378</v>
      </c>
      <c r="C17" s="244">
        <v>375.66</v>
      </c>
      <c r="D17" s="244">
        <v>4717.7700000000004</v>
      </c>
      <c r="E17" s="244">
        <v>328.46</v>
      </c>
      <c r="F17" s="244">
        <v>3012.31</v>
      </c>
      <c r="G17" s="244">
        <v>307.33</v>
      </c>
      <c r="H17" s="244">
        <v>2695.84</v>
      </c>
      <c r="I17" s="864">
        <v>336.85</v>
      </c>
      <c r="J17" s="864">
        <v>2990.93</v>
      </c>
      <c r="K17" s="864">
        <v>312.00334400000003</v>
      </c>
      <c r="L17" s="864">
        <v>3761.6182331</v>
      </c>
      <c r="M17" s="864">
        <v>282.25745599999999</v>
      </c>
      <c r="N17" s="864">
        <v>3723.3092142999999</v>
      </c>
      <c r="O17" s="862">
        <v>273.26031499999999</v>
      </c>
      <c r="P17" s="862">
        <v>3159.4677855</v>
      </c>
      <c r="Q17" s="861">
        <v>242145.58</v>
      </c>
      <c r="R17" s="861">
        <v>3036.3688124</v>
      </c>
      <c r="S17" s="862">
        <v>228654.7</v>
      </c>
      <c r="T17" s="862">
        <v>341312.65</v>
      </c>
      <c r="U17" s="866">
        <v>218967.48</v>
      </c>
      <c r="V17" s="866">
        <v>396332.6</v>
      </c>
      <c r="W17" s="567" t="s">
        <v>1403</v>
      </c>
      <c r="X17" s="184"/>
      <c r="Y17" s="204"/>
    </row>
    <row r="18" spans="1:25" ht="16.5" customHeight="1">
      <c r="A18" s="878" t="s">
        <v>1402</v>
      </c>
      <c r="B18" s="257" t="s">
        <v>1378</v>
      </c>
      <c r="C18" s="257">
        <v>18.16</v>
      </c>
      <c r="D18" s="257">
        <v>108.96</v>
      </c>
      <c r="E18" s="257">
        <v>14.12</v>
      </c>
      <c r="F18" s="257">
        <v>123.27</v>
      </c>
      <c r="G18" s="257">
        <v>14.07</v>
      </c>
      <c r="H18" s="257">
        <v>117.22</v>
      </c>
      <c r="I18" s="867">
        <v>9.2200000000000006</v>
      </c>
      <c r="J18" s="867">
        <v>69.86</v>
      </c>
      <c r="K18" s="867">
        <v>13.370577000000001</v>
      </c>
      <c r="L18" s="867">
        <v>95.500012499999997</v>
      </c>
      <c r="M18" s="867">
        <v>13.831035</v>
      </c>
      <c r="N18" s="867">
        <v>106.01318310000001</v>
      </c>
      <c r="O18" s="868">
        <v>19.591232000000002</v>
      </c>
      <c r="P18" s="868">
        <v>160.2331701</v>
      </c>
      <c r="Q18" s="869">
        <v>6030.08</v>
      </c>
      <c r="R18" s="869">
        <v>61.766694200000003</v>
      </c>
      <c r="S18" s="868">
        <v>7742.97</v>
      </c>
      <c r="T18" s="868">
        <v>8300.44</v>
      </c>
      <c r="U18" s="885">
        <v>3783.39</v>
      </c>
      <c r="V18" s="885">
        <v>4857.1400000000003</v>
      </c>
      <c r="W18" s="879" t="s">
        <v>1401</v>
      </c>
      <c r="X18" s="184"/>
      <c r="Y18" s="204"/>
    </row>
    <row r="19" spans="1:25" ht="16.5" customHeight="1">
      <c r="A19" s="877" t="s">
        <v>1400</v>
      </c>
      <c r="B19" s="244" t="s">
        <v>1378</v>
      </c>
      <c r="C19" s="244">
        <v>788.31</v>
      </c>
      <c r="D19" s="244">
        <v>4675.37</v>
      </c>
      <c r="E19" s="244">
        <v>542.73</v>
      </c>
      <c r="F19" s="244">
        <v>4075.63</v>
      </c>
      <c r="G19" s="244">
        <v>725.71</v>
      </c>
      <c r="H19" s="244">
        <v>5444.33</v>
      </c>
      <c r="I19" s="864">
        <v>504.04</v>
      </c>
      <c r="J19" s="864">
        <v>3386.3</v>
      </c>
      <c r="K19" s="864">
        <v>489.18900000000002</v>
      </c>
      <c r="L19" s="864">
        <v>3297.3224851</v>
      </c>
      <c r="M19" s="864">
        <v>664.43600000000004</v>
      </c>
      <c r="N19" s="864">
        <v>5096.3873801999998</v>
      </c>
      <c r="O19" s="862">
        <v>638.31899999999996</v>
      </c>
      <c r="P19" s="862">
        <v>5380.2430719000004</v>
      </c>
      <c r="Q19" s="861">
        <v>514108.14</v>
      </c>
      <c r="R19" s="861">
        <v>4696.9832840999998</v>
      </c>
      <c r="S19" s="862">
        <v>669501.72000000009</v>
      </c>
      <c r="T19" s="862" t="s">
        <v>1926</v>
      </c>
      <c r="U19" s="866">
        <v>611603.29999999993</v>
      </c>
      <c r="V19" s="866">
        <v>644293.73</v>
      </c>
      <c r="W19" s="567" t="s">
        <v>1137</v>
      </c>
      <c r="X19" s="184"/>
      <c r="Y19" s="204"/>
    </row>
    <row r="20" spans="1:25" ht="16.5" customHeight="1">
      <c r="A20" s="878" t="s">
        <v>1399</v>
      </c>
      <c r="B20" s="257" t="s">
        <v>1378</v>
      </c>
      <c r="C20" s="257">
        <v>247.54</v>
      </c>
      <c r="D20" s="257">
        <v>1135.3599999999999</v>
      </c>
      <c r="E20" s="257">
        <v>204.62</v>
      </c>
      <c r="F20" s="257">
        <v>964.47</v>
      </c>
      <c r="G20" s="257">
        <v>193.27</v>
      </c>
      <c r="H20" s="257">
        <v>846.58</v>
      </c>
      <c r="I20" s="867">
        <v>295.10000000000002</v>
      </c>
      <c r="J20" s="867">
        <v>1126.32</v>
      </c>
      <c r="K20" s="867">
        <v>213.83500000000001</v>
      </c>
      <c r="L20" s="867">
        <v>926.74678960000006</v>
      </c>
      <c r="M20" s="867">
        <v>89.641000000000005</v>
      </c>
      <c r="N20" s="867">
        <v>437.42302590000003</v>
      </c>
      <c r="O20" s="868">
        <v>84.573999999999998</v>
      </c>
      <c r="P20" s="868">
        <v>455.62792930000001</v>
      </c>
      <c r="Q20" s="869">
        <v>60255.08</v>
      </c>
      <c r="R20" s="869">
        <v>515.19535729999996</v>
      </c>
      <c r="S20" s="868">
        <v>58241.849999999991</v>
      </c>
      <c r="T20" s="868">
        <v>55579.23</v>
      </c>
      <c r="U20" s="885">
        <v>30024.530000000002</v>
      </c>
      <c r="V20" s="885">
        <v>32821.81</v>
      </c>
      <c r="W20" s="879" t="s">
        <v>1398</v>
      </c>
      <c r="X20" s="184"/>
      <c r="Y20" s="204"/>
    </row>
    <row r="21" spans="1:25" ht="16.5" customHeight="1">
      <c r="A21" s="877" t="s">
        <v>1397</v>
      </c>
      <c r="B21" s="244" t="s">
        <v>1337</v>
      </c>
      <c r="C21" s="244">
        <v>423.72</v>
      </c>
      <c r="D21" s="244">
        <v>580.13</v>
      </c>
      <c r="E21" s="244">
        <v>30.6</v>
      </c>
      <c r="F21" s="244">
        <v>522.94000000000005</v>
      </c>
      <c r="G21" s="244">
        <v>60.47</v>
      </c>
      <c r="H21" s="244">
        <v>779.97</v>
      </c>
      <c r="I21" s="864">
        <v>37.06</v>
      </c>
      <c r="J21" s="864">
        <v>566.04</v>
      </c>
      <c r="K21" s="864">
        <v>49.957000000000001</v>
      </c>
      <c r="L21" s="864">
        <v>744.58391770000003</v>
      </c>
      <c r="M21" s="864">
        <v>85.236999999999995</v>
      </c>
      <c r="N21" s="864">
        <v>1208.6501718</v>
      </c>
      <c r="O21" s="862">
        <v>302.221</v>
      </c>
      <c r="P21" s="862">
        <v>4453.1741355000004</v>
      </c>
      <c r="Q21" s="861">
        <v>98433.56</v>
      </c>
      <c r="R21" s="861">
        <v>1650.0021833000001</v>
      </c>
      <c r="S21" s="862">
        <v>201547.02000000002</v>
      </c>
      <c r="T21" s="862">
        <v>353698.45</v>
      </c>
      <c r="U21" s="866">
        <v>182087.47000000009</v>
      </c>
      <c r="V21" s="866">
        <v>301705</v>
      </c>
      <c r="W21" s="567" t="s">
        <v>1396</v>
      </c>
      <c r="X21" s="184"/>
      <c r="Y21" s="204"/>
    </row>
    <row r="22" spans="1:25" ht="16.5" customHeight="1">
      <c r="A22" s="878" t="s">
        <v>1395</v>
      </c>
      <c r="B22" s="257" t="s">
        <v>1337</v>
      </c>
      <c r="C22" s="257">
        <v>3904.59</v>
      </c>
      <c r="D22" s="257">
        <v>8129.18</v>
      </c>
      <c r="E22" s="257">
        <v>2056.36</v>
      </c>
      <c r="F22" s="257">
        <v>3599.56</v>
      </c>
      <c r="G22" s="257">
        <v>2632.26</v>
      </c>
      <c r="H22" s="257">
        <v>5410.1</v>
      </c>
      <c r="I22" s="867">
        <v>3570.78</v>
      </c>
      <c r="J22" s="867">
        <v>7043.15</v>
      </c>
      <c r="K22" s="867">
        <v>4493.2929999999997</v>
      </c>
      <c r="L22" s="867">
        <v>10557.4751925</v>
      </c>
      <c r="M22" s="867">
        <v>2655.7890000000002</v>
      </c>
      <c r="N22" s="867">
        <v>5861.3534651</v>
      </c>
      <c r="O22" s="868">
        <v>4366.5540000000001</v>
      </c>
      <c r="P22" s="869">
        <v>11688.559667699999</v>
      </c>
      <c r="Q22" s="869">
        <v>2925680.54</v>
      </c>
      <c r="R22" s="869">
        <v>7695.3081556999996</v>
      </c>
      <c r="S22" s="868">
        <v>4183619.4099999997</v>
      </c>
      <c r="T22" s="868">
        <v>1295514.01</v>
      </c>
      <c r="U22" s="885">
        <v>3868851.29</v>
      </c>
      <c r="V22" s="885">
        <v>1301029.49</v>
      </c>
      <c r="W22" s="879" t="s">
        <v>1394</v>
      </c>
      <c r="X22" s="184"/>
      <c r="Y22" s="204"/>
    </row>
    <row r="23" spans="1:25" ht="16.5" customHeight="1">
      <c r="A23" s="877" t="s">
        <v>1393</v>
      </c>
      <c r="B23" s="244" t="s">
        <v>1337</v>
      </c>
      <c r="C23" s="244">
        <v>665.11</v>
      </c>
      <c r="D23" s="244">
        <v>9478.26</v>
      </c>
      <c r="E23" s="244">
        <v>325.25</v>
      </c>
      <c r="F23" s="244">
        <v>3233.87</v>
      </c>
      <c r="G23" s="244">
        <v>419.95</v>
      </c>
      <c r="H23" s="244">
        <v>3106.62</v>
      </c>
      <c r="I23" s="864">
        <v>494.13</v>
      </c>
      <c r="J23" s="864">
        <v>4169.5600000000004</v>
      </c>
      <c r="K23" s="864">
        <v>513.21799999999996</v>
      </c>
      <c r="L23" s="864">
        <v>4707.0491048000004</v>
      </c>
      <c r="M23" s="864">
        <v>381.87799999999999</v>
      </c>
      <c r="N23" s="864">
        <v>3261.5961078999999</v>
      </c>
      <c r="O23" s="862">
        <v>234.87799999999999</v>
      </c>
      <c r="P23" s="862">
        <v>1949.0930949999999</v>
      </c>
      <c r="Q23" s="861">
        <v>94174.07</v>
      </c>
      <c r="R23" s="861">
        <v>567.98289999999997</v>
      </c>
      <c r="S23" s="862">
        <v>165002.73000000001</v>
      </c>
      <c r="T23" s="862">
        <v>111432.42</v>
      </c>
      <c r="U23" s="866">
        <v>376947.12</v>
      </c>
      <c r="V23" s="866">
        <v>404431.99</v>
      </c>
      <c r="W23" s="567" t="s">
        <v>1392</v>
      </c>
      <c r="X23" s="184"/>
      <c r="Y23" s="204"/>
    </row>
    <row r="24" spans="1:25" ht="16.5" customHeight="1">
      <c r="A24" s="878" t="s">
        <v>1391</v>
      </c>
      <c r="B24" s="257" t="s">
        <v>1337</v>
      </c>
      <c r="C24" s="257">
        <v>566.46</v>
      </c>
      <c r="D24" s="257">
        <v>4710.42</v>
      </c>
      <c r="E24" s="257">
        <v>586.78</v>
      </c>
      <c r="F24" s="257">
        <v>4616.1000000000004</v>
      </c>
      <c r="G24" s="257">
        <v>599.20000000000005</v>
      </c>
      <c r="H24" s="257">
        <v>4521.51</v>
      </c>
      <c r="I24" s="867">
        <v>697.09</v>
      </c>
      <c r="J24" s="867">
        <v>6730</v>
      </c>
      <c r="K24" s="867">
        <v>619.37656700000002</v>
      </c>
      <c r="L24" s="867">
        <v>6170.1214</v>
      </c>
      <c r="M24" s="867">
        <v>593.907466</v>
      </c>
      <c r="N24" s="867">
        <v>6323.8425190999997</v>
      </c>
      <c r="O24" s="868">
        <v>734.33646399999998</v>
      </c>
      <c r="P24" s="868">
        <v>6801.9895354999999</v>
      </c>
      <c r="Q24" s="869">
        <v>715209.55</v>
      </c>
      <c r="R24" s="869">
        <v>8754.3457811000007</v>
      </c>
      <c r="S24" s="868">
        <v>645816.34000000008</v>
      </c>
      <c r="T24" s="868">
        <v>1013338.41</v>
      </c>
      <c r="U24" s="885">
        <v>622343.80999999994</v>
      </c>
      <c r="V24" s="885">
        <v>798605.69</v>
      </c>
      <c r="W24" s="879" t="s">
        <v>1390</v>
      </c>
      <c r="X24" s="184"/>
      <c r="Y24" s="204"/>
    </row>
    <row r="25" spans="1:25" ht="16.5" customHeight="1">
      <c r="A25" s="877" t="s">
        <v>1389</v>
      </c>
      <c r="B25" s="244" t="s">
        <v>1337</v>
      </c>
      <c r="C25" s="244">
        <v>5.24</v>
      </c>
      <c r="D25" s="244">
        <v>267.47000000000003</v>
      </c>
      <c r="E25" s="244">
        <v>6.39</v>
      </c>
      <c r="F25" s="244">
        <v>203.31</v>
      </c>
      <c r="G25" s="244">
        <v>6.06</v>
      </c>
      <c r="H25" s="244">
        <v>225.53</v>
      </c>
      <c r="I25" s="864">
        <v>6.53</v>
      </c>
      <c r="J25" s="864">
        <v>285.18</v>
      </c>
      <c r="K25" s="864">
        <v>6.9960440000000004</v>
      </c>
      <c r="L25" s="864">
        <v>304.78670310000001</v>
      </c>
      <c r="M25" s="864">
        <v>7.1739579999999998</v>
      </c>
      <c r="N25" s="864">
        <v>411.93758780000002</v>
      </c>
      <c r="O25" s="862">
        <v>7.8762629999999998</v>
      </c>
      <c r="P25" s="862">
        <v>649.82590149999999</v>
      </c>
      <c r="Q25" s="861">
        <v>8485.9100000000017</v>
      </c>
      <c r="R25" s="861">
        <v>790.24084800000003</v>
      </c>
      <c r="S25" s="862">
        <v>5442.1</v>
      </c>
      <c r="T25" s="862">
        <v>85064.3</v>
      </c>
      <c r="U25" s="866">
        <v>3812.75</v>
      </c>
      <c r="V25" s="866">
        <v>51080.86</v>
      </c>
      <c r="W25" s="567" t="s">
        <v>1388</v>
      </c>
      <c r="X25" s="184"/>
      <c r="Y25" s="204"/>
    </row>
    <row r="26" spans="1:25" ht="16.5" customHeight="1">
      <c r="A26" s="878" t="s">
        <v>1387</v>
      </c>
      <c r="B26" s="257" t="s">
        <v>1337</v>
      </c>
      <c r="C26" s="257">
        <v>1955.19</v>
      </c>
      <c r="D26" s="257">
        <v>5328.83</v>
      </c>
      <c r="E26" s="257">
        <v>3844.45</v>
      </c>
      <c r="F26" s="257">
        <v>9824.52</v>
      </c>
      <c r="G26" s="257">
        <v>2544.0100000000002</v>
      </c>
      <c r="H26" s="257">
        <v>8659.5400000000009</v>
      </c>
      <c r="I26" s="867">
        <v>1757.93</v>
      </c>
      <c r="J26" s="867">
        <v>5225.6000000000004</v>
      </c>
      <c r="K26" s="867">
        <v>3989.6610000000001</v>
      </c>
      <c r="L26" s="867">
        <v>9523.1367425999997</v>
      </c>
      <c r="M26" s="867">
        <v>5798.5339999999997</v>
      </c>
      <c r="N26" s="867">
        <v>13981.556028499999</v>
      </c>
      <c r="O26" s="868">
        <v>7517.9229999999998</v>
      </c>
      <c r="P26" s="868">
        <v>20668.566270700001</v>
      </c>
      <c r="Q26" s="869">
        <v>10457136.550000001</v>
      </c>
      <c r="R26" s="869">
        <v>34344.685209299998</v>
      </c>
      <c r="S26" s="868">
        <v>11755651.07</v>
      </c>
      <c r="T26" s="868">
        <v>4631094.8</v>
      </c>
      <c r="U26" s="885">
        <v>3832112.0300000003</v>
      </c>
      <c r="V26" s="885">
        <v>2057800.89</v>
      </c>
      <c r="W26" s="879" t="s">
        <v>1386</v>
      </c>
      <c r="X26" s="184"/>
      <c r="Y26" s="204"/>
    </row>
    <row r="27" spans="1:25" ht="16.5" customHeight="1">
      <c r="A27" s="877" t="s">
        <v>1385</v>
      </c>
      <c r="B27" s="244" t="s">
        <v>1337</v>
      </c>
      <c r="C27" s="244">
        <v>247.61</v>
      </c>
      <c r="D27" s="244">
        <v>193.01</v>
      </c>
      <c r="E27" s="244">
        <v>818.57</v>
      </c>
      <c r="F27" s="244">
        <v>656.84</v>
      </c>
      <c r="G27" s="244">
        <v>390.67</v>
      </c>
      <c r="H27" s="244">
        <v>314.94</v>
      </c>
      <c r="I27" s="864">
        <v>123.97</v>
      </c>
      <c r="J27" s="864">
        <v>97.45</v>
      </c>
      <c r="K27" s="864">
        <v>845.96</v>
      </c>
      <c r="L27" s="864">
        <v>586.80290909999997</v>
      </c>
      <c r="M27" s="864">
        <v>593.61599999999999</v>
      </c>
      <c r="N27" s="864">
        <v>517.50830940000003</v>
      </c>
      <c r="O27" s="862">
        <v>1317.6790000000001</v>
      </c>
      <c r="P27" s="862">
        <v>1316.2162820000001</v>
      </c>
      <c r="Q27" s="861">
        <v>1404975.0899999999</v>
      </c>
      <c r="R27" s="861">
        <v>1625.7462624</v>
      </c>
      <c r="S27" s="862">
        <v>1623223.72</v>
      </c>
      <c r="T27" s="862">
        <v>206382.37</v>
      </c>
      <c r="U27" s="866">
        <v>756026.64999999991</v>
      </c>
      <c r="V27" s="866">
        <v>107553.1</v>
      </c>
      <c r="W27" s="567" t="s">
        <v>1384</v>
      </c>
      <c r="X27" s="184"/>
      <c r="Y27" s="204"/>
    </row>
    <row r="28" spans="1:25" ht="16.5" customHeight="1">
      <c r="A28" s="878" t="s">
        <v>1383</v>
      </c>
      <c r="B28" s="257" t="s">
        <v>1378</v>
      </c>
      <c r="C28" s="257">
        <v>12.5</v>
      </c>
      <c r="D28" s="257">
        <v>427.04</v>
      </c>
      <c r="E28" s="257">
        <v>13.1</v>
      </c>
      <c r="F28" s="257">
        <v>529.19000000000005</v>
      </c>
      <c r="G28" s="257">
        <v>11.29</v>
      </c>
      <c r="H28" s="257">
        <v>522.75</v>
      </c>
      <c r="I28" s="867">
        <v>14.47</v>
      </c>
      <c r="J28" s="867">
        <v>670.91</v>
      </c>
      <c r="K28" s="867">
        <v>17.532399999999999</v>
      </c>
      <c r="L28" s="867">
        <v>866.31257900000003</v>
      </c>
      <c r="M28" s="867">
        <v>19.221692999999998</v>
      </c>
      <c r="N28" s="867">
        <v>771.6603298</v>
      </c>
      <c r="O28" s="868">
        <v>32.285420999999999</v>
      </c>
      <c r="P28" s="869">
        <v>929.62867270000004</v>
      </c>
      <c r="Q28" s="869">
        <v>20989.5</v>
      </c>
      <c r="R28" s="869">
        <v>843.82432100000005</v>
      </c>
      <c r="S28" s="868">
        <v>21445.769999999997</v>
      </c>
      <c r="T28" s="868">
        <v>94782.399999999994</v>
      </c>
      <c r="U28" s="885">
        <v>13636.15</v>
      </c>
      <c r="V28" s="885">
        <v>98930.49</v>
      </c>
      <c r="W28" s="879" t="s">
        <v>1382</v>
      </c>
      <c r="X28" s="184"/>
      <c r="Y28" s="204"/>
    </row>
    <row r="29" spans="1:25" ht="16.5" customHeight="1">
      <c r="A29" s="877" t="s">
        <v>1381</v>
      </c>
      <c r="B29" s="244" t="s">
        <v>1378</v>
      </c>
      <c r="C29" s="244">
        <v>539.23</v>
      </c>
      <c r="D29" s="244">
        <v>3160.08</v>
      </c>
      <c r="E29" s="244">
        <v>654.66</v>
      </c>
      <c r="F29" s="244">
        <v>4191.24</v>
      </c>
      <c r="G29" s="244">
        <v>817.06</v>
      </c>
      <c r="H29" s="244">
        <v>4974.21</v>
      </c>
      <c r="I29" s="864">
        <v>714</v>
      </c>
      <c r="J29" s="864">
        <v>4913.28</v>
      </c>
      <c r="K29" s="864">
        <v>823.08500000000004</v>
      </c>
      <c r="L29" s="864">
        <v>5538.1527384000001</v>
      </c>
      <c r="M29" s="864">
        <v>834.83500000000004</v>
      </c>
      <c r="N29" s="864">
        <v>5496.3810047999996</v>
      </c>
      <c r="O29" s="862">
        <v>973.17700000000002</v>
      </c>
      <c r="P29" s="862">
        <v>5668.7495681999999</v>
      </c>
      <c r="Q29" s="861">
        <v>1165652.7100000007</v>
      </c>
      <c r="R29" s="861">
        <v>6554.8935000000001</v>
      </c>
      <c r="S29" s="862">
        <v>1096153.0699999996</v>
      </c>
      <c r="T29" s="862">
        <v>697451.33</v>
      </c>
      <c r="U29" s="866">
        <v>1182180.95</v>
      </c>
      <c r="V29" s="866">
        <v>770504.08</v>
      </c>
      <c r="W29" s="567" t="s">
        <v>1380</v>
      </c>
      <c r="X29" s="184"/>
      <c r="Y29" s="204"/>
    </row>
    <row r="30" spans="1:25" ht="16.5" customHeight="1">
      <c r="A30" s="878" t="s">
        <v>1379</v>
      </c>
      <c r="B30" s="257" t="s">
        <v>1378</v>
      </c>
      <c r="C30" s="257">
        <v>2081.8000000000002</v>
      </c>
      <c r="D30" s="257">
        <v>4666.45</v>
      </c>
      <c r="E30" s="257">
        <v>2104.36</v>
      </c>
      <c r="F30" s="257">
        <v>5237.1000000000004</v>
      </c>
      <c r="G30" s="257">
        <v>3404.07</v>
      </c>
      <c r="H30" s="257">
        <v>5790.71</v>
      </c>
      <c r="I30" s="867">
        <v>2448.02</v>
      </c>
      <c r="J30" s="867">
        <v>5297.72</v>
      </c>
      <c r="K30" s="867">
        <v>3192.4929999999999</v>
      </c>
      <c r="L30" s="867">
        <v>5679.1042568000003</v>
      </c>
      <c r="M30" s="867">
        <v>1930.511</v>
      </c>
      <c r="N30" s="867">
        <v>4617.3406886000002</v>
      </c>
      <c r="O30" s="868">
        <v>2339.6750000000002</v>
      </c>
      <c r="P30" s="868">
        <v>5388.0263242999999</v>
      </c>
      <c r="Q30" s="869">
        <v>929783.83999999985</v>
      </c>
      <c r="R30" s="869">
        <v>2642.7755000000002</v>
      </c>
      <c r="S30" s="868">
        <v>856255.08</v>
      </c>
      <c r="T30" s="868">
        <v>293398.2</v>
      </c>
      <c r="U30" s="885">
        <v>2591335.709999999</v>
      </c>
      <c r="V30" s="885">
        <v>700296.07</v>
      </c>
      <c r="W30" s="879" t="s">
        <v>1377</v>
      </c>
      <c r="X30" s="184"/>
      <c r="Y30" s="204"/>
    </row>
    <row r="31" spans="1:25" ht="16.5" customHeight="1">
      <c r="A31" s="877" t="s">
        <v>1376</v>
      </c>
      <c r="B31" s="244" t="s">
        <v>1337</v>
      </c>
      <c r="C31" s="244">
        <v>186.04</v>
      </c>
      <c r="D31" s="244">
        <v>1721.89</v>
      </c>
      <c r="E31" s="244">
        <v>174.43</v>
      </c>
      <c r="F31" s="244">
        <v>1697.22</v>
      </c>
      <c r="G31" s="244">
        <v>192.86</v>
      </c>
      <c r="H31" s="244">
        <v>1765.75</v>
      </c>
      <c r="I31" s="864">
        <v>212.2</v>
      </c>
      <c r="J31" s="864">
        <v>1823.36</v>
      </c>
      <c r="K31" s="864">
        <v>228.96700000000001</v>
      </c>
      <c r="L31" s="864">
        <v>2055.4110156000002</v>
      </c>
      <c r="M31" s="864">
        <v>223.30825200000001</v>
      </c>
      <c r="N31" s="864">
        <v>2212.0319282</v>
      </c>
      <c r="O31" s="862">
        <v>367.09892400000001</v>
      </c>
      <c r="P31" s="862">
        <v>3150.0560200999998</v>
      </c>
      <c r="Q31" s="861">
        <v>308275.35000000003</v>
      </c>
      <c r="R31" s="861">
        <v>3072.7684730999999</v>
      </c>
      <c r="S31" s="862">
        <v>366511.86000000004</v>
      </c>
      <c r="T31" s="862">
        <v>409432.41</v>
      </c>
      <c r="U31" s="866">
        <v>385500.74</v>
      </c>
      <c r="V31" s="866">
        <v>471655.51</v>
      </c>
      <c r="W31" s="567" t="s">
        <v>1375</v>
      </c>
      <c r="X31" s="184"/>
      <c r="Y31" s="204"/>
    </row>
    <row r="32" spans="1:25" ht="16.5" customHeight="1">
      <c r="A32" s="878" t="s">
        <v>1374</v>
      </c>
      <c r="B32" s="257" t="s">
        <v>1337</v>
      </c>
      <c r="C32" s="257">
        <v>588.38</v>
      </c>
      <c r="D32" s="257">
        <v>3626.86</v>
      </c>
      <c r="E32" s="257">
        <v>532.29</v>
      </c>
      <c r="F32" s="257">
        <v>3767.08</v>
      </c>
      <c r="G32" s="257">
        <v>533.15</v>
      </c>
      <c r="H32" s="257">
        <v>3921.08</v>
      </c>
      <c r="I32" s="867">
        <v>573.28</v>
      </c>
      <c r="J32" s="867">
        <v>4169.13</v>
      </c>
      <c r="K32" s="867">
        <v>594.48732800000005</v>
      </c>
      <c r="L32" s="867">
        <v>4481.2511950999997</v>
      </c>
      <c r="M32" s="867">
        <v>568.88301300000001</v>
      </c>
      <c r="N32" s="867">
        <v>4590.9639857000002</v>
      </c>
      <c r="O32" s="868">
        <v>532.87071800000001</v>
      </c>
      <c r="P32" s="868">
        <v>5150.8031342000004</v>
      </c>
      <c r="Q32" s="869">
        <v>629704.18999999994</v>
      </c>
      <c r="R32" s="869">
        <v>5802.5321154000003</v>
      </c>
      <c r="S32" s="868">
        <v>620581.97999999975</v>
      </c>
      <c r="T32" s="868">
        <v>731997.57</v>
      </c>
      <c r="U32" s="885">
        <v>630181.80999999982</v>
      </c>
      <c r="V32" s="885">
        <v>726618.02</v>
      </c>
      <c r="W32" s="879" t="s">
        <v>1373</v>
      </c>
      <c r="X32" s="184"/>
      <c r="Y32" s="204"/>
    </row>
    <row r="33" spans="1:25" ht="16.5" customHeight="1">
      <c r="A33" s="877" t="s">
        <v>1372</v>
      </c>
      <c r="B33" s="244" t="s">
        <v>1337</v>
      </c>
      <c r="C33" s="244">
        <v>313.67</v>
      </c>
      <c r="D33" s="244">
        <v>3036.64</v>
      </c>
      <c r="E33" s="244">
        <v>316.54000000000002</v>
      </c>
      <c r="F33" s="244">
        <v>3358.12</v>
      </c>
      <c r="G33" s="244">
        <v>339.95</v>
      </c>
      <c r="H33" s="244">
        <v>3565.55</v>
      </c>
      <c r="I33" s="864">
        <v>353.35</v>
      </c>
      <c r="J33" s="864">
        <v>3561.69</v>
      </c>
      <c r="K33" s="864">
        <v>347.80700000000002</v>
      </c>
      <c r="L33" s="864">
        <v>3859.4566344</v>
      </c>
      <c r="M33" s="864">
        <v>342.64800000000002</v>
      </c>
      <c r="N33" s="864">
        <v>3885.3001972000002</v>
      </c>
      <c r="O33" s="862">
        <v>403.98500000000001</v>
      </c>
      <c r="P33" s="862">
        <v>4714.6849198</v>
      </c>
      <c r="Q33" s="861">
        <v>410228.44</v>
      </c>
      <c r="R33" s="861">
        <v>4803.7120000000004</v>
      </c>
      <c r="S33" s="862">
        <v>476512.09000000008</v>
      </c>
      <c r="T33" s="862">
        <v>599982.98</v>
      </c>
      <c r="U33" s="866">
        <v>485315.58999999991</v>
      </c>
      <c r="V33" s="866">
        <v>634411.49</v>
      </c>
      <c r="W33" s="567" t="s">
        <v>1371</v>
      </c>
      <c r="X33" s="184"/>
      <c r="Y33" s="204"/>
    </row>
    <row r="34" spans="1:25" ht="16.5" customHeight="1">
      <c r="A34" s="878" t="s">
        <v>1370</v>
      </c>
      <c r="B34" s="257" t="s">
        <v>1337</v>
      </c>
      <c r="C34" s="257">
        <v>33.369999999999997</v>
      </c>
      <c r="D34" s="257">
        <v>848.66</v>
      </c>
      <c r="E34" s="257">
        <v>32.65</v>
      </c>
      <c r="F34" s="257">
        <v>1267.6099999999999</v>
      </c>
      <c r="G34" s="257">
        <v>25.65</v>
      </c>
      <c r="H34" s="257">
        <v>1086.77</v>
      </c>
      <c r="I34" s="867">
        <v>29.58</v>
      </c>
      <c r="J34" s="867">
        <v>1144.3499999999999</v>
      </c>
      <c r="K34" s="867">
        <v>27.607088000000001</v>
      </c>
      <c r="L34" s="867">
        <v>1350.8615159999999</v>
      </c>
      <c r="M34" s="867">
        <v>27.432783000000001</v>
      </c>
      <c r="N34" s="867">
        <v>1274.6890777000001</v>
      </c>
      <c r="O34" s="868">
        <v>25.776772999999999</v>
      </c>
      <c r="P34" s="869">
        <v>1108.3843133</v>
      </c>
      <c r="Q34" s="869">
        <v>27323.309999999998</v>
      </c>
      <c r="R34" s="869">
        <v>1145.4508258999999</v>
      </c>
      <c r="S34" s="868">
        <v>34250.11</v>
      </c>
      <c r="T34" s="868">
        <v>124213.62</v>
      </c>
      <c r="U34" s="885">
        <v>32700.639999999999</v>
      </c>
      <c r="V34" s="885">
        <v>137302.10999999999</v>
      </c>
      <c r="W34" s="879" t="s">
        <v>1369</v>
      </c>
      <c r="X34" s="184"/>
      <c r="Y34" s="204"/>
    </row>
    <row r="35" spans="1:25" ht="16.5" customHeight="1">
      <c r="A35" s="877" t="s">
        <v>1368</v>
      </c>
      <c r="B35" s="244" t="s">
        <v>1337</v>
      </c>
      <c r="C35" s="244">
        <v>420.85</v>
      </c>
      <c r="D35" s="244">
        <v>1030.6099999999999</v>
      </c>
      <c r="E35" s="244">
        <v>431.46</v>
      </c>
      <c r="F35" s="244">
        <v>1102.73</v>
      </c>
      <c r="G35" s="244">
        <v>255.8</v>
      </c>
      <c r="H35" s="244">
        <v>813.54</v>
      </c>
      <c r="I35" s="864">
        <v>270.39999999999998</v>
      </c>
      <c r="J35" s="864">
        <v>876.62</v>
      </c>
      <c r="K35" s="864">
        <v>307.41930000000002</v>
      </c>
      <c r="L35" s="864">
        <v>1063.0296713</v>
      </c>
      <c r="M35" s="864">
        <v>286.45014600000002</v>
      </c>
      <c r="N35" s="864">
        <v>1074.6192051</v>
      </c>
      <c r="O35" s="862">
        <v>397.056195</v>
      </c>
      <c r="P35" s="862">
        <v>1536.2668854000001</v>
      </c>
      <c r="Q35" s="861">
        <v>699565.18999999971</v>
      </c>
      <c r="R35" s="861">
        <v>2282.0002552000001</v>
      </c>
      <c r="S35" s="862">
        <v>637759.06999999983</v>
      </c>
      <c r="T35" s="862">
        <v>227849.86</v>
      </c>
      <c r="U35" s="866">
        <v>230046.33000000002</v>
      </c>
      <c r="V35" s="866">
        <v>127723.86</v>
      </c>
      <c r="W35" s="567" t="s">
        <v>1367</v>
      </c>
      <c r="X35" s="184"/>
      <c r="Y35" s="204"/>
    </row>
    <row r="36" spans="1:25" ht="16.5" customHeight="1">
      <c r="A36" s="878" t="s">
        <v>1366</v>
      </c>
      <c r="B36" s="257" t="s">
        <v>1337</v>
      </c>
      <c r="C36" s="257" t="s">
        <v>47</v>
      </c>
      <c r="D36" s="257">
        <v>2772.44</v>
      </c>
      <c r="E36" s="257" t="s">
        <v>47</v>
      </c>
      <c r="F36" s="257">
        <v>2907.85</v>
      </c>
      <c r="G36" s="257" t="s">
        <v>47</v>
      </c>
      <c r="H36" s="257">
        <v>3053.79</v>
      </c>
      <c r="I36" s="867"/>
      <c r="J36" s="867">
        <v>3548.95</v>
      </c>
      <c r="K36" s="867"/>
      <c r="L36" s="867">
        <v>4613.3816262999999</v>
      </c>
      <c r="M36" s="867"/>
      <c r="N36" s="867">
        <v>4586.8005394000002</v>
      </c>
      <c r="O36" s="868">
        <v>0</v>
      </c>
      <c r="P36" s="868">
        <v>6402.8412558</v>
      </c>
      <c r="Q36" s="869">
        <v>1296979.27</v>
      </c>
      <c r="R36" s="869">
        <v>8714.6970870000005</v>
      </c>
      <c r="S36" s="868">
        <v>1558796.4200000002</v>
      </c>
      <c r="T36" s="868">
        <v>1143226.04</v>
      </c>
      <c r="U36" s="885">
        <v>1630395.0599999998</v>
      </c>
      <c r="V36" s="885">
        <v>1237515.8600000001</v>
      </c>
      <c r="W36" s="879" t="s">
        <v>1365</v>
      </c>
      <c r="X36" s="184"/>
      <c r="Y36" s="204"/>
    </row>
    <row r="37" spans="1:25" ht="16.5" customHeight="1">
      <c r="A37" s="877" t="s">
        <v>1364</v>
      </c>
      <c r="B37" s="244" t="s">
        <v>1337</v>
      </c>
      <c r="C37" s="244">
        <v>0.26</v>
      </c>
      <c r="D37" s="244">
        <v>19.329999999999998</v>
      </c>
      <c r="E37" s="244">
        <v>0.21</v>
      </c>
      <c r="F37" s="244">
        <v>17.02</v>
      </c>
      <c r="G37" s="244">
        <v>0.17</v>
      </c>
      <c r="H37" s="244">
        <v>13.84</v>
      </c>
      <c r="I37" s="864">
        <v>12.42</v>
      </c>
      <c r="J37" s="864">
        <v>327.44</v>
      </c>
      <c r="K37" s="864">
        <v>14.882826</v>
      </c>
      <c r="L37" s="864">
        <v>480.66255589999997</v>
      </c>
      <c r="M37" s="864">
        <v>12.816181</v>
      </c>
      <c r="N37" s="864">
        <v>398.49828120000001</v>
      </c>
      <c r="O37" s="862">
        <v>13.887740000000001</v>
      </c>
      <c r="P37" s="862">
        <v>416.54246330000001</v>
      </c>
      <c r="Q37" s="861">
        <v>13826.91</v>
      </c>
      <c r="R37" s="861">
        <v>474.03665189999998</v>
      </c>
      <c r="S37" s="862">
        <v>12577.039999999999</v>
      </c>
      <c r="T37" s="862">
        <v>32601.59</v>
      </c>
      <c r="U37" s="866">
        <v>13734.619999999999</v>
      </c>
      <c r="V37" s="866">
        <v>36081.370000000003</v>
      </c>
      <c r="W37" s="567" t="s">
        <v>1363</v>
      </c>
      <c r="X37" s="184"/>
      <c r="Y37" s="204"/>
    </row>
    <row r="38" spans="1:25" ht="16.5" customHeight="1">
      <c r="A38" s="878" t="s">
        <v>1362</v>
      </c>
      <c r="B38" s="257" t="s">
        <v>1337</v>
      </c>
      <c r="C38" s="257">
        <v>1503.51</v>
      </c>
      <c r="D38" s="257">
        <v>29282.58</v>
      </c>
      <c r="E38" s="257">
        <v>1314.22</v>
      </c>
      <c r="F38" s="257">
        <v>26684.22</v>
      </c>
      <c r="G38" s="257">
        <v>1323.58</v>
      </c>
      <c r="H38" s="257">
        <v>26161.38</v>
      </c>
      <c r="I38" s="867">
        <v>1350.25</v>
      </c>
      <c r="J38" s="867">
        <v>26035.19</v>
      </c>
      <c r="K38" s="867">
        <v>1233.3779999999999</v>
      </c>
      <c r="L38" s="867">
        <v>25091.427246399999</v>
      </c>
      <c r="M38" s="867">
        <v>1152.3240000000001</v>
      </c>
      <c r="N38" s="867">
        <v>22661.116711499999</v>
      </c>
      <c r="O38" s="868">
        <v>1085.6130000000001</v>
      </c>
      <c r="P38" s="868">
        <v>23459.894601100001</v>
      </c>
      <c r="Q38" s="869">
        <v>1175184.43</v>
      </c>
      <c r="R38" s="869">
        <v>24612.742565699999</v>
      </c>
      <c r="S38" s="868">
        <v>1175378.6200000001</v>
      </c>
      <c r="T38" s="868">
        <v>2563985.81</v>
      </c>
      <c r="U38" s="885">
        <v>1193010.6099999999</v>
      </c>
      <c r="V38" s="885">
        <v>2827093.81</v>
      </c>
      <c r="W38" s="879" t="s">
        <v>1361</v>
      </c>
      <c r="X38" s="184"/>
      <c r="Y38" s="204"/>
    </row>
    <row r="39" spans="1:25" ht="16.5" customHeight="1">
      <c r="A39" s="877" t="s">
        <v>1360</v>
      </c>
      <c r="B39" s="244" t="s">
        <v>1337</v>
      </c>
      <c r="C39" s="244">
        <v>23.61</v>
      </c>
      <c r="D39" s="244">
        <v>828.11</v>
      </c>
      <c r="E39" s="244">
        <v>21.95</v>
      </c>
      <c r="F39" s="244">
        <v>837.76</v>
      </c>
      <c r="G39" s="244">
        <v>22.01</v>
      </c>
      <c r="H39" s="244">
        <v>869.84</v>
      </c>
      <c r="I39" s="864">
        <v>22.8</v>
      </c>
      <c r="J39" s="864">
        <v>843.61</v>
      </c>
      <c r="K39" s="864">
        <v>21.673999999999999</v>
      </c>
      <c r="L39" s="864">
        <v>867.52831790000005</v>
      </c>
      <c r="M39" s="864">
        <v>14.368</v>
      </c>
      <c r="N39" s="864">
        <v>654.04535050000004</v>
      </c>
      <c r="O39" s="862">
        <v>7.1109999999999998</v>
      </c>
      <c r="P39" s="862">
        <v>330.4521082</v>
      </c>
      <c r="Q39" s="861">
        <v>8704.5800000000036</v>
      </c>
      <c r="R39" s="861">
        <v>448.07397930000002</v>
      </c>
      <c r="S39" s="862">
        <v>10082.84</v>
      </c>
      <c r="T39" s="862">
        <v>54542.02</v>
      </c>
      <c r="U39" s="866">
        <v>9835.2700000000023</v>
      </c>
      <c r="V39" s="866">
        <v>57180.17</v>
      </c>
      <c r="W39" s="567" t="s">
        <v>1359</v>
      </c>
      <c r="X39" s="184"/>
      <c r="Y39" s="204"/>
    </row>
    <row r="40" spans="1:25" ht="16.5" customHeight="1">
      <c r="A40" s="878" t="s">
        <v>1358</v>
      </c>
      <c r="B40" s="257" t="s">
        <v>1337</v>
      </c>
      <c r="C40" s="257">
        <v>0.26</v>
      </c>
      <c r="D40" s="257">
        <v>2.67</v>
      </c>
      <c r="E40" s="257">
        <v>0</v>
      </c>
      <c r="F40" s="257">
        <v>0</v>
      </c>
      <c r="G40" s="257">
        <v>0.01</v>
      </c>
      <c r="H40" s="257">
        <v>0.21</v>
      </c>
      <c r="I40" s="867">
        <v>0.45</v>
      </c>
      <c r="J40" s="867">
        <v>7</v>
      </c>
      <c r="K40" s="867">
        <v>0.84799999999999998</v>
      </c>
      <c r="L40" s="867">
        <v>13.7304165</v>
      </c>
      <c r="M40" s="867">
        <v>1.052</v>
      </c>
      <c r="N40" s="867">
        <v>16.566346800000002</v>
      </c>
      <c r="O40" s="868">
        <v>0.89400000000000002</v>
      </c>
      <c r="P40" s="869">
        <v>18.055919800000002</v>
      </c>
      <c r="Q40" s="869">
        <v>1945.8700000000001</v>
      </c>
      <c r="R40" s="869">
        <v>45.502141600000002</v>
      </c>
      <c r="S40" s="868">
        <v>759.15999999999985</v>
      </c>
      <c r="T40" s="868">
        <v>1913.52</v>
      </c>
      <c r="U40" s="885">
        <v>210.22999999999996</v>
      </c>
      <c r="V40" s="885">
        <v>815.69</v>
      </c>
      <c r="W40" s="879" t="s">
        <v>1357</v>
      </c>
      <c r="X40" s="184"/>
      <c r="Y40" s="204"/>
    </row>
    <row r="41" spans="1:25" ht="16.5" customHeight="1">
      <c r="A41" s="877" t="s">
        <v>1356</v>
      </c>
      <c r="B41" s="244" t="s">
        <v>1337</v>
      </c>
      <c r="C41" s="244">
        <v>0.41</v>
      </c>
      <c r="D41" s="244">
        <v>14.2</v>
      </c>
      <c r="E41" s="244">
        <v>0.28000000000000003</v>
      </c>
      <c r="F41" s="244">
        <v>6.16</v>
      </c>
      <c r="G41" s="244">
        <v>0.14000000000000001</v>
      </c>
      <c r="H41" s="244">
        <v>4.58</v>
      </c>
      <c r="I41" s="864">
        <v>0.27</v>
      </c>
      <c r="J41" s="864">
        <v>9.89</v>
      </c>
      <c r="K41" s="864">
        <v>0.40500000000000003</v>
      </c>
      <c r="L41" s="864">
        <v>13.920916399999999</v>
      </c>
      <c r="M41" s="864">
        <v>0.442</v>
      </c>
      <c r="N41" s="864">
        <v>15.2534945</v>
      </c>
      <c r="O41" s="862">
        <v>0.78</v>
      </c>
      <c r="P41" s="862">
        <v>12.647551399999999</v>
      </c>
      <c r="Q41" s="861">
        <v>467.79999999999995</v>
      </c>
      <c r="R41" s="861">
        <v>11.5421184</v>
      </c>
      <c r="S41" s="862">
        <v>335.6</v>
      </c>
      <c r="T41" s="862">
        <v>1270.44</v>
      </c>
      <c r="U41" s="866">
        <v>793.01</v>
      </c>
      <c r="V41" s="866">
        <v>2180.29</v>
      </c>
      <c r="W41" s="567" t="s">
        <v>1355</v>
      </c>
      <c r="X41" s="184"/>
      <c r="Y41" s="204"/>
    </row>
    <row r="42" spans="1:25" ht="16.5" customHeight="1">
      <c r="A42" s="878" t="s">
        <v>1354</v>
      </c>
      <c r="B42" s="257" t="s">
        <v>1337</v>
      </c>
      <c r="C42" s="257">
        <v>104.17</v>
      </c>
      <c r="D42" s="257">
        <v>2169.0300000000002</v>
      </c>
      <c r="E42" s="257">
        <v>77.53</v>
      </c>
      <c r="F42" s="257">
        <v>1677.46</v>
      </c>
      <c r="G42" s="257">
        <v>90.35</v>
      </c>
      <c r="H42" s="257">
        <v>1701.18</v>
      </c>
      <c r="I42" s="867">
        <v>102.26</v>
      </c>
      <c r="J42" s="867">
        <v>1954.63</v>
      </c>
      <c r="K42" s="867">
        <v>180.68805900000001</v>
      </c>
      <c r="L42" s="867">
        <v>3375.7281447999999</v>
      </c>
      <c r="M42" s="867">
        <v>111.171609</v>
      </c>
      <c r="N42" s="867">
        <v>1983.8407907999999</v>
      </c>
      <c r="O42" s="868">
        <v>118.33426900000001</v>
      </c>
      <c r="P42" s="868">
        <v>2391.2038972</v>
      </c>
      <c r="Q42" s="869">
        <v>191355.58000000005</v>
      </c>
      <c r="R42" s="869">
        <v>4734.6409999999996</v>
      </c>
      <c r="S42" s="868">
        <v>156167.01</v>
      </c>
      <c r="T42" s="868">
        <v>469504.06</v>
      </c>
      <c r="U42" s="885">
        <v>157620.83000000002</v>
      </c>
      <c r="V42" s="885">
        <v>343920.96</v>
      </c>
      <c r="W42" s="879" t="s">
        <v>1441</v>
      </c>
      <c r="X42" s="184"/>
      <c r="Y42" s="204"/>
    </row>
    <row r="43" spans="1:25" ht="16.5" customHeight="1">
      <c r="A43" s="877" t="s">
        <v>1352</v>
      </c>
      <c r="B43" s="244" t="s">
        <v>1337</v>
      </c>
      <c r="C43" s="244" t="s">
        <v>47</v>
      </c>
      <c r="D43" s="244">
        <v>651.19000000000005</v>
      </c>
      <c r="E43" s="244" t="s">
        <v>47</v>
      </c>
      <c r="F43" s="244">
        <v>769.14</v>
      </c>
      <c r="G43" s="244" t="s">
        <v>47</v>
      </c>
      <c r="H43" s="244">
        <v>530.44000000000005</v>
      </c>
      <c r="I43" s="864"/>
      <c r="J43" s="864">
        <v>552.09</v>
      </c>
      <c r="K43" s="864"/>
      <c r="L43" s="864">
        <v>687.22008860000005</v>
      </c>
      <c r="M43" s="864"/>
      <c r="N43" s="864">
        <v>574.64927339999997</v>
      </c>
      <c r="O43" s="862">
        <v>0</v>
      </c>
      <c r="P43" s="862">
        <v>435.50216260000002</v>
      </c>
      <c r="Q43" s="861">
        <v>320266.90999999992</v>
      </c>
      <c r="R43" s="861">
        <v>529.93875969999999</v>
      </c>
      <c r="S43" s="862">
        <v>664753.47000000009</v>
      </c>
      <c r="T43" s="862">
        <v>108161.60000000001</v>
      </c>
      <c r="U43" s="866">
        <v>1133017.1300000001</v>
      </c>
      <c r="V43" s="866">
        <v>137974.1</v>
      </c>
      <c r="W43" s="567" t="s">
        <v>1351</v>
      </c>
      <c r="X43" s="184"/>
      <c r="Y43" s="204"/>
    </row>
    <row r="44" spans="1:25" ht="16.5" customHeight="1">
      <c r="A44" s="878" t="s">
        <v>1350</v>
      </c>
      <c r="B44" s="257" t="s">
        <v>1337</v>
      </c>
      <c r="C44" s="257">
        <v>22.95</v>
      </c>
      <c r="D44" s="257">
        <v>460.8</v>
      </c>
      <c r="E44" s="257">
        <v>22.69</v>
      </c>
      <c r="F44" s="257">
        <v>483.41</v>
      </c>
      <c r="G44" s="257">
        <v>22.02</v>
      </c>
      <c r="H44" s="257">
        <v>546.71</v>
      </c>
      <c r="I44" s="867">
        <v>20.7</v>
      </c>
      <c r="J44" s="867">
        <v>507.32</v>
      </c>
      <c r="K44" s="867">
        <v>19.694690999999999</v>
      </c>
      <c r="L44" s="867">
        <v>571.43330460000004</v>
      </c>
      <c r="M44" s="867">
        <v>16.949411999999999</v>
      </c>
      <c r="N44" s="867">
        <v>541.61087710000004</v>
      </c>
      <c r="O44" s="868">
        <v>15.695017999999999</v>
      </c>
      <c r="P44" s="868">
        <v>575.98772499999995</v>
      </c>
      <c r="Q44" s="869">
        <v>23695.49</v>
      </c>
      <c r="R44" s="869">
        <v>772.40327009999999</v>
      </c>
      <c r="S44" s="868">
        <v>21052.800000000003</v>
      </c>
      <c r="T44" s="868">
        <v>70847.61</v>
      </c>
      <c r="U44" s="885">
        <v>17841.09</v>
      </c>
      <c r="V44" s="885">
        <v>65752.009999999995</v>
      </c>
      <c r="W44" s="879" t="s">
        <v>1349</v>
      </c>
      <c r="X44" s="184"/>
      <c r="Y44" s="204"/>
    </row>
    <row r="45" spans="1:25" ht="16.5" customHeight="1">
      <c r="A45" s="877" t="s">
        <v>1348</v>
      </c>
      <c r="B45" s="244" t="s">
        <v>1337</v>
      </c>
      <c r="C45" s="244" t="s">
        <v>47</v>
      </c>
      <c r="D45" s="244">
        <v>2264.89</v>
      </c>
      <c r="E45" s="244" t="s">
        <v>47</v>
      </c>
      <c r="F45" s="244">
        <v>2030.92</v>
      </c>
      <c r="G45" s="244" t="s">
        <v>47</v>
      </c>
      <c r="H45" s="244">
        <v>2004.79</v>
      </c>
      <c r="I45" s="864"/>
      <c r="J45" s="864">
        <v>2105.7800000000002</v>
      </c>
      <c r="K45" s="864">
        <v>2316.0193100000001</v>
      </c>
      <c r="L45" s="864">
        <v>2103.9657498000001</v>
      </c>
      <c r="M45" s="864">
        <v>1394.53181</v>
      </c>
      <c r="N45" s="864">
        <v>1649.3091546000001</v>
      </c>
      <c r="O45" s="862">
        <v>2503.3315600000001</v>
      </c>
      <c r="P45" s="862">
        <v>2446.8210036999999</v>
      </c>
      <c r="Q45" s="861">
        <v>200921.19999999998</v>
      </c>
      <c r="R45" s="861">
        <v>2042.810917</v>
      </c>
      <c r="S45" s="862">
        <v>234970.90999999997</v>
      </c>
      <c r="T45" s="862">
        <v>261695.86</v>
      </c>
      <c r="U45" s="866">
        <v>240761.89000000007</v>
      </c>
      <c r="V45" s="866">
        <v>287131.90000000002</v>
      </c>
      <c r="W45" s="567" t="s">
        <v>1347</v>
      </c>
      <c r="X45" s="184"/>
      <c r="Y45" s="204"/>
    </row>
    <row r="46" spans="1:25" ht="16.5" customHeight="1">
      <c r="A46" s="878" t="s">
        <v>1346</v>
      </c>
      <c r="B46" s="257" t="s">
        <v>1337</v>
      </c>
      <c r="C46" s="257">
        <v>1231.81</v>
      </c>
      <c r="D46" s="257">
        <v>33688.379999999997</v>
      </c>
      <c r="E46" s="257">
        <v>978.04</v>
      </c>
      <c r="F46" s="257">
        <v>31219.48</v>
      </c>
      <c r="G46" s="257">
        <v>1185.27</v>
      </c>
      <c r="H46" s="257">
        <v>39593.78</v>
      </c>
      <c r="I46" s="867">
        <v>1432.46</v>
      </c>
      <c r="J46" s="867">
        <v>47646.41</v>
      </c>
      <c r="K46" s="867">
        <v>1672.3861139999999</v>
      </c>
      <c r="L46" s="867">
        <v>47664.937987999998</v>
      </c>
      <c r="M46" s="867">
        <v>1329.031201</v>
      </c>
      <c r="N46" s="867">
        <v>47618.104513799997</v>
      </c>
      <c r="O46" s="868">
        <v>1167.7581600000001</v>
      </c>
      <c r="P46" s="868">
        <v>44175.753676200002</v>
      </c>
      <c r="Q46" s="869">
        <v>257264.15000000005</v>
      </c>
      <c r="R46" s="869">
        <v>57816.074800000002</v>
      </c>
      <c r="S46" s="868">
        <v>407478.41000000021</v>
      </c>
      <c r="T46" s="868">
        <v>6474678.6399999997</v>
      </c>
      <c r="U46" s="885">
        <v>411399.42000000016</v>
      </c>
      <c r="V46" s="885">
        <v>5668476.6200000001</v>
      </c>
      <c r="W46" s="879" t="s">
        <v>1345</v>
      </c>
      <c r="X46" s="184"/>
      <c r="Y46" s="204"/>
    </row>
    <row r="47" spans="1:25" ht="16.5" customHeight="1">
      <c r="A47" s="877" t="s">
        <v>1344</v>
      </c>
      <c r="B47" s="244" t="s">
        <v>1337</v>
      </c>
      <c r="C47" s="244">
        <v>92.06</v>
      </c>
      <c r="D47" s="244">
        <v>2169.4899999999998</v>
      </c>
      <c r="E47" s="244">
        <v>95.88</v>
      </c>
      <c r="F47" s="244">
        <v>2385.4899999999998</v>
      </c>
      <c r="G47" s="244">
        <v>83.36</v>
      </c>
      <c r="H47" s="244">
        <v>2693.57</v>
      </c>
      <c r="I47" s="864">
        <v>89.1</v>
      </c>
      <c r="J47" s="864">
        <v>2940.06</v>
      </c>
      <c r="K47" s="864">
        <v>108.05105500000001</v>
      </c>
      <c r="L47" s="864">
        <v>3127.2613802000001</v>
      </c>
      <c r="M47" s="864">
        <v>92.241986999999995</v>
      </c>
      <c r="N47" s="864">
        <v>3033.0366981000002</v>
      </c>
      <c r="O47" s="862">
        <v>120.55842800000001</v>
      </c>
      <c r="P47" s="862">
        <v>3997.0546064999999</v>
      </c>
      <c r="Q47" s="861">
        <v>109674.05000000002</v>
      </c>
      <c r="R47" s="861">
        <v>4304.1559999999999</v>
      </c>
      <c r="S47" s="862">
        <v>102146.25</v>
      </c>
      <c r="T47" s="862">
        <v>477440.99</v>
      </c>
      <c r="U47" s="866">
        <v>93931.05</v>
      </c>
      <c r="V47" s="866">
        <v>484143.01</v>
      </c>
      <c r="W47" s="567" t="s">
        <v>1343</v>
      </c>
      <c r="X47" s="184"/>
      <c r="Y47" s="204"/>
    </row>
    <row r="48" spans="1:25" ht="16.5" customHeight="1">
      <c r="A48" s="878" t="s">
        <v>1342</v>
      </c>
      <c r="B48" s="257" t="s">
        <v>1337</v>
      </c>
      <c r="C48" s="257">
        <v>37.39</v>
      </c>
      <c r="D48" s="257">
        <v>119.2</v>
      </c>
      <c r="E48" s="257">
        <v>25.11</v>
      </c>
      <c r="F48" s="257">
        <v>113.58</v>
      </c>
      <c r="G48" s="257">
        <v>18.18</v>
      </c>
      <c r="H48" s="257">
        <v>76.63</v>
      </c>
      <c r="I48" s="867">
        <v>27.2</v>
      </c>
      <c r="J48" s="867">
        <v>95.43</v>
      </c>
      <c r="K48" s="867">
        <v>25.652999999999999</v>
      </c>
      <c r="L48" s="867">
        <v>107.73926350000001</v>
      </c>
      <c r="M48" s="867">
        <v>21.658000000000001</v>
      </c>
      <c r="N48" s="867">
        <v>103.4836732</v>
      </c>
      <c r="O48" s="868">
        <v>30.555</v>
      </c>
      <c r="P48" s="868">
        <v>191.49426220000001</v>
      </c>
      <c r="Q48" s="869">
        <v>31952.45</v>
      </c>
      <c r="R48" s="869">
        <v>222.63089980000001</v>
      </c>
      <c r="S48" s="868">
        <v>31370.78</v>
      </c>
      <c r="T48" s="868">
        <v>18741.36</v>
      </c>
      <c r="U48" s="885">
        <v>22513.18</v>
      </c>
      <c r="V48" s="885" t="s">
        <v>1927</v>
      </c>
      <c r="W48" s="879" t="s">
        <v>1440</v>
      </c>
      <c r="X48" s="184"/>
      <c r="Y48" s="204"/>
    </row>
    <row r="49" spans="1:25" ht="16.5" customHeight="1">
      <c r="A49" s="877" t="s">
        <v>1340</v>
      </c>
      <c r="B49" s="244" t="s">
        <v>1337</v>
      </c>
      <c r="C49" s="244" t="s">
        <v>47</v>
      </c>
      <c r="D49" s="244">
        <v>770.08</v>
      </c>
      <c r="E49" s="244" t="s">
        <v>47</v>
      </c>
      <c r="F49" s="244">
        <v>824.89</v>
      </c>
      <c r="G49" s="244" t="s">
        <v>47</v>
      </c>
      <c r="H49" s="244">
        <v>927.32</v>
      </c>
      <c r="I49" s="864"/>
      <c r="J49" s="864">
        <v>909.94</v>
      </c>
      <c r="K49" s="864"/>
      <c r="L49" s="864">
        <v>795.76615379999998</v>
      </c>
      <c r="M49" s="864"/>
      <c r="N49" s="864">
        <v>729.54421590000004</v>
      </c>
      <c r="O49" s="862">
        <v>0</v>
      </c>
      <c r="P49" s="862">
        <v>803.88365380000005</v>
      </c>
      <c r="Q49" s="861">
        <v>257128.29</v>
      </c>
      <c r="R49" s="861">
        <v>1104.6352300000001</v>
      </c>
      <c r="S49" s="862">
        <v>205876.78999999998</v>
      </c>
      <c r="T49" s="862">
        <v>106245.77</v>
      </c>
      <c r="U49" s="866">
        <v>229247.28</v>
      </c>
      <c r="V49" s="866">
        <v>72090.14</v>
      </c>
      <c r="W49" s="567" t="s">
        <v>1439</v>
      </c>
      <c r="X49" s="184"/>
      <c r="Y49" s="204"/>
    </row>
    <row r="50" spans="1:25" ht="34.5" customHeight="1">
      <c r="A50" s="880" t="s">
        <v>1338</v>
      </c>
      <c r="B50" s="257" t="s">
        <v>1337</v>
      </c>
      <c r="C50" s="257">
        <v>1142.53</v>
      </c>
      <c r="D50" s="257">
        <v>11642.64</v>
      </c>
      <c r="E50" s="257">
        <v>1347.07</v>
      </c>
      <c r="F50" s="257">
        <v>12821.13</v>
      </c>
      <c r="G50" s="257">
        <v>996.09</v>
      </c>
      <c r="H50" s="257">
        <v>10907.32</v>
      </c>
      <c r="I50" s="867">
        <v>1101.47</v>
      </c>
      <c r="J50" s="867">
        <v>12200.05</v>
      </c>
      <c r="K50" s="867">
        <v>1143.0709999999999</v>
      </c>
      <c r="L50" s="867">
        <v>14627.548518899999</v>
      </c>
      <c r="M50" s="867">
        <v>657.80799999999999</v>
      </c>
      <c r="N50" s="867">
        <v>7539.5305048999999</v>
      </c>
      <c r="O50" s="868">
        <v>1213.98</v>
      </c>
      <c r="P50" s="869">
        <v>13968.376688099999</v>
      </c>
      <c r="Q50" s="869">
        <v>1250231.05</v>
      </c>
      <c r="R50" s="869">
        <v>20828.143700000001</v>
      </c>
      <c r="S50" s="868">
        <v>314232.17000000004</v>
      </c>
      <c r="T50" s="868">
        <v>611669.02</v>
      </c>
      <c r="U50" s="885">
        <v>499758.62000000005</v>
      </c>
      <c r="V50" s="885">
        <v>805060.63</v>
      </c>
      <c r="W50" s="881" t="s">
        <v>1336</v>
      </c>
      <c r="X50" s="184"/>
      <c r="Y50" s="204"/>
    </row>
    <row r="51" spans="1:25" ht="16.5">
      <c r="A51" s="1311" t="s">
        <v>1335</v>
      </c>
      <c r="B51" s="1312"/>
      <c r="C51" s="1312" t="s">
        <v>47</v>
      </c>
      <c r="D51" s="1312">
        <f>SUM(D5:D50)</f>
        <v>239681.05</v>
      </c>
      <c r="E51" s="1312" t="s">
        <v>47</v>
      </c>
      <c r="F51" s="1312">
        <f>SUM(F5:F50)</f>
        <v>215396.31000000006</v>
      </c>
      <c r="G51" s="1312" t="s">
        <v>47</v>
      </c>
      <c r="H51" s="1312">
        <f>SUM(H5:H50)</f>
        <v>226651.91999999998</v>
      </c>
      <c r="I51" s="1313"/>
      <c r="J51" s="1313">
        <f>SUM(J5:J50)</f>
        <v>251563.96</v>
      </c>
      <c r="K51" s="1313"/>
      <c r="L51" s="1313">
        <v>274571.27644470002</v>
      </c>
      <c r="M51" s="1313"/>
      <c r="N51" s="1313">
        <v>252976.06310980004</v>
      </c>
      <c r="O51" s="1321"/>
      <c r="P51" s="1313">
        <f>SUM(P5:P50)</f>
        <v>310811.43725720007</v>
      </c>
      <c r="Q51" s="1321"/>
      <c r="R51" s="1313">
        <f>SUM(R5:R50)</f>
        <v>368738.70622500003</v>
      </c>
      <c r="S51" s="1313"/>
      <c r="T51" s="1313">
        <f>SUM(T5:T50)</f>
        <v>41197557.49000001</v>
      </c>
      <c r="U51" s="1316"/>
      <c r="V51" s="1316"/>
      <c r="W51" s="1314" t="s">
        <v>1438</v>
      </c>
    </row>
    <row r="52" spans="1:25" ht="16.5" customHeight="1">
      <c r="A52" s="1311" t="s">
        <v>1333</v>
      </c>
      <c r="B52" s="1312"/>
      <c r="C52" s="1312" t="s">
        <v>47</v>
      </c>
      <c r="D52" s="1312">
        <v>1896348.42</v>
      </c>
      <c r="E52" s="1312" t="s">
        <v>47</v>
      </c>
      <c r="F52" s="1312">
        <v>1716384.4</v>
      </c>
      <c r="G52" s="1312" t="s">
        <v>47</v>
      </c>
      <c r="H52" s="1312">
        <v>1849433.55</v>
      </c>
      <c r="I52" s="1313"/>
      <c r="J52" s="1313">
        <v>1956514.53</v>
      </c>
      <c r="K52" s="1313"/>
      <c r="L52" s="1313">
        <v>2307726.19</v>
      </c>
      <c r="M52" s="1313"/>
      <c r="N52" s="1313">
        <v>2219854</v>
      </c>
      <c r="O52" s="1321"/>
      <c r="P52" s="1313">
        <v>2159043.2213062001</v>
      </c>
      <c r="Q52" s="1321"/>
      <c r="R52" s="1313">
        <v>2266092.2212868999</v>
      </c>
      <c r="S52" s="1313"/>
      <c r="T52" s="1313">
        <f>2556900000/1000</f>
        <v>2556900</v>
      </c>
      <c r="U52" s="1316"/>
      <c r="V52" s="1316"/>
      <c r="W52" s="1314" t="s">
        <v>1437</v>
      </c>
    </row>
    <row r="53" spans="1:25" ht="36" customHeight="1">
      <c r="A53" s="1317" t="s">
        <v>1436</v>
      </c>
      <c r="B53" s="891"/>
      <c r="C53" s="891" t="s">
        <v>246</v>
      </c>
      <c r="D53" s="891">
        <v>12.64</v>
      </c>
      <c r="E53" s="891" t="s">
        <v>47</v>
      </c>
      <c r="F53" s="891">
        <v>12.55</v>
      </c>
      <c r="G53" s="891" t="s">
        <v>47</v>
      </c>
      <c r="H53" s="891">
        <v>12.26</v>
      </c>
      <c r="I53" s="1322"/>
      <c r="J53" s="1322">
        <v>12.86</v>
      </c>
      <c r="K53" s="1322"/>
      <c r="L53" s="1322">
        <f>L51/L52*100</f>
        <v>11.897913956798316</v>
      </c>
      <c r="M53" s="1322"/>
      <c r="N53" s="1322">
        <f>N51/N52*100</f>
        <v>11.396067629213455</v>
      </c>
      <c r="O53" s="1323"/>
      <c r="P53" s="1322">
        <f>P51/P52*100</f>
        <v>14.395795053568319</v>
      </c>
      <c r="Q53" s="1323"/>
      <c r="R53" s="1322">
        <f>R51/R52*100</f>
        <v>16.272007942183201</v>
      </c>
      <c r="S53" s="1322"/>
      <c r="T53" s="1322">
        <f>T51/T52*100</f>
        <v>1611.2306891157264</v>
      </c>
      <c r="U53" s="1324"/>
      <c r="V53" s="1324"/>
      <c r="W53" s="1320" t="s">
        <v>1435</v>
      </c>
    </row>
    <row r="54" spans="1:25" ht="18" customHeight="1">
      <c r="A54" s="561" t="s">
        <v>1329</v>
      </c>
      <c r="B54" s="259"/>
      <c r="C54" s="259"/>
      <c r="D54" s="259"/>
      <c r="E54" s="259"/>
      <c r="F54" s="259"/>
      <c r="G54" s="259"/>
      <c r="H54" s="259"/>
      <c r="I54" s="259"/>
      <c r="J54" s="259"/>
      <c r="K54" s="259"/>
      <c r="L54" s="259"/>
      <c r="M54" s="259"/>
      <c r="N54" s="259"/>
      <c r="O54" s="259"/>
      <c r="P54" s="259"/>
      <c r="Q54" s="259"/>
      <c r="R54" s="259"/>
      <c r="S54" s="259"/>
      <c r="T54" s="259"/>
      <c r="U54" s="259"/>
      <c r="V54" s="259"/>
      <c r="W54" s="576"/>
    </row>
    <row r="55" spans="1:25" ht="18.75" customHeight="1">
      <c r="A55" s="1157" t="s">
        <v>1328</v>
      </c>
      <c r="B55" s="245"/>
      <c r="C55" s="245"/>
      <c r="D55" s="245"/>
      <c r="E55" s="245"/>
      <c r="F55" s="245"/>
      <c r="G55" s="245"/>
      <c r="H55" s="245"/>
      <c r="I55" s="245"/>
      <c r="J55" s="245"/>
      <c r="K55" s="978"/>
      <c r="L55" s="978"/>
      <c r="M55" s="978"/>
      <c r="N55" s="978"/>
      <c r="O55" s="978"/>
      <c r="P55" s="978"/>
      <c r="Q55" s="1156"/>
      <c r="R55" s="1156"/>
      <c r="S55" s="1156"/>
      <c r="T55" s="1156"/>
      <c r="U55" s="1156"/>
      <c r="V55" s="1156"/>
      <c r="W55" s="576"/>
    </row>
    <row r="56" spans="1:25" ht="16.5">
      <c r="A56" s="883" t="s">
        <v>2153</v>
      </c>
      <c r="B56" s="244"/>
      <c r="C56" s="244"/>
      <c r="D56" s="244"/>
      <c r="E56" s="244"/>
      <c r="F56" s="244"/>
      <c r="G56" s="244"/>
      <c r="H56" s="244"/>
      <c r="I56" s="244"/>
      <c r="J56" s="244"/>
      <c r="K56" s="244"/>
      <c r="L56" s="244"/>
      <c r="M56" s="244"/>
      <c r="N56" s="244"/>
      <c r="O56" s="244"/>
      <c r="P56" s="244"/>
      <c r="Q56" s="611"/>
      <c r="R56" s="611"/>
      <c r="S56" s="611"/>
      <c r="T56" s="611"/>
      <c r="U56" s="611"/>
      <c r="V56" s="611"/>
      <c r="W56" s="884"/>
    </row>
  </sheetData>
  <mergeCells count="15">
    <mergeCell ref="A1:W1"/>
    <mergeCell ref="A2:W2"/>
    <mergeCell ref="C3:D3"/>
    <mergeCell ref="E3:F3"/>
    <mergeCell ref="G3:H3"/>
    <mergeCell ref="I3:J3"/>
    <mergeCell ref="W3:W4"/>
    <mergeCell ref="B3:B4"/>
    <mergeCell ref="A3:A4"/>
    <mergeCell ref="K3:L3"/>
    <mergeCell ref="M3:N3"/>
    <mergeCell ref="O3:P3"/>
    <mergeCell ref="Q3:R3"/>
    <mergeCell ref="S3:T3"/>
    <mergeCell ref="U3:V3"/>
  </mergeCells>
  <conditionalFormatting sqref="X5:X50 AA5:XFD50 X3:XFD4 X51:XFD54">
    <cfRule type="expression" dxfId="7" priority="4">
      <formula>MOD(ROW(),3)=1</formula>
    </cfRule>
  </conditionalFormatting>
  <printOptions horizontalCentered="1"/>
  <pageMargins left="0.66929133858267698" right="0.15748031496063" top="0.55118110236220497" bottom="0.74803149606299202" header="0.31496062992126" footer="0.31496062992126"/>
  <pageSetup paperSize="9" scale="64"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S169"/>
  <sheetViews>
    <sheetView view="pageBreakPreview" topLeftCell="A13" zoomScaleSheetLayoutView="100" workbookViewId="0">
      <selection activeCell="L15" sqref="L15"/>
    </sheetView>
  </sheetViews>
  <sheetFormatPr defaultColWidth="9.140625" defaultRowHeight="15"/>
  <cols>
    <col min="1" max="1" width="6.85546875" style="1" customWidth="1"/>
    <col min="2" max="2" width="17.5703125" style="1" customWidth="1"/>
    <col min="3" max="3" width="7" style="1" customWidth="1"/>
    <col min="4" max="4" width="7.5703125" style="1" hidden="1" customWidth="1"/>
    <col min="5" max="5" width="7.28515625" style="1" bestFit="1" customWidth="1"/>
    <col min="6" max="6" width="7.42578125" style="1" customWidth="1"/>
    <col min="7" max="7" width="8.42578125" style="1" customWidth="1"/>
    <col min="8" max="11" width="7.28515625" style="1" bestFit="1" customWidth="1"/>
    <col min="12" max="13" width="7.140625" style="1" customWidth="1"/>
    <col min="14" max="14" width="7.28515625" style="1" bestFit="1" customWidth="1"/>
    <col min="15" max="15" width="8.140625" style="1" customWidth="1"/>
    <col min="16" max="16" width="7.42578125" style="1" customWidth="1"/>
    <col min="17" max="17" width="23.140625" style="1" customWidth="1"/>
    <col min="18" max="16384" width="9.140625" style="1"/>
  </cols>
  <sheetData>
    <row r="1" spans="1:19" s="57" customFormat="1" ht="25.5" customHeight="1">
      <c r="A1" s="1386" t="s">
        <v>2157</v>
      </c>
      <c r="B1" s="1387"/>
      <c r="C1" s="1387"/>
      <c r="D1" s="1387"/>
      <c r="E1" s="1387"/>
      <c r="F1" s="1387"/>
      <c r="G1" s="1387"/>
      <c r="H1" s="1387"/>
      <c r="I1" s="1387"/>
      <c r="J1" s="1387"/>
      <c r="K1" s="1387"/>
      <c r="L1" s="1387"/>
      <c r="M1" s="1387"/>
      <c r="N1" s="1387"/>
      <c r="O1" s="1387"/>
      <c r="P1" s="1387"/>
      <c r="Q1" s="1388"/>
    </row>
    <row r="2" spans="1:19" s="57" customFormat="1" ht="24.75" customHeight="1">
      <c r="A2" s="1575" t="s">
        <v>1968</v>
      </c>
      <c r="B2" s="1394"/>
      <c r="C2" s="1394"/>
      <c r="D2" s="1394"/>
      <c r="E2" s="1394"/>
      <c r="F2" s="1394"/>
      <c r="G2" s="1394"/>
      <c r="H2" s="1394"/>
      <c r="I2" s="1394"/>
      <c r="J2" s="1394"/>
      <c r="K2" s="1394"/>
      <c r="L2" s="1394"/>
      <c r="M2" s="1394"/>
      <c r="N2" s="1394"/>
      <c r="O2" s="1394"/>
      <c r="P2" s="1394"/>
      <c r="Q2" s="1395"/>
    </row>
    <row r="3" spans="1:19" s="14" customFormat="1" ht="39.75" customHeight="1">
      <c r="A3" s="1720" t="s">
        <v>603</v>
      </c>
      <c r="B3" s="1721"/>
      <c r="C3" s="1721"/>
      <c r="D3" s="1721"/>
      <c r="E3" s="1721"/>
      <c r="F3" s="1721"/>
      <c r="G3" s="1721"/>
      <c r="H3" s="1721"/>
      <c r="I3" s="1721"/>
      <c r="J3" s="1721"/>
      <c r="K3" s="1721"/>
      <c r="L3" s="1721"/>
      <c r="M3" s="1721"/>
      <c r="N3" s="1721"/>
      <c r="O3" s="1721"/>
      <c r="P3" s="1721"/>
      <c r="Q3" s="1722"/>
      <c r="S3" s="76"/>
    </row>
    <row r="4" spans="1:19" s="31" customFormat="1" ht="51.75" customHeight="1">
      <c r="A4" s="544" t="s">
        <v>602</v>
      </c>
      <c r="B4" s="543" t="s">
        <v>184</v>
      </c>
      <c r="C4" s="1325">
        <v>1951</v>
      </c>
      <c r="D4" s="543">
        <v>1956</v>
      </c>
      <c r="E4" s="543">
        <v>1961</v>
      </c>
      <c r="F4" s="543">
        <v>1966</v>
      </c>
      <c r="G4" s="543">
        <v>1972</v>
      </c>
      <c r="H4" s="543">
        <v>1977</v>
      </c>
      <c r="I4" s="543">
        <v>1982</v>
      </c>
      <c r="J4" s="543">
        <v>1987</v>
      </c>
      <c r="K4" s="543">
        <v>1992</v>
      </c>
      <c r="L4" s="543">
        <v>1997</v>
      </c>
      <c r="M4" s="543">
        <v>2003</v>
      </c>
      <c r="N4" s="543">
        <v>2007</v>
      </c>
      <c r="O4" s="543">
        <v>2012</v>
      </c>
      <c r="P4" s="543">
        <v>2019</v>
      </c>
      <c r="Q4" s="543" t="s">
        <v>50</v>
      </c>
    </row>
    <row r="5" spans="1:19" s="4" customFormat="1" ht="21.95" customHeight="1">
      <c r="A5" s="392">
        <v>1</v>
      </c>
      <c r="B5" s="299" t="s">
        <v>170</v>
      </c>
      <c r="C5" s="842">
        <v>155.30000000000001</v>
      </c>
      <c r="D5" s="410">
        <v>158.69999999999999</v>
      </c>
      <c r="E5" s="410">
        <v>175.6</v>
      </c>
      <c r="F5" s="410">
        <v>176.2</v>
      </c>
      <c r="G5" s="410">
        <v>178.3</v>
      </c>
      <c r="H5" s="410">
        <v>180</v>
      </c>
      <c r="I5" s="410">
        <v>192.45</v>
      </c>
      <c r="J5" s="410">
        <v>199.69</v>
      </c>
      <c r="K5" s="410">
        <v>204.58</v>
      </c>
      <c r="L5" s="410">
        <v>198.88</v>
      </c>
      <c r="M5" s="410">
        <v>185.18</v>
      </c>
      <c r="N5" s="410">
        <v>199.08</v>
      </c>
      <c r="O5" s="410">
        <v>190.9</v>
      </c>
      <c r="P5" s="410">
        <v>193.46</v>
      </c>
      <c r="Q5" s="402" t="s">
        <v>44</v>
      </c>
    </row>
    <row r="6" spans="1:19" s="4" customFormat="1" ht="21.95" customHeight="1">
      <c r="A6" s="521">
        <v>2</v>
      </c>
      <c r="B6" s="308" t="s">
        <v>242</v>
      </c>
      <c r="C6" s="887">
        <v>54.4</v>
      </c>
      <c r="D6" s="846">
        <v>47.3</v>
      </c>
      <c r="E6" s="846">
        <v>51</v>
      </c>
      <c r="F6" s="846">
        <v>51.8</v>
      </c>
      <c r="G6" s="846">
        <v>53.4</v>
      </c>
      <c r="H6" s="846">
        <v>54.6</v>
      </c>
      <c r="I6" s="846">
        <v>59.21</v>
      </c>
      <c r="J6" s="846">
        <v>62.07</v>
      </c>
      <c r="K6" s="846">
        <v>64.36</v>
      </c>
      <c r="L6" s="846">
        <v>64.430000000000007</v>
      </c>
      <c r="M6" s="846">
        <v>64.510000000000005</v>
      </c>
      <c r="N6" s="846">
        <v>72.915999999999997</v>
      </c>
      <c r="O6" s="846">
        <v>76.685000000000002</v>
      </c>
      <c r="P6" s="846">
        <v>81.39</v>
      </c>
      <c r="Q6" s="549" t="s">
        <v>51</v>
      </c>
    </row>
    <row r="7" spans="1:19" s="4" customFormat="1" ht="21.95" customHeight="1">
      <c r="A7" s="392">
        <v>3</v>
      </c>
      <c r="B7" s="299" t="s">
        <v>171</v>
      </c>
      <c r="C7" s="842">
        <v>43.4</v>
      </c>
      <c r="D7" s="410">
        <v>44.9</v>
      </c>
      <c r="E7" s="410">
        <v>51.2</v>
      </c>
      <c r="F7" s="410">
        <v>53</v>
      </c>
      <c r="G7" s="410">
        <v>57.4</v>
      </c>
      <c r="H7" s="410">
        <v>62</v>
      </c>
      <c r="I7" s="410">
        <v>69.78</v>
      </c>
      <c r="J7" s="410">
        <v>75.97</v>
      </c>
      <c r="K7" s="410">
        <v>84.21</v>
      </c>
      <c r="L7" s="410">
        <v>89.92</v>
      </c>
      <c r="M7" s="410">
        <v>97.92</v>
      </c>
      <c r="N7" s="410">
        <v>105.34</v>
      </c>
      <c r="O7" s="410">
        <v>108.7</v>
      </c>
      <c r="P7" s="410">
        <v>109.85</v>
      </c>
      <c r="Q7" s="402" t="s">
        <v>52</v>
      </c>
    </row>
    <row r="8" spans="1:19" s="4" customFormat="1" ht="30" customHeight="1">
      <c r="A8" s="521">
        <v>4</v>
      </c>
      <c r="B8" s="308" t="s">
        <v>568</v>
      </c>
      <c r="C8" s="887">
        <v>21</v>
      </c>
      <c r="D8" s="846">
        <v>21.7</v>
      </c>
      <c r="E8" s="846">
        <v>24.3</v>
      </c>
      <c r="F8" s="846">
        <v>25.4</v>
      </c>
      <c r="G8" s="846">
        <v>28.6</v>
      </c>
      <c r="H8" s="846">
        <v>31.3</v>
      </c>
      <c r="I8" s="846">
        <v>32.5</v>
      </c>
      <c r="J8" s="846">
        <v>39.130000000000003</v>
      </c>
      <c r="K8" s="846">
        <v>43.81</v>
      </c>
      <c r="L8" s="846">
        <v>46.77</v>
      </c>
      <c r="M8" s="846">
        <v>50.97</v>
      </c>
      <c r="N8" s="846">
        <v>54.47</v>
      </c>
      <c r="O8" s="846">
        <v>56.59</v>
      </c>
      <c r="P8" s="846">
        <v>55.07</v>
      </c>
      <c r="Q8" s="549" t="s">
        <v>53</v>
      </c>
    </row>
    <row r="9" spans="1:19" s="4" customFormat="1" ht="21.95" customHeight="1">
      <c r="A9" s="392">
        <v>5</v>
      </c>
      <c r="B9" s="299" t="s">
        <v>172</v>
      </c>
      <c r="C9" s="842">
        <v>198.7</v>
      </c>
      <c r="D9" s="410">
        <v>203.6</v>
      </c>
      <c r="E9" s="410">
        <v>226.8</v>
      </c>
      <c r="F9" s="410">
        <v>229.2</v>
      </c>
      <c r="G9" s="410">
        <v>235.7</v>
      </c>
      <c r="H9" s="410">
        <v>242</v>
      </c>
      <c r="I9" s="410">
        <v>262.36</v>
      </c>
      <c r="J9" s="410">
        <v>275.82</v>
      </c>
      <c r="K9" s="410">
        <v>289</v>
      </c>
      <c r="L9" s="410">
        <v>288.8</v>
      </c>
      <c r="M9" s="410">
        <v>283.10000000000002</v>
      </c>
      <c r="N9" s="410">
        <v>304.42</v>
      </c>
      <c r="O9" s="410">
        <v>299.98</v>
      </c>
      <c r="P9" s="410">
        <v>303.31</v>
      </c>
      <c r="Q9" s="402" t="s">
        <v>54</v>
      </c>
    </row>
    <row r="10" spans="1:19" s="4" customFormat="1" ht="21.95" customHeight="1">
      <c r="A10" s="521">
        <v>6</v>
      </c>
      <c r="B10" s="308" t="s">
        <v>173</v>
      </c>
      <c r="C10" s="887">
        <v>39.1</v>
      </c>
      <c r="D10" s="846">
        <v>39.299999999999997</v>
      </c>
      <c r="E10" s="846">
        <v>40.200000000000003</v>
      </c>
      <c r="F10" s="846">
        <v>42.4</v>
      </c>
      <c r="G10" s="846">
        <v>40</v>
      </c>
      <c r="H10" s="846">
        <v>41</v>
      </c>
      <c r="I10" s="846">
        <v>48.76</v>
      </c>
      <c r="J10" s="846">
        <v>45.7</v>
      </c>
      <c r="K10" s="846">
        <v>50.78</v>
      </c>
      <c r="L10" s="846">
        <v>57.49</v>
      </c>
      <c r="M10" s="846">
        <v>61.47</v>
      </c>
      <c r="N10" s="846">
        <v>71.56</v>
      </c>
      <c r="O10" s="846">
        <v>65.069999999999993</v>
      </c>
      <c r="P10" s="846">
        <v>74.260000000000005</v>
      </c>
      <c r="Q10" s="549" t="s">
        <v>45</v>
      </c>
    </row>
    <row r="11" spans="1:19" s="4" customFormat="1" ht="21.95" customHeight="1">
      <c r="A11" s="392">
        <v>7</v>
      </c>
      <c r="B11" s="299" t="s">
        <v>174</v>
      </c>
      <c r="C11" s="842">
        <v>47.2</v>
      </c>
      <c r="D11" s="410">
        <v>55.4</v>
      </c>
      <c r="E11" s="410">
        <v>60.9</v>
      </c>
      <c r="F11" s="410">
        <v>64.599999999999994</v>
      </c>
      <c r="G11" s="410">
        <v>67.5</v>
      </c>
      <c r="H11" s="410">
        <v>75.599999999999994</v>
      </c>
      <c r="I11" s="410">
        <v>95.25</v>
      </c>
      <c r="J11" s="410">
        <v>110.21</v>
      </c>
      <c r="K11" s="410">
        <v>115.28</v>
      </c>
      <c r="L11" s="410">
        <v>122.72</v>
      </c>
      <c r="M11" s="410">
        <v>124.36</v>
      </c>
      <c r="N11" s="410">
        <v>140.54</v>
      </c>
      <c r="O11" s="410">
        <v>135.16999999999999</v>
      </c>
      <c r="P11" s="410">
        <v>148.88499999999999</v>
      </c>
      <c r="Q11" s="402" t="s">
        <v>55</v>
      </c>
    </row>
    <row r="12" spans="1:19" s="4" customFormat="1" ht="21.95" customHeight="1">
      <c r="A12" s="521">
        <v>8</v>
      </c>
      <c r="B12" s="308" t="s">
        <v>175</v>
      </c>
      <c r="C12" s="887">
        <v>4.5</v>
      </c>
      <c r="D12" s="846">
        <v>1.5</v>
      </c>
      <c r="E12" s="846">
        <v>1.3</v>
      </c>
      <c r="F12" s="846">
        <v>1.1000000000000001</v>
      </c>
      <c r="G12" s="846">
        <v>0.9</v>
      </c>
      <c r="H12" s="846">
        <v>0.9</v>
      </c>
      <c r="I12" s="846">
        <v>0.9</v>
      </c>
      <c r="J12" s="846">
        <v>0.8</v>
      </c>
      <c r="K12" s="846">
        <v>0.82</v>
      </c>
      <c r="L12" s="846">
        <v>0.83</v>
      </c>
      <c r="M12" s="846">
        <v>0.75</v>
      </c>
      <c r="N12" s="846">
        <v>0.61</v>
      </c>
      <c r="O12" s="846">
        <v>0.63</v>
      </c>
      <c r="P12" s="846">
        <v>0.34200000000000003</v>
      </c>
      <c r="Q12" s="552" t="s">
        <v>56</v>
      </c>
    </row>
    <row r="13" spans="1:19" s="4" customFormat="1" ht="21.95" customHeight="1">
      <c r="A13" s="392">
        <v>9</v>
      </c>
      <c r="B13" s="299" t="s">
        <v>176</v>
      </c>
      <c r="C13" s="842">
        <v>0.6</v>
      </c>
      <c r="D13" s="410">
        <v>0.8</v>
      </c>
      <c r="E13" s="410">
        <v>0.9</v>
      </c>
      <c r="F13" s="410">
        <v>1</v>
      </c>
      <c r="G13" s="410">
        <v>1.1000000000000001</v>
      </c>
      <c r="H13" s="410">
        <v>1.1000000000000001</v>
      </c>
      <c r="I13" s="410">
        <v>1.08</v>
      </c>
      <c r="J13" s="410">
        <v>1</v>
      </c>
      <c r="K13" s="410">
        <v>1.03</v>
      </c>
      <c r="L13" s="410">
        <v>0.91</v>
      </c>
      <c r="M13" s="410">
        <v>0.63</v>
      </c>
      <c r="N13" s="410">
        <v>0.52</v>
      </c>
      <c r="O13" s="410">
        <v>0.4</v>
      </c>
      <c r="P13" s="410">
        <v>0.252</v>
      </c>
      <c r="Q13" s="402" t="s">
        <v>57</v>
      </c>
    </row>
    <row r="14" spans="1:19" s="4" customFormat="1" ht="21.95" customHeight="1">
      <c r="A14" s="521">
        <v>10</v>
      </c>
      <c r="B14" s="308" t="s">
        <v>177</v>
      </c>
      <c r="C14" s="887">
        <v>4.4000000000000004</v>
      </c>
      <c r="D14" s="846">
        <v>4.9000000000000004</v>
      </c>
      <c r="E14" s="846">
        <v>5.2</v>
      </c>
      <c r="F14" s="846">
        <v>5</v>
      </c>
      <c r="G14" s="846">
        <v>6.9</v>
      </c>
      <c r="H14" s="846">
        <v>7.6</v>
      </c>
      <c r="I14" s="846">
        <v>10.07</v>
      </c>
      <c r="J14" s="846">
        <v>10.63</v>
      </c>
      <c r="K14" s="846">
        <v>12.79</v>
      </c>
      <c r="L14" s="846">
        <v>13.29</v>
      </c>
      <c r="M14" s="846">
        <v>13.52</v>
      </c>
      <c r="N14" s="846">
        <v>11.13</v>
      </c>
      <c r="O14" s="846">
        <v>10.29</v>
      </c>
      <c r="P14" s="846">
        <v>9.0549999999999997</v>
      </c>
      <c r="Q14" s="549" t="s">
        <v>58</v>
      </c>
    </row>
    <row r="15" spans="1:19" s="4" customFormat="1" ht="21.95" customHeight="1">
      <c r="A15" s="392">
        <v>11</v>
      </c>
      <c r="B15" s="299" t="s">
        <v>178</v>
      </c>
      <c r="C15" s="842">
        <v>0.06</v>
      </c>
      <c r="D15" s="410">
        <v>0.04</v>
      </c>
      <c r="E15" s="410">
        <v>0.05</v>
      </c>
      <c r="F15" s="410">
        <v>0.08</v>
      </c>
      <c r="G15" s="410">
        <v>0.08</v>
      </c>
      <c r="H15" s="410">
        <v>0.09</v>
      </c>
      <c r="I15" s="410">
        <v>0.13</v>
      </c>
      <c r="J15" s="410">
        <v>0.17</v>
      </c>
      <c r="K15" s="410">
        <v>0.19</v>
      </c>
      <c r="L15" s="410">
        <v>0.22</v>
      </c>
      <c r="M15" s="410">
        <v>0.18</v>
      </c>
      <c r="N15" s="410">
        <v>0.14000000000000001</v>
      </c>
      <c r="O15" s="410">
        <v>0.2</v>
      </c>
      <c r="P15" s="410">
        <v>8.4000000000000005E-2</v>
      </c>
      <c r="Q15" s="402" t="s">
        <v>59</v>
      </c>
    </row>
    <row r="16" spans="1:19" s="4" customFormat="1" ht="21.95" customHeight="1">
      <c r="A16" s="521">
        <v>12</v>
      </c>
      <c r="B16" s="308" t="s">
        <v>179</v>
      </c>
      <c r="C16" s="887">
        <v>1.3</v>
      </c>
      <c r="D16" s="846">
        <v>1.1000000000000001</v>
      </c>
      <c r="E16" s="846">
        <v>1.1000000000000001</v>
      </c>
      <c r="F16" s="846">
        <v>1.1000000000000001</v>
      </c>
      <c r="G16" s="846">
        <v>1</v>
      </c>
      <c r="H16" s="846">
        <v>1</v>
      </c>
      <c r="I16" s="846">
        <v>1.02</v>
      </c>
      <c r="J16" s="846">
        <v>0.96</v>
      </c>
      <c r="K16" s="846">
        <v>0.97</v>
      </c>
      <c r="L16" s="846">
        <v>0.88</v>
      </c>
      <c r="M16" s="846">
        <v>0.65</v>
      </c>
      <c r="N16" s="846">
        <v>0.44</v>
      </c>
      <c r="O16" s="846">
        <v>0.32</v>
      </c>
      <c r="P16" s="846">
        <v>0.124</v>
      </c>
      <c r="Q16" s="549" t="s">
        <v>60</v>
      </c>
    </row>
    <row r="17" spans="1:17" s="4" customFormat="1" ht="21.95" customHeight="1">
      <c r="A17" s="392">
        <v>13</v>
      </c>
      <c r="B17" s="299" t="s">
        <v>180</v>
      </c>
      <c r="C17" s="842" t="s">
        <v>62</v>
      </c>
      <c r="D17" s="410" t="s">
        <v>62</v>
      </c>
      <c r="E17" s="410">
        <v>0.02</v>
      </c>
      <c r="F17" s="410">
        <v>0.03</v>
      </c>
      <c r="G17" s="410">
        <v>0.04</v>
      </c>
      <c r="H17" s="410">
        <v>0.13</v>
      </c>
      <c r="I17" s="410">
        <v>0.13</v>
      </c>
      <c r="J17" s="410">
        <v>0.04</v>
      </c>
      <c r="K17" s="410">
        <v>0.06</v>
      </c>
      <c r="L17" s="410">
        <v>0.06</v>
      </c>
      <c r="M17" s="410">
        <v>0.06</v>
      </c>
      <c r="N17" s="410">
        <v>0.08</v>
      </c>
      <c r="O17" s="410">
        <v>0.08</v>
      </c>
      <c r="P17" s="410">
        <v>5.8000000000000003E-2</v>
      </c>
      <c r="Q17" s="402" t="s">
        <v>61</v>
      </c>
    </row>
    <row r="18" spans="1:17" s="11" customFormat="1" ht="21.95" customHeight="1">
      <c r="A18" s="543"/>
      <c r="B18" s="888" t="s">
        <v>181</v>
      </c>
      <c r="C18" s="889">
        <v>292.8</v>
      </c>
      <c r="D18" s="890">
        <v>306.60000000000002</v>
      </c>
      <c r="E18" s="890">
        <v>335.4</v>
      </c>
      <c r="F18" s="890">
        <v>344.1</v>
      </c>
      <c r="G18" s="890">
        <v>353.6</v>
      </c>
      <c r="H18" s="890">
        <v>369</v>
      </c>
      <c r="I18" s="890">
        <v>419.59</v>
      </c>
      <c r="J18" s="890">
        <v>445.29</v>
      </c>
      <c r="K18" s="890">
        <v>470.86</v>
      </c>
      <c r="L18" s="890">
        <v>485.39</v>
      </c>
      <c r="M18" s="890">
        <v>485</v>
      </c>
      <c r="N18" s="890">
        <v>529.70000000000005</v>
      </c>
      <c r="O18" s="890">
        <v>512.05999999999995</v>
      </c>
      <c r="P18" s="890">
        <v>536.76099999999997</v>
      </c>
      <c r="Q18" s="891" t="s">
        <v>63</v>
      </c>
    </row>
    <row r="19" spans="1:17" s="4" customFormat="1" ht="21.95" customHeight="1">
      <c r="A19" s="392">
        <v>15</v>
      </c>
      <c r="B19" s="299" t="s">
        <v>182</v>
      </c>
      <c r="C19" s="842">
        <v>73.5</v>
      </c>
      <c r="D19" s="410">
        <v>94.8</v>
      </c>
      <c r="E19" s="410">
        <v>114.2</v>
      </c>
      <c r="F19" s="410">
        <v>115.4</v>
      </c>
      <c r="G19" s="410">
        <v>138.5</v>
      </c>
      <c r="H19" s="410">
        <v>159.19999999999999</v>
      </c>
      <c r="I19" s="410">
        <v>207.74</v>
      </c>
      <c r="J19" s="410">
        <v>275.32</v>
      </c>
      <c r="K19" s="410">
        <v>307.07</v>
      </c>
      <c r="L19" s="410">
        <v>347.61</v>
      </c>
      <c r="M19" s="410">
        <v>489.01</v>
      </c>
      <c r="N19" s="410">
        <v>648.83000000000004</v>
      </c>
      <c r="O19" s="410">
        <v>729.21</v>
      </c>
      <c r="P19" s="410">
        <v>851.81</v>
      </c>
      <c r="Q19" s="402" t="s">
        <v>46</v>
      </c>
    </row>
    <row r="20" spans="1:17" s="4" customFormat="1" ht="21.95" customHeight="1">
      <c r="A20" s="521">
        <v>16</v>
      </c>
      <c r="B20" s="308" t="s">
        <v>569</v>
      </c>
      <c r="C20" s="887" t="s">
        <v>62</v>
      </c>
      <c r="D20" s="846" t="s">
        <v>62</v>
      </c>
      <c r="E20" s="846" t="s">
        <v>62</v>
      </c>
      <c r="F20" s="846" t="s">
        <v>62</v>
      </c>
      <c r="G20" s="846" t="s">
        <v>62</v>
      </c>
      <c r="H20" s="846" t="s">
        <v>62</v>
      </c>
      <c r="I20" s="846">
        <v>18.54</v>
      </c>
      <c r="J20" s="846">
        <v>17.920000000000002</v>
      </c>
      <c r="K20" s="846">
        <v>21.77</v>
      </c>
      <c r="L20" s="846">
        <v>25.48</v>
      </c>
      <c r="M20" s="846">
        <v>29.03</v>
      </c>
      <c r="N20" s="846">
        <v>19.09</v>
      </c>
      <c r="O20" s="846">
        <v>11.67</v>
      </c>
      <c r="P20" s="846">
        <v>9.4339999999999993</v>
      </c>
      <c r="Q20" s="549" t="s">
        <v>64</v>
      </c>
    </row>
    <row r="21" spans="1:17" s="4" customFormat="1" ht="21.95" customHeight="1">
      <c r="A21" s="392">
        <v>17</v>
      </c>
      <c r="B21" s="299" t="s">
        <v>183</v>
      </c>
      <c r="C21" s="842" t="s">
        <v>62</v>
      </c>
      <c r="D21" s="410" t="s">
        <v>62</v>
      </c>
      <c r="E21" s="410" t="s">
        <v>62</v>
      </c>
      <c r="F21" s="410" t="s">
        <v>62</v>
      </c>
      <c r="G21" s="410" t="s">
        <v>62</v>
      </c>
      <c r="H21" s="410" t="s">
        <v>62</v>
      </c>
      <c r="I21" s="410" t="s">
        <v>62</v>
      </c>
      <c r="J21" s="410" t="s">
        <v>62</v>
      </c>
      <c r="K21" s="410" t="s">
        <v>62</v>
      </c>
      <c r="L21" s="410" t="s">
        <v>62</v>
      </c>
      <c r="M21" s="410">
        <v>0.48</v>
      </c>
      <c r="N21" s="410">
        <v>0.42</v>
      </c>
      <c r="O21" s="410">
        <v>0.59</v>
      </c>
      <c r="P21" s="410">
        <v>0.55000000000000004</v>
      </c>
      <c r="Q21" s="402" t="s">
        <v>65</v>
      </c>
    </row>
    <row r="22" spans="1:17" ht="20.25" customHeight="1">
      <c r="A22" s="1500" t="s">
        <v>570</v>
      </c>
      <c r="B22" s="1501"/>
      <c r="C22" s="1501"/>
      <c r="D22" s="1501"/>
      <c r="E22" s="1501"/>
      <c r="F22" s="1501"/>
      <c r="G22" s="1501"/>
      <c r="H22" s="1501"/>
      <c r="I22" s="1501"/>
      <c r="J22" s="1501"/>
      <c r="K22" s="1501"/>
      <c r="L22" s="1501"/>
      <c r="M22" s="1501"/>
      <c r="N22" s="1501"/>
      <c r="O22" s="1501"/>
      <c r="P22" s="1501"/>
      <c r="Q22" s="1502"/>
    </row>
    <row r="23" spans="1:17" s="4" customFormat="1" ht="20.25" customHeight="1">
      <c r="A23" s="1611" t="s">
        <v>446</v>
      </c>
      <c r="B23" s="1612"/>
      <c r="C23" s="1612"/>
      <c r="D23" s="1612"/>
      <c r="E23" s="1612"/>
      <c r="F23" s="1612"/>
      <c r="G23" s="1612"/>
      <c r="H23" s="1612"/>
      <c r="I23" s="1612"/>
      <c r="J23" s="1612"/>
      <c r="K23" s="1612"/>
      <c r="L23" s="1612"/>
      <c r="M23" s="1612"/>
      <c r="N23" s="1612"/>
      <c r="O23" s="1612"/>
      <c r="P23" s="1612"/>
      <c r="Q23" s="1613"/>
    </row>
    <row r="24" spans="1:17" s="4" customFormat="1" ht="21.75" customHeight="1">
      <c r="A24" s="1524" t="s">
        <v>2156</v>
      </c>
      <c r="B24" s="1525"/>
      <c r="C24" s="1525"/>
      <c r="D24" s="1525"/>
      <c r="E24" s="1525"/>
      <c r="F24" s="1525"/>
      <c r="G24" s="1525"/>
      <c r="H24" s="1525"/>
      <c r="I24" s="1525"/>
      <c r="J24" s="1525"/>
      <c r="K24" s="1525"/>
      <c r="L24" s="1525"/>
      <c r="M24" s="1525"/>
      <c r="N24" s="1525"/>
      <c r="O24" s="1525"/>
      <c r="P24" s="1525"/>
      <c r="Q24" s="1526"/>
    </row>
    <row r="55" spans="2:16">
      <c r="B55" s="1213"/>
      <c r="C55" s="1213"/>
      <c r="D55" s="1213"/>
      <c r="E55" s="1213"/>
      <c r="F55" s="1213"/>
      <c r="G55" s="1213"/>
      <c r="H55" s="1213"/>
      <c r="I55" s="1213"/>
      <c r="J55" s="1213"/>
      <c r="K55" s="1213"/>
      <c r="L55" s="1213"/>
      <c r="M55" s="1213"/>
      <c r="N55" s="1213"/>
      <c r="O55" s="1213"/>
      <c r="P55" s="1213"/>
    </row>
    <row r="56" spans="2:16">
      <c r="B56" s="1213"/>
      <c r="C56" s="1213"/>
      <c r="D56" s="1213"/>
      <c r="E56" s="1213"/>
      <c r="F56" s="1213"/>
      <c r="G56" s="1213"/>
      <c r="H56" s="1213"/>
      <c r="I56" s="1213"/>
      <c r="J56" s="1213"/>
      <c r="K56" s="1213"/>
      <c r="L56" s="1213"/>
      <c r="M56" s="1213"/>
      <c r="N56" s="1213"/>
      <c r="O56" s="1213"/>
      <c r="P56" s="1213"/>
    </row>
    <row r="169" spans="7:7">
      <c r="G169" s="1" t="s">
        <v>461</v>
      </c>
    </row>
  </sheetData>
  <mergeCells count="6">
    <mergeCell ref="A1:Q1"/>
    <mergeCell ref="A2:Q2"/>
    <mergeCell ref="A3:Q3"/>
    <mergeCell ref="A23:Q23"/>
    <mergeCell ref="A24:Q24"/>
    <mergeCell ref="A22:Q22"/>
  </mergeCells>
  <conditionalFormatting sqref="S5:XFD21">
    <cfRule type="expression" dxfId="6" priority="3">
      <formula>MOD(ROW(),3)=1</formula>
    </cfRule>
  </conditionalFormatting>
  <printOptions horizontalCentered="1"/>
  <pageMargins left="0.70866141732283505" right="0.70866141732283505" top="0.32" bottom="0.02" header="0.31496062992126" footer="0"/>
  <pageSetup paperSize="9" scale="88" fitToWidth="0" fitToHeight="0" orientation="landscape"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18AB6-F1C5-4BB2-A2DB-564F95D531E4}">
  <sheetPr>
    <pageSetUpPr fitToPage="1"/>
  </sheetPr>
  <dimension ref="A1:P156"/>
  <sheetViews>
    <sheetView view="pageBreakPreview" zoomScaleNormal="100" zoomScaleSheetLayoutView="100" workbookViewId="0">
      <selection activeCell="L15" sqref="L15"/>
    </sheetView>
  </sheetViews>
  <sheetFormatPr defaultColWidth="9.140625" defaultRowHeight="15"/>
  <cols>
    <col min="1" max="1" width="42.7109375" style="188" customWidth="1"/>
    <col min="2" max="2" width="9.85546875" style="109" customWidth="1"/>
    <col min="3" max="3" width="13.42578125" style="109" customWidth="1"/>
    <col min="4" max="4" width="11.28515625" style="109" customWidth="1"/>
    <col min="5" max="5" width="13.42578125" style="109" customWidth="1"/>
    <col min="6" max="6" width="12.42578125" style="109" bestFit="1" customWidth="1"/>
    <col min="7" max="7" width="13.42578125" style="109" customWidth="1"/>
    <col min="8" max="8" width="13.7109375" style="109" bestFit="1" customWidth="1"/>
    <col min="9" max="9" width="40.7109375" style="109" customWidth="1"/>
    <col min="10" max="10" width="13.28515625" style="109" customWidth="1"/>
    <col min="11" max="11" width="14.7109375" style="109" customWidth="1"/>
    <col min="12" max="12" width="14.5703125" style="109" customWidth="1"/>
    <col min="13" max="13" width="15.42578125" style="109" customWidth="1"/>
    <col min="14" max="14" width="26.7109375" style="109" customWidth="1"/>
    <col min="15" max="16384" width="9.140625" style="109"/>
  </cols>
  <sheetData>
    <row r="1" spans="1:9" ht="28.5" customHeight="1">
      <c r="A1" s="1414" t="s">
        <v>2002</v>
      </c>
      <c r="B1" s="1414"/>
      <c r="C1" s="1414"/>
      <c r="D1" s="1414"/>
      <c r="E1" s="1414"/>
      <c r="F1" s="1414"/>
      <c r="G1" s="1414"/>
      <c r="H1" s="1414"/>
      <c r="I1" s="1414"/>
    </row>
    <row r="2" spans="1:9" ht="24" customHeight="1">
      <c r="A2" s="1421" t="s">
        <v>2003</v>
      </c>
      <c r="B2" s="1421"/>
      <c r="C2" s="1421"/>
      <c r="D2" s="1421"/>
      <c r="E2" s="1421"/>
      <c r="F2" s="1421"/>
      <c r="G2" s="1421"/>
      <c r="H2" s="1421"/>
      <c r="I2" s="1421"/>
    </row>
    <row r="3" spans="1:9" ht="16.5">
      <c r="A3" s="1415" t="s">
        <v>1772</v>
      </c>
      <c r="B3" s="1415"/>
      <c r="C3" s="1415"/>
      <c r="D3" s="1415"/>
      <c r="E3" s="1415"/>
      <c r="F3" s="1415"/>
      <c r="G3" s="1415"/>
      <c r="H3" s="1415"/>
      <c r="I3" s="1415"/>
    </row>
    <row r="4" spans="1:9" ht="16.5" customHeight="1">
      <c r="A4" s="1417" t="s">
        <v>1845</v>
      </c>
      <c r="B4" s="1417" t="s">
        <v>1847</v>
      </c>
      <c r="C4" s="1419" t="s">
        <v>452</v>
      </c>
      <c r="D4" s="1420"/>
      <c r="E4" s="1419" t="s">
        <v>577</v>
      </c>
      <c r="F4" s="1420"/>
      <c r="G4" s="1419" t="s">
        <v>876</v>
      </c>
      <c r="H4" s="1420"/>
      <c r="I4" s="1243" t="s">
        <v>1771</v>
      </c>
    </row>
    <row r="5" spans="1:9" ht="30.75" customHeight="1">
      <c r="A5" s="1418"/>
      <c r="B5" s="1418"/>
      <c r="C5" s="1243" t="s">
        <v>1848</v>
      </c>
      <c r="D5" s="1243" t="s">
        <v>1849</v>
      </c>
      <c r="E5" s="1243" t="s">
        <v>1850</v>
      </c>
      <c r="F5" s="1243" t="s">
        <v>1851</v>
      </c>
      <c r="G5" s="1243" t="s">
        <v>1850</v>
      </c>
      <c r="H5" s="1243" t="s">
        <v>1852</v>
      </c>
      <c r="I5" s="1243"/>
    </row>
    <row r="6" spans="1:9" ht="16.5">
      <c r="A6" s="282" t="s">
        <v>1773</v>
      </c>
      <c r="B6" s="276" t="s">
        <v>1714</v>
      </c>
      <c r="C6" s="277">
        <v>4234</v>
      </c>
      <c r="D6" s="277">
        <v>59872</v>
      </c>
      <c r="E6" s="277">
        <v>3221</v>
      </c>
      <c r="F6" s="277">
        <v>55212</v>
      </c>
      <c r="G6" s="277">
        <v>3718</v>
      </c>
      <c r="H6" s="277">
        <v>78311</v>
      </c>
      <c r="I6" s="283" t="s">
        <v>1770</v>
      </c>
    </row>
    <row r="7" spans="1:9" ht="16.5">
      <c r="A7" s="284" t="s">
        <v>1774</v>
      </c>
      <c r="B7" s="278" t="s">
        <v>1714</v>
      </c>
      <c r="C7" s="279">
        <v>1040</v>
      </c>
      <c r="D7" s="279">
        <v>32801</v>
      </c>
      <c r="E7" s="279">
        <v>826</v>
      </c>
      <c r="F7" s="279">
        <v>27872</v>
      </c>
      <c r="G7" s="279">
        <v>1572</v>
      </c>
      <c r="H7" s="279">
        <v>59681</v>
      </c>
      <c r="I7" s="285" t="s">
        <v>1769</v>
      </c>
    </row>
    <row r="8" spans="1:9" ht="16.5">
      <c r="A8" s="286" t="s">
        <v>1775</v>
      </c>
      <c r="B8" s="280" t="s">
        <v>1714</v>
      </c>
      <c r="C8" s="281">
        <v>1844483</v>
      </c>
      <c r="D8" s="281">
        <v>49829384</v>
      </c>
      <c r="E8" s="281">
        <v>2334786</v>
      </c>
      <c r="F8" s="281">
        <v>57491719</v>
      </c>
      <c r="G8" s="281">
        <v>2549567</v>
      </c>
      <c r="H8" s="281">
        <v>82447635</v>
      </c>
      <c r="I8" s="287" t="s">
        <v>1768</v>
      </c>
    </row>
    <row r="9" spans="1:9" ht="16.5">
      <c r="A9" s="284" t="s">
        <v>1460</v>
      </c>
      <c r="B9" s="278" t="s">
        <v>1714</v>
      </c>
      <c r="C9" s="279">
        <v>17618</v>
      </c>
      <c r="D9" s="279">
        <v>425962</v>
      </c>
      <c r="E9" s="279">
        <v>15217</v>
      </c>
      <c r="F9" s="279">
        <v>428831</v>
      </c>
      <c r="G9" s="279">
        <v>10419</v>
      </c>
      <c r="H9" s="279">
        <v>344730</v>
      </c>
      <c r="I9" s="285" t="s">
        <v>1460</v>
      </c>
    </row>
    <row r="10" spans="1:9" ht="16.5">
      <c r="A10" s="282" t="s">
        <v>1776</v>
      </c>
      <c r="B10" s="276" t="s">
        <v>1714</v>
      </c>
      <c r="C10" s="277">
        <v>7656</v>
      </c>
      <c r="D10" s="277">
        <v>1265983</v>
      </c>
      <c r="E10" s="277">
        <v>5977</v>
      </c>
      <c r="F10" s="277">
        <v>1072406</v>
      </c>
      <c r="G10" s="277">
        <v>4555</v>
      </c>
      <c r="H10" s="277">
        <v>1499919</v>
      </c>
      <c r="I10" s="283" t="s">
        <v>1767</v>
      </c>
    </row>
    <row r="11" spans="1:9" ht="16.5">
      <c r="A11" s="284" t="s">
        <v>1777</v>
      </c>
      <c r="B11" s="278" t="s">
        <v>1714</v>
      </c>
      <c r="C11" s="279">
        <v>7</v>
      </c>
      <c r="D11" s="279">
        <v>995</v>
      </c>
      <c r="E11" s="279">
        <v>4</v>
      </c>
      <c r="F11" s="279">
        <v>570</v>
      </c>
      <c r="G11" s="279">
        <v>18</v>
      </c>
      <c r="H11" s="279">
        <v>2119</v>
      </c>
      <c r="I11" s="285" t="s">
        <v>1766</v>
      </c>
    </row>
    <row r="12" spans="1:9" ht="16.5">
      <c r="A12" s="282" t="s">
        <v>1778</v>
      </c>
      <c r="B12" s="276" t="s">
        <v>1714</v>
      </c>
      <c r="C12" s="277">
        <v>361163</v>
      </c>
      <c r="D12" s="277">
        <v>12432333</v>
      </c>
      <c r="E12" s="277">
        <v>308506</v>
      </c>
      <c r="F12" s="277">
        <v>11851124</v>
      </c>
      <c r="G12" s="277">
        <v>437511</v>
      </c>
      <c r="H12" s="277">
        <v>16631390</v>
      </c>
      <c r="I12" s="283" t="s">
        <v>1472</v>
      </c>
    </row>
    <row r="13" spans="1:9" ht="16.5">
      <c r="A13" s="284" t="s">
        <v>1779</v>
      </c>
      <c r="B13" s="278" t="s">
        <v>1714</v>
      </c>
      <c r="C13" s="279">
        <v>126794</v>
      </c>
      <c r="D13" s="279">
        <v>1115239</v>
      </c>
      <c r="E13" s="279">
        <v>65828</v>
      </c>
      <c r="F13" s="279">
        <v>765439</v>
      </c>
      <c r="G13" s="279">
        <v>93855</v>
      </c>
      <c r="H13" s="279">
        <v>1134427</v>
      </c>
      <c r="I13" s="285" t="s">
        <v>1765</v>
      </c>
    </row>
    <row r="14" spans="1:9" ht="16.5">
      <c r="A14" s="286" t="s">
        <v>1780</v>
      </c>
      <c r="B14" s="280" t="s">
        <v>1714</v>
      </c>
      <c r="C14" s="281">
        <v>15436</v>
      </c>
      <c r="D14" s="281">
        <v>427967</v>
      </c>
      <c r="E14" s="281">
        <v>11691</v>
      </c>
      <c r="F14" s="281">
        <v>313860</v>
      </c>
      <c r="G14" s="281">
        <v>16577</v>
      </c>
      <c r="H14" s="281">
        <v>523859</v>
      </c>
      <c r="I14" s="287" t="s">
        <v>1476</v>
      </c>
    </row>
    <row r="15" spans="1:9" ht="16.5">
      <c r="A15" s="284" t="s">
        <v>1781</v>
      </c>
      <c r="B15" s="278" t="s">
        <v>1714</v>
      </c>
      <c r="C15" s="279">
        <v>2246681</v>
      </c>
      <c r="D15" s="279">
        <v>10817757</v>
      </c>
      <c r="E15" s="279">
        <v>3034041</v>
      </c>
      <c r="F15" s="279">
        <v>13709540</v>
      </c>
      <c r="G15" s="279">
        <v>3009079</v>
      </c>
      <c r="H15" s="279">
        <v>18963241</v>
      </c>
      <c r="I15" s="285" t="s">
        <v>1478</v>
      </c>
    </row>
    <row r="16" spans="1:9" ht="16.5">
      <c r="A16" s="282" t="s">
        <v>1782</v>
      </c>
      <c r="B16" s="276" t="s">
        <v>1714</v>
      </c>
      <c r="C16" s="277">
        <v>72618</v>
      </c>
      <c r="D16" s="277">
        <v>882272</v>
      </c>
      <c r="E16" s="277">
        <v>90933</v>
      </c>
      <c r="F16" s="277">
        <v>1019395</v>
      </c>
      <c r="G16" s="277">
        <v>142010</v>
      </c>
      <c r="H16" s="277">
        <v>2131123</v>
      </c>
      <c r="I16" s="283" t="s">
        <v>1480</v>
      </c>
    </row>
    <row r="17" spans="1:9" ht="16.5">
      <c r="A17" s="284" t="s">
        <v>1783</v>
      </c>
      <c r="B17" s="278" t="s">
        <v>1714</v>
      </c>
      <c r="C17" s="279">
        <v>176421</v>
      </c>
      <c r="D17" s="279">
        <v>5644322</v>
      </c>
      <c r="E17" s="279">
        <v>194448</v>
      </c>
      <c r="F17" s="279">
        <v>6337254</v>
      </c>
      <c r="G17" s="279">
        <v>223368</v>
      </c>
      <c r="H17" s="279">
        <v>7973967</v>
      </c>
      <c r="I17" s="285" t="s">
        <v>1482</v>
      </c>
    </row>
    <row r="18" spans="1:9" ht="16.5">
      <c r="A18" s="282" t="s">
        <v>1784</v>
      </c>
      <c r="B18" s="276" t="s">
        <v>1714</v>
      </c>
      <c r="C18" s="277">
        <v>47971</v>
      </c>
      <c r="D18" s="277">
        <v>523956</v>
      </c>
      <c r="E18" s="277">
        <v>16327</v>
      </c>
      <c r="F18" s="277">
        <v>360034</v>
      </c>
      <c r="G18" s="277">
        <v>44482</v>
      </c>
      <c r="H18" s="277">
        <v>422105</v>
      </c>
      <c r="I18" s="283" t="s">
        <v>1764</v>
      </c>
    </row>
    <row r="19" spans="1:9" ht="16.5">
      <c r="A19" s="284" t="s">
        <v>1785</v>
      </c>
      <c r="B19" s="278" t="s">
        <v>1714</v>
      </c>
      <c r="C19" s="279">
        <v>63458</v>
      </c>
      <c r="D19" s="279">
        <v>302799</v>
      </c>
      <c r="E19" s="279">
        <v>67643</v>
      </c>
      <c r="F19" s="279">
        <v>374975</v>
      </c>
      <c r="G19" s="279">
        <v>41688</v>
      </c>
      <c r="H19" s="279">
        <v>290721</v>
      </c>
      <c r="I19" s="285" t="s">
        <v>1484</v>
      </c>
    </row>
    <row r="20" spans="1:9" ht="16.5">
      <c r="A20" s="286" t="s">
        <v>1786</v>
      </c>
      <c r="B20" s="280" t="s">
        <v>1714</v>
      </c>
      <c r="C20" s="281">
        <v>105</v>
      </c>
      <c r="D20" s="281">
        <v>4131</v>
      </c>
      <c r="E20" s="281">
        <v>66</v>
      </c>
      <c r="F20" s="281">
        <v>2661</v>
      </c>
      <c r="G20" s="281">
        <v>64</v>
      </c>
      <c r="H20" s="281">
        <v>2197</v>
      </c>
      <c r="I20" s="287" t="s">
        <v>1486</v>
      </c>
    </row>
    <row r="21" spans="1:9" ht="16.5">
      <c r="A21" s="284" t="s">
        <v>1787</v>
      </c>
      <c r="B21" s="278" t="s">
        <v>1714</v>
      </c>
      <c r="C21" s="279">
        <v>124693</v>
      </c>
      <c r="D21" s="279">
        <v>2065047</v>
      </c>
      <c r="E21" s="279">
        <v>156211</v>
      </c>
      <c r="F21" s="279">
        <v>2257733</v>
      </c>
      <c r="G21" s="279">
        <v>245710</v>
      </c>
      <c r="H21" s="279">
        <v>4232459</v>
      </c>
      <c r="I21" s="285" t="s">
        <v>1490</v>
      </c>
    </row>
    <row r="22" spans="1:9" ht="16.5">
      <c r="A22" s="282" t="s">
        <v>1788</v>
      </c>
      <c r="B22" s="276" t="s">
        <v>1714</v>
      </c>
      <c r="C22" s="277">
        <v>20961</v>
      </c>
      <c r="D22" s="277">
        <v>317309</v>
      </c>
      <c r="E22" s="277">
        <v>12562</v>
      </c>
      <c r="F22" s="277">
        <v>241521</v>
      </c>
      <c r="G22" s="277">
        <v>14245</v>
      </c>
      <c r="H22" s="277">
        <v>279441</v>
      </c>
      <c r="I22" s="283" t="s">
        <v>1763</v>
      </c>
    </row>
    <row r="23" spans="1:9" ht="16.5">
      <c r="A23" s="284" t="s">
        <v>1789</v>
      </c>
      <c r="B23" s="278" t="s">
        <v>1734</v>
      </c>
      <c r="C23" s="279">
        <v>248545</v>
      </c>
      <c r="D23" s="279">
        <v>1527478152</v>
      </c>
      <c r="E23" s="279">
        <v>215260</v>
      </c>
      <c r="F23" s="279">
        <v>1160506410</v>
      </c>
      <c r="G23" s="279">
        <v>208636</v>
      </c>
      <c r="H23" s="279">
        <v>2288189160</v>
      </c>
      <c r="I23" s="285" t="s">
        <v>1762</v>
      </c>
    </row>
    <row r="24" spans="1:9" ht="30.75">
      <c r="A24" s="282" t="s">
        <v>1790</v>
      </c>
      <c r="B24" s="276" t="s">
        <v>1714</v>
      </c>
      <c r="C24" s="277" t="s">
        <v>107</v>
      </c>
      <c r="D24" s="277" t="s">
        <v>107</v>
      </c>
      <c r="E24" s="277" t="s">
        <v>107</v>
      </c>
      <c r="F24" s="277" t="s">
        <v>107</v>
      </c>
      <c r="G24" s="277" t="s">
        <v>107</v>
      </c>
      <c r="H24" s="277" t="s">
        <v>107</v>
      </c>
      <c r="I24" s="288" t="s">
        <v>1761</v>
      </c>
    </row>
    <row r="25" spans="1:9" ht="16.5">
      <c r="A25" s="284" t="s">
        <v>1791</v>
      </c>
      <c r="B25" s="278" t="s">
        <v>1734</v>
      </c>
      <c r="C25" s="279">
        <v>1</v>
      </c>
      <c r="D25" s="279">
        <v>5170</v>
      </c>
      <c r="E25" s="279">
        <v>1</v>
      </c>
      <c r="F25" s="279">
        <v>5746</v>
      </c>
      <c r="G25" s="279">
        <v>1</v>
      </c>
      <c r="H25" s="279">
        <v>9495</v>
      </c>
      <c r="I25" s="285" t="s">
        <v>1760</v>
      </c>
    </row>
    <row r="26" spans="1:9" ht="16.5">
      <c r="A26" s="286" t="s">
        <v>1792</v>
      </c>
      <c r="B26" s="280" t="s">
        <v>1714</v>
      </c>
      <c r="C26" s="281">
        <v>2</v>
      </c>
      <c r="D26" s="281">
        <v>9253</v>
      </c>
      <c r="E26" s="281" t="s">
        <v>1717</v>
      </c>
      <c r="F26" s="281">
        <v>325</v>
      </c>
      <c r="G26" s="281">
        <v>1</v>
      </c>
      <c r="H26" s="281">
        <v>6917</v>
      </c>
      <c r="I26" s="287" t="s">
        <v>1759</v>
      </c>
    </row>
    <row r="27" spans="1:9" ht="16.5">
      <c r="A27" s="284" t="s">
        <v>1793</v>
      </c>
      <c r="B27" s="278" t="s">
        <v>1714</v>
      </c>
      <c r="C27" s="279">
        <v>2912775</v>
      </c>
      <c r="D27" s="279">
        <v>61067396</v>
      </c>
      <c r="E27" s="279">
        <v>2463036</v>
      </c>
      <c r="F27" s="279">
        <v>44821773</v>
      </c>
      <c r="G27" s="279">
        <v>2501153</v>
      </c>
      <c r="H27" s="279">
        <v>81047701</v>
      </c>
      <c r="I27" s="285" t="s">
        <v>1758</v>
      </c>
    </row>
    <row r="28" spans="1:9" ht="16.5">
      <c r="A28" s="282" t="s">
        <v>1794</v>
      </c>
      <c r="B28" s="276" t="s">
        <v>1714</v>
      </c>
      <c r="C28" s="277">
        <v>821555</v>
      </c>
      <c r="D28" s="277">
        <v>86675247</v>
      </c>
      <c r="E28" s="277">
        <v>415136</v>
      </c>
      <c r="F28" s="277">
        <v>59071579</v>
      </c>
      <c r="G28" s="277">
        <v>1018934</v>
      </c>
      <c r="H28" s="277">
        <v>223814328</v>
      </c>
      <c r="I28" s="283" t="s">
        <v>1757</v>
      </c>
    </row>
    <row r="29" spans="1:9" ht="16.5">
      <c r="A29" s="284" t="s">
        <v>1795</v>
      </c>
      <c r="B29" s="278" t="s">
        <v>1714</v>
      </c>
      <c r="C29" s="279" t="s">
        <v>107</v>
      </c>
      <c r="D29" s="279" t="s">
        <v>107</v>
      </c>
      <c r="E29" s="279">
        <v>1</v>
      </c>
      <c r="F29" s="279">
        <v>79</v>
      </c>
      <c r="G29" s="279" t="s">
        <v>1717</v>
      </c>
      <c r="H29" s="279">
        <v>10</v>
      </c>
      <c r="I29" s="285" t="s">
        <v>1756</v>
      </c>
    </row>
    <row r="30" spans="1:9" ht="16.5">
      <c r="A30" s="282" t="s">
        <v>1796</v>
      </c>
      <c r="B30" s="276"/>
      <c r="C30" s="277" t="s">
        <v>1713</v>
      </c>
      <c r="D30" s="277">
        <v>1487354319</v>
      </c>
      <c r="E30" s="277" t="s">
        <v>1713</v>
      </c>
      <c r="F30" s="277">
        <v>1283511854</v>
      </c>
      <c r="G30" s="277" t="s">
        <v>1713</v>
      </c>
      <c r="H30" s="277">
        <v>2056382187</v>
      </c>
      <c r="I30" s="283" t="s">
        <v>1502</v>
      </c>
    </row>
    <row r="31" spans="1:9" ht="16.5">
      <c r="A31" s="284" t="s">
        <v>1797</v>
      </c>
      <c r="B31" s="278" t="s">
        <v>1714</v>
      </c>
      <c r="C31" s="279">
        <v>4950</v>
      </c>
      <c r="D31" s="279">
        <v>152229</v>
      </c>
      <c r="E31" s="279">
        <v>7099</v>
      </c>
      <c r="F31" s="279">
        <v>212766</v>
      </c>
      <c r="G31" s="279">
        <v>1787</v>
      </c>
      <c r="H31" s="279">
        <v>94373</v>
      </c>
      <c r="I31" s="285" t="s">
        <v>1506</v>
      </c>
    </row>
    <row r="32" spans="1:9" ht="16.5">
      <c r="A32" s="286" t="s">
        <v>1798</v>
      </c>
      <c r="B32" s="280" t="s">
        <v>1714</v>
      </c>
      <c r="C32" s="281">
        <v>5539814</v>
      </c>
      <c r="D32" s="281">
        <v>6555288</v>
      </c>
      <c r="E32" s="281">
        <v>3505151</v>
      </c>
      <c r="F32" s="281">
        <v>5075300</v>
      </c>
      <c r="G32" s="281">
        <v>5510404</v>
      </c>
      <c r="H32" s="281">
        <v>9682992</v>
      </c>
      <c r="I32" s="287" t="s">
        <v>1508</v>
      </c>
    </row>
    <row r="33" spans="1:9" ht="16.5">
      <c r="A33" s="284" t="s">
        <v>1799</v>
      </c>
      <c r="B33" s="278" t="s">
        <v>1714</v>
      </c>
      <c r="C33" s="279">
        <v>2</v>
      </c>
      <c r="D33" s="279">
        <v>343</v>
      </c>
      <c r="E33" s="279">
        <v>3</v>
      </c>
      <c r="F33" s="279">
        <v>450</v>
      </c>
      <c r="G33" s="279">
        <v>2</v>
      </c>
      <c r="H33" s="279">
        <v>247</v>
      </c>
      <c r="I33" s="285" t="s">
        <v>1755</v>
      </c>
    </row>
    <row r="34" spans="1:9" ht="16.5">
      <c r="A34" s="282" t="s">
        <v>1800</v>
      </c>
      <c r="B34" s="276"/>
      <c r="C34" s="277" t="s">
        <v>1713</v>
      </c>
      <c r="D34" s="277">
        <v>24403510</v>
      </c>
      <c r="E34" s="277" t="s">
        <v>1713</v>
      </c>
      <c r="F34" s="277">
        <v>7997796</v>
      </c>
      <c r="G34" s="277" t="s">
        <v>1713</v>
      </c>
      <c r="H34" s="277">
        <v>16560915</v>
      </c>
      <c r="I34" s="283" t="s">
        <v>1754</v>
      </c>
    </row>
    <row r="35" spans="1:9" ht="16.5">
      <c r="A35" s="284" t="s">
        <v>1801</v>
      </c>
      <c r="B35" s="278"/>
      <c r="C35" s="279" t="s">
        <v>1713</v>
      </c>
      <c r="D35" s="279">
        <v>83631</v>
      </c>
      <c r="E35" s="279" t="s">
        <v>1713</v>
      </c>
      <c r="F35" s="279">
        <v>8094</v>
      </c>
      <c r="G35" s="279" t="s">
        <v>1713</v>
      </c>
      <c r="H35" s="279">
        <v>22005</v>
      </c>
      <c r="I35" s="285" t="s">
        <v>1753</v>
      </c>
    </row>
    <row r="36" spans="1:9" ht="16.5">
      <c r="A36" s="282" t="s">
        <v>1802</v>
      </c>
      <c r="B36" s="276" t="s">
        <v>1714</v>
      </c>
      <c r="C36" s="277">
        <v>8198</v>
      </c>
      <c r="D36" s="277">
        <v>101216</v>
      </c>
      <c r="E36" s="277">
        <v>13187</v>
      </c>
      <c r="F36" s="277">
        <v>78978</v>
      </c>
      <c r="G36" s="277">
        <v>2795</v>
      </c>
      <c r="H36" s="277">
        <v>54485</v>
      </c>
      <c r="I36" s="283" t="s">
        <v>1752</v>
      </c>
    </row>
    <row r="37" spans="1:9" ht="16.5">
      <c r="A37" s="284" t="s">
        <v>1803</v>
      </c>
      <c r="B37" s="278" t="s">
        <v>1714</v>
      </c>
      <c r="C37" s="279">
        <v>1896</v>
      </c>
      <c r="D37" s="279">
        <v>100241</v>
      </c>
      <c r="E37" s="279">
        <v>2326</v>
      </c>
      <c r="F37" s="279">
        <v>100595</v>
      </c>
      <c r="G37" s="279">
        <v>898</v>
      </c>
      <c r="H37" s="279">
        <v>58418</v>
      </c>
      <c r="I37" s="285" t="s">
        <v>1751</v>
      </c>
    </row>
    <row r="38" spans="1:9" ht="16.5">
      <c r="A38" s="286" t="s">
        <v>1804</v>
      </c>
      <c r="B38" s="280" t="s">
        <v>1714</v>
      </c>
      <c r="C38" s="281">
        <v>6279</v>
      </c>
      <c r="D38" s="281">
        <v>62362</v>
      </c>
      <c r="E38" s="281">
        <v>9209</v>
      </c>
      <c r="F38" s="281">
        <v>85170</v>
      </c>
      <c r="G38" s="281">
        <v>8611</v>
      </c>
      <c r="H38" s="281">
        <v>83205</v>
      </c>
      <c r="I38" s="287" t="s">
        <v>1750</v>
      </c>
    </row>
    <row r="39" spans="1:9" ht="16.5">
      <c r="A39" s="284" t="s">
        <v>1749</v>
      </c>
      <c r="B39" s="278" t="s">
        <v>1714</v>
      </c>
      <c r="C39" s="279">
        <v>239589</v>
      </c>
      <c r="D39" s="279">
        <v>7225937</v>
      </c>
      <c r="E39" s="279">
        <v>220573</v>
      </c>
      <c r="F39" s="279">
        <v>6090596</v>
      </c>
      <c r="G39" s="279">
        <v>286224</v>
      </c>
      <c r="H39" s="279">
        <v>7792038</v>
      </c>
      <c r="I39" s="285" t="s">
        <v>1749</v>
      </c>
    </row>
    <row r="40" spans="1:9" ht="16.5">
      <c r="A40" s="282" t="s">
        <v>1805</v>
      </c>
      <c r="B40" s="276"/>
      <c r="C40" s="277" t="s">
        <v>1713</v>
      </c>
      <c r="D40" s="277">
        <v>184466</v>
      </c>
      <c r="E40" s="277" t="s">
        <v>1713</v>
      </c>
      <c r="F40" s="277">
        <v>97335</v>
      </c>
      <c r="G40" s="277" t="s">
        <v>1713</v>
      </c>
      <c r="H40" s="277">
        <v>183591</v>
      </c>
      <c r="I40" s="283" t="s">
        <v>1748</v>
      </c>
    </row>
    <row r="41" spans="1:9" ht="16.5">
      <c r="A41" s="284" t="s">
        <v>1806</v>
      </c>
      <c r="B41" s="278" t="s">
        <v>1714</v>
      </c>
      <c r="C41" s="279">
        <v>391</v>
      </c>
      <c r="D41" s="279">
        <v>6189</v>
      </c>
      <c r="E41" s="279">
        <v>345</v>
      </c>
      <c r="F41" s="279">
        <v>14712</v>
      </c>
      <c r="G41" s="279">
        <v>140</v>
      </c>
      <c r="H41" s="279">
        <v>1789</v>
      </c>
      <c r="I41" s="285" t="s">
        <v>1747</v>
      </c>
    </row>
    <row r="42" spans="1:9" ht="16.5">
      <c r="A42" s="282" t="s">
        <v>1807</v>
      </c>
      <c r="B42" s="276" t="s">
        <v>1714</v>
      </c>
      <c r="C42" s="277">
        <v>56169</v>
      </c>
      <c r="D42" s="277">
        <v>1846960</v>
      </c>
      <c r="E42" s="277">
        <v>37304</v>
      </c>
      <c r="F42" s="277">
        <v>1320021</v>
      </c>
      <c r="G42" s="277">
        <v>35032</v>
      </c>
      <c r="H42" s="277">
        <v>1279464</v>
      </c>
      <c r="I42" s="283" t="s">
        <v>1746</v>
      </c>
    </row>
    <row r="43" spans="1:9" ht="16.5">
      <c r="A43" s="284" t="s">
        <v>1808</v>
      </c>
      <c r="B43" s="278" t="s">
        <v>1714</v>
      </c>
      <c r="C43" s="279">
        <v>41405</v>
      </c>
      <c r="D43" s="279">
        <v>1863220</v>
      </c>
      <c r="E43" s="279">
        <v>40153</v>
      </c>
      <c r="F43" s="279">
        <v>1808218</v>
      </c>
      <c r="G43" s="279">
        <v>54047</v>
      </c>
      <c r="H43" s="279">
        <v>2651642</v>
      </c>
      <c r="I43" s="285" t="s">
        <v>1745</v>
      </c>
    </row>
    <row r="44" spans="1:9" ht="16.5">
      <c r="A44" s="286" t="s">
        <v>1809</v>
      </c>
      <c r="B44" s="280" t="s">
        <v>1714</v>
      </c>
      <c r="C44" s="281">
        <v>5460746</v>
      </c>
      <c r="D44" s="281">
        <v>8415195</v>
      </c>
      <c r="E44" s="281">
        <v>4762012</v>
      </c>
      <c r="F44" s="281">
        <v>7372934</v>
      </c>
      <c r="G44" s="281">
        <v>5632758</v>
      </c>
      <c r="H44" s="281">
        <v>11823817</v>
      </c>
      <c r="I44" s="287" t="s">
        <v>1542</v>
      </c>
    </row>
    <row r="45" spans="1:9" ht="16.5">
      <c r="A45" s="284" t="s">
        <v>1810</v>
      </c>
      <c r="B45" s="278" t="s">
        <v>1734</v>
      </c>
      <c r="C45" s="279">
        <v>1245</v>
      </c>
      <c r="D45" s="279">
        <v>9409772</v>
      </c>
      <c r="E45" s="279">
        <v>766</v>
      </c>
      <c r="F45" s="279">
        <v>8445221</v>
      </c>
      <c r="G45" s="279">
        <v>6683</v>
      </c>
      <c r="H45" s="279">
        <v>35389345</v>
      </c>
      <c r="I45" s="285" t="s">
        <v>1744</v>
      </c>
    </row>
    <row r="46" spans="1:9" ht="16.5">
      <c r="A46" s="282" t="s">
        <v>1743</v>
      </c>
      <c r="B46" s="276" t="s">
        <v>1714</v>
      </c>
      <c r="C46" s="277">
        <v>231662</v>
      </c>
      <c r="D46" s="277">
        <v>3933899</v>
      </c>
      <c r="E46" s="277">
        <v>237144</v>
      </c>
      <c r="F46" s="277">
        <v>4431804</v>
      </c>
      <c r="G46" s="277">
        <v>223127</v>
      </c>
      <c r="H46" s="277">
        <v>5048415</v>
      </c>
      <c r="I46" s="283" t="s">
        <v>1743</v>
      </c>
    </row>
    <row r="47" spans="1:9" ht="16.5">
      <c r="A47" s="284" t="s">
        <v>1742</v>
      </c>
      <c r="B47" s="278" t="s">
        <v>1714</v>
      </c>
      <c r="C47" s="279">
        <v>66</v>
      </c>
      <c r="D47" s="279">
        <v>9247</v>
      </c>
      <c r="E47" s="279">
        <v>10</v>
      </c>
      <c r="F47" s="279">
        <v>1543</v>
      </c>
      <c r="G47" s="279" t="s">
        <v>1717</v>
      </c>
      <c r="H47" s="279">
        <v>64</v>
      </c>
      <c r="I47" s="285" t="s">
        <v>1742</v>
      </c>
    </row>
    <row r="48" spans="1:9" ht="16.5">
      <c r="A48" s="282" t="s">
        <v>1811</v>
      </c>
      <c r="B48" s="276" t="s">
        <v>1714</v>
      </c>
      <c r="C48" s="277">
        <v>1112</v>
      </c>
      <c r="D48" s="277">
        <v>33476</v>
      </c>
      <c r="E48" s="277">
        <v>1238</v>
      </c>
      <c r="F48" s="277">
        <v>42080</v>
      </c>
      <c r="G48" s="277">
        <v>1668</v>
      </c>
      <c r="H48" s="277">
        <v>53418</v>
      </c>
      <c r="I48" s="283" t="s">
        <v>1548</v>
      </c>
    </row>
    <row r="49" spans="1:16" ht="16.5">
      <c r="A49" s="284" t="s">
        <v>1812</v>
      </c>
      <c r="B49" s="278" t="s">
        <v>1714</v>
      </c>
      <c r="C49" s="279">
        <v>3283</v>
      </c>
      <c r="D49" s="279">
        <v>166725</v>
      </c>
      <c r="E49" s="279">
        <v>5473</v>
      </c>
      <c r="F49" s="279">
        <v>325104</v>
      </c>
      <c r="G49" s="279">
        <v>5325</v>
      </c>
      <c r="H49" s="279">
        <v>255224</v>
      </c>
      <c r="I49" s="285" t="s">
        <v>1741</v>
      </c>
    </row>
    <row r="50" spans="1:16" ht="16.5">
      <c r="A50" s="286" t="s">
        <v>1813</v>
      </c>
      <c r="B50" s="280" t="s">
        <v>1714</v>
      </c>
      <c r="C50" s="281">
        <v>25639508</v>
      </c>
      <c r="D50" s="281">
        <v>37429909</v>
      </c>
      <c r="E50" s="281">
        <v>22797801</v>
      </c>
      <c r="F50" s="281">
        <v>32911759</v>
      </c>
      <c r="G50" s="281">
        <v>27582767</v>
      </c>
      <c r="H50" s="281">
        <v>49014650</v>
      </c>
      <c r="I50" s="287" t="s">
        <v>1560</v>
      </c>
    </row>
    <row r="51" spans="1:16" ht="16.5">
      <c r="A51" s="284" t="s">
        <v>1814</v>
      </c>
      <c r="B51" s="278" t="s">
        <v>1714</v>
      </c>
      <c r="C51" s="279">
        <v>365053</v>
      </c>
      <c r="D51" s="279">
        <v>9468163</v>
      </c>
      <c r="E51" s="279">
        <v>364577</v>
      </c>
      <c r="F51" s="279">
        <v>7657838</v>
      </c>
      <c r="G51" s="279">
        <v>510898</v>
      </c>
      <c r="H51" s="279">
        <v>13106490</v>
      </c>
      <c r="I51" s="285" t="s">
        <v>1562</v>
      </c>
    </row>
    <row r="52" spans="1:16" ht="16.5">
      <c r="A52" s="282" t="s">
        <v>1815</v>
      </c>
      <c r="B52" s="276" t="s">
        <v>1714</v>
      </c>
      <c r="C52" s="277">
        <v>4316572</v>
      </c>
      <c r="D52" s="277">
        <v>41282100</v>
      </c>
      <c r="E52" s="277">
        <v>4058590</v>
      </c>
      <c r="F52" s="277">
        <v>55242138</v>
      </c>
      <c r="G52" s="277">
        <v>6500149</v>
      </c>
      <c r="H52" s="277">
        <v>96424799</v>
      </c>
      <c r="I52" s="283" t="s">
        <v>1564</v>
      </c>
    </row>
    <row r="53" spans="1:16" ht="16.5">
      <c r="A53" s="284" t="s">
        <v>1816</v>
      </c>
      <c r="B53" s="278" t="s">
        <v>1714</v>
      </c>
      <c r="C53" s="279">
        <v>951361</v>
      </c>
      <c r="D53" s="279">
        <v>17923694</v>
      </c>
      <c r="E53" s="279">
        <v>645253</v>
      </c>
      <c r="F53" s="279">
        <v>12032307</v>
      </c>
      <c r="G53" s="279">
        <v>1073654</v>
      </c>
      <c r="H53" s="279">
        <v>21110673</v>
      </c>
      <c r="I53" s="285" t="s">
        <v>1566</v>
      </c>
    </row>
    <row r="54" spans="1:16" ht="16.5">
      <c r="A54" s="282" t="s">
        <v>1817</v>
      </c>
      <c r="B54" s="1188" t="s">
        <v>1714</v>
      </c>
      <c r="C54" s="1189">
        <v>3645</v>
      </c>
      <c r="D54" s="1189">
        <v>1280925</v>
      </c>
      <c r="E54" s="1189">
        <v>2987</v>
      </c>
      <c r="F54" s="1189">
        <v>1252020</v>
      </c>
      <c r="G54" s="1189">
        <v>3338</v>
      </c>
      <c r="H54" s="1189">
        <v>1319896</v>
      </c>
      <c r="I54" s="1190" t="s">
        <v>1570</v>
      </c>
    </row>
    <row r="55" spans="1:16" ht="16.5">
      <c r="A55" s="1172" t="s">
        <v>1818</v>
      </c>
      <c r="B55" s="278" t="s">
        <v>1714</v>
      </c>
      <c r="C55" s="279">
        <v>7901</v>
      </c>
      <c r="D55" s="279">
        <v>9809780</v>
      </c>
      <c r="E55" s="279">
        <v>9177</v>
      </c>
      <c r="F55" s="279">
        <v>8848441</v>
      </c>
      <c r="G55" s="279">
        <v>9114</v>
      </c>
      <c r="H55" s="279">
        <v>15470962</v>
      </c>
      <c r="I55" s="285" t="s">
        <v>1740</v>
      </c>
      <c r="J55" s="1226"/>
      <c r="K55" s="1226"/>
      <c r="L55" s="1226"/>
      <c r="M55" s="1226"/>
      <c r="N55" s="1226"/>
      <c r="O55" s="1226"/>
      <c r="P55" s="1226"/>
    </row>
    <row r="56" spans="1:16" ht="16.5">
      <c r="A56" s="1173" t="s">
        <v>1819</v>
      </c>
      <c r="B56" s="280" t="s">
        <v>1714</v>
      </c>
      <c r="C56" s="281">
        <v>24416607</v>
      </c>
      <c r="D56" s="281">
        <v>684667281</v>
      </c>
      <c r="E56" s="281">
        <v>25054872</v>
      </c>
      <c r="F56" s="281">
        <v>583289424</v>
      </c>
      <c r="G56" s="281">
        <v>23417029</v>
      </c>
      <c r="H56" s="281">
        <v>1005206968</v>
      </c>
      <c r="I56" s="287" t="s">
        <v>1739</v>
      </c>
      <c r="J56" s="1226"/>
      <c r="K56" s="1226"/>
      <c r="L56" s="1226"/>
      <c r="M56" s="1226"/>
      <c r="N56" s="1226"/>
      <c r="O56" s="1226"/>
      <c r="P56" s="1226"/>
    </row>
    <row r="57" spans="1:16" ht="16.5">
      <c r="A57" s="284" t="s">
        <v>1820</v>
      </c>
      <c r="B57" s="1202" t="s">
        <v>1714</v>
      </c>
      <c r="C57" s="1203" t="s">
        <v>1717</v>
      </c>
      <c r="D57" s="1203">
        <v>204</v>
      </c>
      <c r="E57" s="1203">
        <v>37</v>
      </c>
      <c r="F57" s="1203">
        <v>6404</v>
      </c>
      <c r="G57" s="1203">
        <v>106</v>
      </c>
      <c r="H57" s="1203">
        <v>16165</v>
      </c>
      <c r="I57" s="1204" t="s">
        <v>1738</v>
      </c>
    </row>
    <row r="58" spans="1:16" ht="16.5">
      <c r="A58" s="282" t="s">
        <v>1821</v>
      </c>
      <c r="B58" s="276" t="s">
        <v>1714</v>
      </c>
      <c r="C58" s="277">
        <v>16</v>
      </c>
      <c r="D58" s="277">
        <v>21764</v>
      </c>
      <c r="E58" s="277">
        <v>2</v>
      </c>
      <c r="F58" s="277">
        <v>489</v>
      </c>
      <c r="G58" s="277">
        <v>2</v>
      </c>
      <c r="H58" s="277">
        <v>488</v>
      </c>
      <c r="I58" s="283" t="s">
        <v>1737</v>
      </c>
    </row>
    <row r="59" spans="1:16" ht="16.5">
      <c r="A59" s="284" t="s">
        <v>1822</v>
      </c>
      <c r="B59" s="278" t="s">
        <v>1714</v>
      </c>
      <c r="C59" s="279">
        <v>188</v>
      </c>
      <c r="D59" s="279">
        <v>35754</v>
      </c>
      <c r="E59" s="279">
        <v>391</v>
      </c>
      <c r="F59" s="279">
        <v>82224</v>
      </c>
      <c r="G59" s="279">
        <v>648</v>
      </c>
      <c r="H59" s="279">
        <v>149495</v>
      </c>
      <c r="I59" s="285" t="s">
        <v>1576</v>
      </c>
    </row>
    <row r="60" spans="1:16" ht="16.5">
      <c r="A60" s="282" t="s">
        <v>1823</v>
      </c>
      <c r="B60" s="276" t="s">
        <v>1714</v>
      </c>
      <c r="C60" s="277">
        <v>641544</v>
      </c>
      <c r="D60" s="277">
        <v>2995670</v>
      </c>
      <c r="E60" s="277">
        <v>544580</v>
      </c>
      <c r="F60" s="277">
        <v>2325905</v>
      </c>
      <c r="G60" s="277">
        <v>678649</v>
      </c>
      <c r="H60" s="277">
        <v>4316773</v>
      </c>
      <c r="I60" s="283" t="s">
        <v>1736</v>
      </c>
    </row>
    <row r="61" spans="1:16" ht="16.5">
      <c r="A61" s="284" t="s">
        <v>1824</v>
      </c>
      <c r="B61" s="278" t="s">
        <v>1734</v>
      </c>
      <c r="C61" s="279">
        <v>220869</v>
      </c>
      <c r="D61" s="279">
        <v>7281122511</v>
      </c>
      <c r="E61" s="279">
        <v>188182</v>
      </c>
      <c r="F61" s="279">
        <v>4396561618</v>
      </c>
      <c r="G61" s="279">
        <v>220034</v>
      </c>
      <c r="H61" s="279">
        <v>9139168005</v>
      </c>
      <c r="I61" s="285" t="s">
        <v>1735</v>
      </c>
    </row>
    <row r="62" spans="1:16" ht="30.75">
      <c r="A62" s="289" t="s">
        <v>1825</v>
      </c>
      <c r="B62" s="280"/>
      <c r="C62" s="281" t="s">
        <v>1713</v>
      </c>
      <c r="D62" s="281">
        <v>41191154</v>
      </c>
      <c r="E62" s="281" t="s">
        <v>1713</v>
      </c>
      <c r="F62" s="281">
        <v>47935435</v>
      </c>
      <c r="G62" s="281" t="s">
        <v>1713</v>
      </c>
      <c r="H62" s="281">
        <v>128825205</v>
      </c>
      <c r="I62" s="290" t="s">
        <v>1733</v>
      </c>
    </row>
    <row r="63" spans="1:16" ht="16.5">
      <c r="A63" s="284" t="s">
        <v>1826</v>
      </c>
      <c r="B63" s="278" t="s">
        <v>1731</v>
      </c>
      <c r="C63" s="279">
        <v>273</v>
      </c>
      <c r="D63" s="279">
        <v>736</v>
      </c>
      <c r="E63" s="279">
        <v>10743</v>
      </c>
      <c r="F63" s="279">
        <v>48509</v>
      </c>
      <c r="G63" s="279">
        <v>799178</v>
      </c>
      <c r="H63" s="279">
        <v>2376644</v>
      </c>
      <c r="I63" s="285" t="s">
        <v>1732</v>
      </c>
    </row>
    <row r="64" spans="1:16" ht="16.5">
      <c r="A64" s="282" t="s">
        <v>1827</v>
      </c>
      <c r="B64" s="276" t="s">
        <v>1714</v>
      </c>
      <c r="C64" s="277">
        <v>1155</v>
      </c>
      <c r="D64" s="277">
        <v>40682</v>
      </c>
      <c r="E64" s="277">
        <v>1098</v>
      </c>
      <c r="F64" s="277">
        <v>50333</v>
      </c>
      <c r="G64" s="277">
        <v>7792</v>
      </c>
      <c r="H64" s="277">
        <v>211384</v>
      </c>
      <c r="I64" s="283" t="s">
        <v>1730</v>
      </c>
    </row>
    <row r="65" spans="1:9" ht="16.5">
      <c r="A65" s="284" t="s">
        <v>1828</v>
      </c>
      <c r="B65" s="278" t="s">
        <v>1714</v>
      </c>
      <c r="C65" s="279">
        <v>7654867</v>
      </c>
      <c r="D65" s="279">
        <v>54205952</v>
      </c>
      <c r="E65" s="279">
        <v>7781423</v>
      </c>
      <c r="F65" s="279">
        <v>53709109</v>
      </c>
      <c r="G65" s="279">
        <v>9659818</v>
      </c>
      <c r="H65" s="279">
        <v>104667349</v>
      </c>
      <c r="I65" s="285" t="s">
        <v>1595</v>
      </c>
    </row>
    <row r="66" spans="1:9" ht="16.5">
      <c r="A66" s="282" t="s">
        <v>1829</v>
      </c>
      <c r="B66" s="276" t="s">
        <v>1714</v>
      </c>
      <c r="C66" s="277">
        <v>65263</v>
      </c>
      <c r="D66" s="277">
        <v>466170</v>
      </c>
      <c r="E66" s="277">
        <v>98042</v>
      </c>
      <c r="F66" s="277">
        <v>645494</v>
      </c>
      <c r="G66" s="277">
        <v>69549</v>
      </c>
      <c r="H66" s="277">
        <v>512396</v>
      </c>
      <c r="I66" s="283" t="s">
        <v>1729</v>
      </c>
    </row>
    <row r="67" spans="1:9" ht="16.5">
      <c r="A67" s="284" t="s">
        <v>1830</v>
      </c>
      <c r="B67" s="278" t="s">
        <v>1714</v>
      </c>
      <c r="C67" s="279">
        <v>198862</v>
      </c>
      <c r="D67" s="279">
        <v>502131</v>
      </c>
      <c r="E67" s="279">
        <v>57812</v>
      </c>
      <c r="F67" s="279">
        <v>400291</v>
      </c>
      <c r="G67" s="279">
        <v>5121</v>
      </c>
      <c r="H67" s="279">
        <v>348319</v>
      </c>
      <c r="I67" s="285" t="s">
        <v>1728</v>
      </c>
    </row>
    <row r="68" spans="1:9" ht="16.5">
      <c r="A68" s="286" t="s">
        <v>1831</v>
      </c>
      <c r="B68" s="280" t="s">
        <v>1714</v>
      </c>
      <c r="C68" s="281">
        <v>28</v>
      </c>
      <c r="D68" s="281">
        <v>693</v>
      </c>
      <c r="E68" s="281">
        <v>16</v>
      </c>
      <c r="F68" s="281">
        <v>480</v>
      </c>
      <c r="G68" s="281">
        <v>130</v>
      </c>
      <c r="H68" s="281">
        <v>2691</v>
      </c>
      <c r="I68" s="287" t="s">
        <v>1727</v>
      </c>
    </row>
    <row r="69" spans="1:9" ht="16.5">
      <c r="A69" s="284" t="s">
        <v>1832</v>
      </c>
      <c r="B69" s="278" t="s">
        <v>1714</v>
      </c>
      <c r="C69" s="279">
        <v>21392</v>
      </c>
      <c r="D69" s="279">
        <v>218841</v>
      </c>
      <c r="E69" s="279">
        <v>21356</v>
      </c>
      <c r="F69" s="279">
        <v>238740</v>
      </c>
      <c r="G69" s="279">
        <v>57095</v>
      </c>
      <c r="H69" s="279">
        <v>527973</v>
      </c>
      <c r="I69" s="285" t="s">
        <v>1726</v>
      </c>
    </row>
    <row r="70" spans="1:9" ht="16.5">
      <c r="A70" s="282" t="s">
        <v>1833</v>
      </c>
      <c r="B70" s="276" t="s">
        <v>1714</v>
      </c>
      <c r="C70" s="277">
        <v>609</v>
      </c>
      <c r="D70" s="277">
        <v>10781</v>
      </c>
      <c r="E70" s="277">
        <v>606</v>
      </c>
      <c r="F70" s="277">
        <v>11571</v>
      </c>
      <c r="G70" s="277">
        <v>801</v>
      </c>
      <c r="H70" s="277">
        <v>13972</v>
      </c>
      <c r="I70" s="283" t="s">
        <v>1605</v>
      </c>
    </row>
    <row r="71" spans="1:9" ht="16.5">
      <c r="A71" s="284" t="s">
        <v>1834</v>
      </c>
      <c r="B71" s="278" t="s">
        <v>1714</v>
      </c>
      <c r="C71" s="279">
        <v>111</v>
      </c>
      <c r="D71" s="279">
        <v>3818</v>
      </c>
      <c r="E71" s="279">
        <v>49</v>
      </c>
      <c r="F71" s="279">
        <v>3784</v>
      </c>
      <c r="G71" s="279">
        <v>109</v>
      </c>
      <c r="H71" s="279">
        <v>5741</v>
      </c>
      <c r="I71" s="285" t="s">
        <v>1609</v>
      </c>
    </row>
    <row r="72" spans="1:9" ht="16.5">
      <c r="A72" s="282" t="s">
        <v>1774</v>
      </c>
      <c r="B72" s="276" t="s">
        <v>1714</v>
      </c>
      <c r="C72" s="277">
        <v>5809</v>
      </c>
      <c r="D72" s="277">
        <v>325939</v>
      </c>
      <c r="E72" s="277">
        <v>5332</v>
      </c>
      <c r="F72" s="277">
        <v>344649</v>
      </c>
      <c r="G72" s="277">
        <v>9978</v>
      </c>
      <c r="H72" s="277">
        <v>407255</v>
      </c>
      <c r="I72" s="283" t="s">
        <v>1725</v>
      </c>
    </row>
    <row r="73" spans="1:9" ht="16.5">
      <c r="A73" s="284" t="s">
        <v>1835</v>
      </c>
      <c r="B73" s="278" t="s">
        <v>1714</v>
      </c>
      <c r="C73" s="279">
        <v>1235102</v>
      </c>
      <c r="D73" s="279">
        <v>8239656</v>
      </c>
      <c r="E73" s="279">
        <v>1463291</v>
      </c>
      <c r="F73" s="279">
        <v>10948268</v>
      </c>
      <c r="G73" s="279">
        <v>1895211</v>
      </c>
      <c r="H73" s="279">
        <v>35362092</v>
      </c>
      <c r="I73" s="285" t="s">
        <v>1724</v>
      </c>
    </row>
    <row r="74" spans="1:9" ht="16.5">
      <c r="A74" s="286" t="s">
        <v>1836</v>
      </c>
      <c r="B74" s="280" t="s">
        <v>1714</v>
      </c>
      <c r="C74" s="281" t="s">
        <v>1717</v>
      </c>
      <c r="D74" s="281">
        <v>206</v>
      </c>
      <c r="E74" s="281">
        <v>2</v>
      </c>
      <c r="F74" s="281">
        <v>899</v>
      </c>
      <c r="G74" s="281" t="s">
        <v>1717</v>
      </c>
      <c r="H74" s="281">
        <v>299</v>
      </c>
      <c r="I74" s="287" t="s">
        <v>1723</v>
      </c>
    </row>
    <row r="75" spans="1:9" ht="16.5">
      <c r="A75" s="284" t="s">
        <v>1837</v>
      </c>
      <c r="B75" s="278" t="s">
        <v>1714</v>
      </c>
      <c r="C75" s="279">
        <v>138042</v>
      </c>
      <c r="D75" s="279">
        <v>3965292</v>
      </c>
      <c r="E75" s="279">
        <v>78747</v>
      </c>
      <c r="F75" s="279">
        <v>3440562</v>
      </c>
      <c r="G75" s="279">
        <v>111653</v>
      </c>
      <c r="H75" s="279">
        <v>5292058</v>
      </c>
      <c r="I75" s="285" t="s">
        <v>1722</v>
      </c>
    </row>
    <row r="76" spans="1:9" ht="16.5">
      <c r="A76" s="282" t="s">
        <v>1838</v>
      </c>
      <c r="B76" s="276" t="s">
        <v>1714</v>
      </c>
      <c r="C76" s="277">
        <v>19</v>
      </c>
      <c r="D76" s="277">
        <v>1116</v>
      </c>
      <c r="E76" s="277" t="s">
        <v>107</v>
      </c>
      <c r="F76" s="277" t="s">
        <v>107</v>
      </c>
      <c r="G76" s="277">
        <v>19</v>
      </c>
      <c r="H76" s="277">
        <v>1174</v>
      </c>
      <c r="I76" s="283" t="s">
        <v>1721</v>
      </c>
    </row>
    <row r="77" spans="1:9" ht="16.5">
      <c r="A77" s="284" t="s">
        <v>1839</v>
      </c>
      <c r="B77" s="278" t="s">
        <v>1714</v>
      </c>
      <c r="C77" s="279">
        <v>447</v>
      </c>
      <c r="D77" s="279">
        <v>69234</v>
      </c>
      <c r="E77" s="279">
        <v>121</v>
      </c>
      <c r="F77" s="279">
        <v>9104</v>
      </c>
      <c r="G77" s="279">
        <v>151</v>
      </c>
      <c r="H77" s="279">
        <v>14800</v>
      </c>
      <c r="I77" s="285" t="s">
        <v>1720</v>
      </c>
    </row>
    <row r="78" spans="1:9" ht="16.5">
      <c r="A78" s="282" t="s">
        <v>1840</v>
      </c>
      <c r="B78" s="276" t="s">
        <v>1714</v>
      </c>
      <c r="C78" s="277">
        <v>7006</v>
      </c>
      <c r="D78" s="277">
        <v>349104</v>
      </c>
      <c r="E78" s="277">
        <v>999</v>
      </c>
      <c r="F78" s="277">
        <v>77967</v>
      </c>
      <c r="G78" s="277">
        <v>5869</v>
      </c>
      <c r="H78" s="277">
        <v>436744</v>
      </c>
      <c r="I78" s="283" t="s">
        <v>1719</v>
      </c>
    </row>
    <row r="79" spans="1:9" ht="16.5">
      <c r="A79" s="284" t="s">
        <v>1841</v>
      </c>
      <c r="B79" s="278" t="s">
        <v>1714</v>
      </c>
      <c r="C79" s="279">
        <v>416</v>
      </c>
      <c r="D79" s="279">
        <v>11024</v>
      </c>
      <c r="E79" s="279">
        <v>696</v>
      </c>
      <c r="F79" s="279">
        <v>17234</v>
      </c>
      <c r="G79" s="279">
        <v>1096</v>
      </c>
      <c r="H79" s="279">
        <v>25520</v>
      </c>
      <c r="I79" s="285" t="s">
        <v>1623</v>
      </c>
    </row>
    <row r="80" spans="1:9" ht="16.5">
      <c r="A80" s="286" t="s">
        <v>1842</v>
      </c>
      <c r="B80" s="280" t="s">
        <v>1714</v>
      </c>
      <c r="C80" s="281">
        <v>7</v>
      </c>
      <c r="D80" s="281">
        <v>263</v>
      </c>
      <c r="E80" s="281" t="s">
        <v>1717</v>
      </c>
      <c r="F80" s="281">
        <v>10</v>
      </c>
      <c r="G80" s="281" t="s">
        <v>107</v>
      </c>
      <c r="H80" s="281" t="s">
        <v>107</v>
      </c>
      <c r="I80" s="287" t="s">
        <v>1718</v>
      </c>
    </row>
    <row r="81" spans="1:9" ht="16.5">
      <c r="A81" s="284" t="s">
        <v>1625</v>
      </c>
      <c r="B81" s="278" t="s">
        <v>1714</v>
      </c>
      <c r="C81" s="279">
        <v>22616</v>
      </c>
      <c r="D81" s="279">
        <v>294800</v>
      </c>
      <c r="E81" s="279">
        <v>24049</v>
      </c>
      <c r="F81" s="279">
        <v>370375</v>
      </c>
      <c r="G81" s="279">
        <v>30625</v>
      </c>
      <c r="H81" s="279">
        <v>675667</v>
      </c>
      <c r="I81" s="285" t="s">
        <v>1625</v>
      </c>
    </row>
    <row r="82" spans="1:9" ht="16.5">
      <c r="A82" s="282" t="s">
        <v>1843</v>
      </c>
      <c r="B82" s="276" t="s">
        <v>1714</v>
      </c>
      <c r="C82" s="277">
        <v>101</v>
      </c>
      <c r="D82" s="277">
        <v>2667</v>
      </c>
      <c r="E82" s="277">
        <v>804</v>
      </c>
      <c r="F82" s="277">
        <v>9530</v>
      </c>
      <c r="G82" s="277">
        <v>720</v>
      </c>
      <c r="H82" s="277">
        <v>24772</v>
      </c>
      <c r="I82" s="283" t="s">
        <v>1716</v>
      </c>
    </row>
    <row r="83" spans="1:9" ht="16.5">
      <c r="A83" s="284" t="s">
        <v>1844</v>
      </c>
      <c r="B83" s="278" t="s">
        <v>1714</v>
      </c>
      <c r="C83" s="279">
        <v>56166</v>
      </c>
      <c r="D83" s="279">
        <v>6073420</v>
      </c>
      <c r="E83" s="279">
        <v>68675</v>
      </c>
      <c r="F83" s="279">
        <v>6993378</v>
      </c>
      <c r="G83" s="279">
        <v>94839</v>
      </c>
      <c r="H83" s="279">
        <v>11260337</v>
      </c>
      <c r="I83" s="285" t="s">
        <v>1715</v>
      </c>
    </row>
    <row r="84" spans="1:9">
      <c r="A84" s="1416" t="s">
        <v>132</v>
      </c>
      <c r="B84" s="1416"/>
      <c r="C84" s="1244" t="s">
        <v>1713</v>
      </c>
      <c r="D84" s="1244">
        <v>11515303006</v>
      </c>
      <c r="E84" s="1244" t="s">
        <v>1713</v>
      </c>
      <c r="F84" s="1244">
        <v>7913202918</v>
      </c>
      <c r="G84" s="1244" t="s">
        <v>1713</v>
      </c>
      <c r="H84" s="1244">
        <v>15513800326</v>
      </c>
      <c r="I84" s="1244" t="s">
        <v>49</v>
      </c>
    </row>
    <row r="85" spans="1:9" ht="15.75">
      <c r="A85" s="1411" t="s">
        <v>1846</v>
      </c>
      <c r="B85" s="1412"/>
      <c r="C85" s="1412"/>
      <c r="D85" s="1412"/>
      <c r="E85" s="1412"/>
      <c r="F85" s="1412"/>
      <c r="G85" s="1412"/>
      <c r="H85" s="1412"/>
      <c r="I85" s="1413"/>
    </row>
    <row r="86" spans="1:9" ht="15" customHeight="1">
      <c r="A86" s="1408" t="s">
        <v>2005</v>
      </c>
      <c r="B86" s="1409"/>
      <c r="C86" s="1409"/>
      <c r="D86" s="1409"/>
      <c r="E86" s="1409"/>
      <c r="F86" s="1409"/>
      <c r="G86" s="1409"/>
      <c r="H86" s="1409"/>
      <c r="I86" s="1410"/>
    </row>
    <row r="87" spans="1:9" ht="4.5" customHeight="1">
      <c r="A87" s="1408"/>
      <c r="B87" s="1409"/>
      <c r="C87" s="1409"/>
      <c r="D87" s="1409"/>
      <c r="E87" s="1409"/>
      <c r="F87" s="1409"/>
      <c r="G87" s="1409"/>
      <c r="H87" s="1409"/>
      <c r="I87" s="1410"/>
    </row>
    <row r="88" spans="1:9">
      <c r="A88" s="291" t="s">
        <v>2004</v>
      </c>
      <c r="B88" s="292"/>
      <c r="C88" s="292"/>
      <c r="D88" s="292"/>
      <c r="E88" s="292"/>
      <c r="F88" s="292"/>
      <c r="G88" s="292"/>
      <c r="H88" s="292"/>
      <c r="I88" s="293"/>
    </row>
    <row r="89" spans="1:9">
      <c r="A89"/>
      <c r="B89"/>
      <c r="C89"/>
      <c r="D89"/>
      <c r="E89"/>
      <c r="F89"/>
      <c r="G89"/>
      <c r="H89"/>
    </row>
    <row r="90" spans="1:9">
      <c r="A90"/>
      <c r="B90"/>
      <c r="C90"/>
      <c r="D90"/>
      <c r="E90"/>
      <c r="F90"/>
      <c r="G90"/>
      <c r="H90"/>
    </row>
    <row r="91" spans="1:9">
      <c r="A91"/>
      <c r="B91"/>
      <c r="C91"/>
      <c r="D91"/>
      <c r="E91"/>
      <c r="F91"/>
      <c r="G91"/>
      <c r="H91"/>
    </row>
    <row r="92" spans="1:9">
      <c r="A92"/>
      <c r="B92"/>
      <c r="C92"/>
      <c r="D92"/>
      <c r="E92"/>
      <c r="F92"/>
      <c r="G92"/>
      <c r="H92"/>
    </row>
    <row r="93" spans="1:9">
      <c r="A93"/>
      <c r="B93"/>
      <c r="C93"/>
      <c r="D93"/>
      <c r="E93"/>
      <c r="F93"/>
      <c r="G93"/>
      <c r="H93"/>
    </row>
    <row r="94" spans="1:9">
      <c r="A94"/>
      <c r="B94"/>
      <c r="C94"/>
      <c r="D94"/>
      <c r="E94"/>
      <c r="F94"/>
      <c r="G94"/>
      <c r="H94"/>
    </row>
    <row r="95" spans="1:9">
      <c r="A95"/>
      <c r="B95"/>
      <c r="C95"/>
      <c r="D95"/>
      <c r="E95"/>
      <c r="F95"/>
      <c r="G95"/>
      <c r="H95"/>
    </row>
    <row r="96" spans="1:9">
      <c r="A96"/>
      <c r="B96"/>
      <c r="C96"/>
      <c r="D96"/>
      <c r="E96"/>
      <c r="F96"/>
      <c r="G96"/>
      <c r="H96"/>
    </row>
    <row r="97" spans="1:8">
      <c r="A97"/>
      <c r="B97"/>
      <c r="C97"/>
      <c r="D97"/>
      <c r="E97"/>
      <c r="F97"/>
      <c r="G97"/>
      <c r="H97"/>
    </row>
    <row r="98" spans="1:8">
      <c r="A98"/>
      <c r="B98"/>
      <c r="C98"/>
      <c r="D98"/>
      <c r="E98"/>
      <c r="F98"/>
      <c r="G98"/>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sheetData>
  <mergeCells count="11">
    <mergeCell ref="A86:I87"/>
    <mergeCell ref="A85:I85"/>
    <mergeCell ref="A1:I1"/>
    <mergeCell ref="A3:I3"/>
    <mergeCell ref="A84:B84"/>
    <mergeCell ref="A4:A5"/>
    <mergeCell ref="B4:B5"/>
    <mergeCell ref="C4:D4"/>
    <mergeCell ref="E4:F4"/>
    <mergeCell ref="G4:H4"/>
    <mergeCell ref="A2:I2"/>
  </mergeCells>
  <printOptions horizontalCentered="1"/>
  <pageMargins left="0.39370078740157483" right="0.31496062992125984" top="0.23622047244094491" bottom="0.11811023622047245" header="0.23622047244094491" footer="0.15748031496062992"/>
  <pageSetup paperSize="9" scale="80" fitToHeight="0" orientation="landscape" r:id="rId1"/>
  <rowBreaks count="2" manualBreakCount="2">
    <brk id="37" max="8" man="1"/>
    <brk id="70" max="8" man="1"/>
  </rowBreak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U171"/>
  <sheetViews>
    <sheetView view="pageBreakPreview" topLeftCell="AE37" zoomScaleSheetLayoutView="100" workbookViewId="0">
      <selection activeCell="L15" sqref="L15"/>
    </sheetView>
  </sheetViews>
  <sheetFormatPr defaultColWidth="9.140625" defaultRowHeight="15"/>
  <cols>
    <col min="1" max="1" width="9.140625" hidden="1" customWidth="1"/>
    <col min="2" max="2" width="18" hidden="1" customWidth="1"/>
    <col min="3" max="7" width="8.85546875" hidden="1" customWidth="1"/>
    <col min="8" max="8" width="10.42578125" hidden="1" customWidth="1"/>
    <col min="9" max="13" width="8.85546875" hidden="1" customWidth="1"/>
    <col min="14" max="14" width="10" hidden="1" customWidth="1"/>
    <col min="15" max="15" width="23.7109375" hidden="1" customWidth="1"/>
    <col min="16" max="16" width="9.28515625" hidden="1" customWidth="1"/>
    <col min="17" max="17" width="18.7109375" hidden="1" customWidth="1"/>
    <col min="18" max="20" width="9.28515625" hidden="1" customWidth="1"/>
    <col min="21" max="21" width="9.5703125" hidden="1" customWidth="1"/>
    <col min="22" max="22" width="9.28515625" hidden="1" customWidth="1"/>
    <col min="23" max="23" width="10.85546875" hidden="1" customWidth="1"/>
    <col min="24" max="29" width="9.28515625" hidden="1" customWidth="1"/>
    <col min="30" max="30" width="21.5703125" hidden="1" customWidth="1"/>
    <col min="32" max="32" width="15.7109375" customWidth="1"/>
    <col min="33" max="37" width="10.7109375" customWidth="1"/>
    <col min="38" max="38" width="12.140625" customWidth="1"/>
    <col min="39" max="44" width="10.7109375" customWidth="1"/>
    <col min="45" max="45" width="18.7109375" customWidth="1"/>
  </cols>
  <sheetData>
    <row r="1" spans="1:45" s="5" customFormat="1" ht="30.75" customHeight="1">
      <c r="A1" s="1729" t="s">
        <v>436</v>
      </c>
      <c r="B1" s="1729"/>
      <c r="C1" s="1729"/>
      <c r="D1" s="1729"/>
      <c r="E1" s="1729"/>
      <c r="F1" s="1729"/>
      <c r="G1" s="1729"/>
      <c r="H1" s="1729"/>
      <c r="I1" s="1729"/>
      <c r="J1" s="1729"/>
      <c r="K1" s="1729"/>
      <c r="L1" s="1729"/>
      <c r="M1" s="1729"/>
      <c r="N1" s="1729"/>
      <c r="O1" s="1729"/>
      <c r="P1" s="1729" t="s">
        <v>436</v>
      </c>
      <c r="Q1" s="1729"/>
      <c r="R1" s="1729"/>
      <c r="S1" s="1729"/>
      <c r="T1" s="1729"/>
      <c r="U1" s="1729"/>
      <c r="V1" s="1729"/>
      <c r="W1" s="1729"/>
      <c r="X1" s="1729"/>
      <c r="Y1" s="1729"/>
      <c r="Z1" s="1729"/>
      <c r="AA1" s="1729"/>
      <c r="AB1" s="1729"/>
      <c r="AC1" s="1729"/>
      <c r="AD1" s="1729"/>
      <c r="AE1" s="1386" t="s">
        <v>2158</v>
      </c>
      <c r="AF1" s="1387"/>
      <c r="AG1" s="1387"/>
      <c r="AH1" s="1387"/>
      <c r="AI1" s="1387"/>
      <c r="AJ1" s="1387"/>
      <c r="AK1" s="1387"/>
      <c r="AL1" s="1387"/>
      <c r="AM1" s="1387"/>
      <c r="AN1" s="1387"/>
      <c r="AO1" s="1387"/>
      <c r="AP1" s="1387"/>
      <c r="AQ1" s="1387"/>
      <c r="AR1" s="1387"/>
      <c r="AS1" s="1388"/>
    </row>
    <row r="2" spans="1:45" s="5" customFormat="1" ht="20.25" customHeight="1">
      <c r="A2" s="1729" t="s">
        <v>437</v>
      </c>
      <c r="B2" s="1729"/>
      <c r="C2" s="1729"/>
      <c r="D2" s="1729"/>
      <c r="E2" s="1729"/>
      <c r="F2" s="1729"/>
      <c r="G2" s="1729"/>
      <c r="H2" s="1729"/>
      <c r="I2" s="1729"/>
      <c r="J2" s="1729"/>
      <c r="K2" s="1729"/>
      <c r="L2" s="1729"/>
      <c r="M2" s="1729"/>
      <c r="N2" s="1729"/>
      <c r="O2" s="1729"/>
      <c r="P2" s="1729" t="s">
        <v>437</v>
      </c>
      <c r="Q2" s="1729"/>
      <c r="R2" s="1729"/>
      <c r="S2" s="1729"/>
      <c r="T2" s="1729"/>
      <c r="U2" s="1729"/>
      <c r="V2" s="1729"/>
      <c r="W2" s="1729"/>
      <c r="X2" s="1729"/>
      <c r="Y2" s="1729"/>
      <c r="Z2" s="1729"/>
      <c r="AA2" s="1729"/>
      <c r="AB2" s="1729"/>
      <c r="AC2" s="1729"/>
      <c r="AD2" s="1729"/>
      <c r="AE2" s="1575" t="s">
        <v>1969</v>
      </c>
      <c r="AF2" s="1394"/>
      <c r="AG2" s="1394"/>
      <c r="AH2" s="1394"/>
      <c r="AI2" s="1394"/>
      <c r="AJ2" s="1394"/>
      <c r="AK2" s="1394"/>
      <c r="AL2" s="1394"/>
      <c r="AM2" s="1394"/>
      <c r="AN2" s="1394"/>
      <c r="AO2" s="1394"/>
      <c r="AP2" s="1394"/>
      <c r="AQ2" s="1394"/>
      <c r="AR2" s="1394"/>
      <c r="AS2" s="1395"/>
    </row>
    <row r="3" spans="1:45" s="5" customFormat="1" ht="21.75" customHeight="1">
      <c r="A3" s="582"/>
      <c r="B3" s="582"/>
      <c r="C3" s="582"/>
      <c r="D3" s="582"/>
      <c r="E3" s="582"/>
      <c r="F3" s="582"/>
      <c r="G3" s="582"/>
      <c r="H3" s="582"/>
      <c r="I3" s="582"/>
      <c r="J3" s="582"/>
      <c r="K3" s="582"/>
      <c r="L3" s="582"/>
      <c r="M3" s="1623" t="s">
        <v>2161</v>
      </c>
      <c r="N3" s="1623"/>
      <c r="O3" s="1623"/>
      <c r="P3" s="582"/>
      <c r="Q3" s="582"/>
      <c r="R3" s="582"/>
      <c r="S3" s="900">
        <v>2.5</v>
      </c>
      <c r="T3" s="582"/>
      <c r="U3" s="582"/>
      <c r="V3" s="582"/>
      <c r="W3" s="582"/>
      <c r="X3" s="582"/>
      <c r="Y3" s="582"/>
      <c r="Z3" s="582"/>
      <c r="AA3" s="582"/>
      <c r="AB3" s="1623" t="s">
        <v>2162</v>
      </c>
      <c r="AC3" s="1623"/>
      <c r="AD3" s="1623"/>
      <c r="AE3" s="944"/>
      <c r="AF3" s="531"/>
      <c r="AG3" s="531"/>
      <c r="AH3" s="531"/>
      <c r="AI3" s="531"/>
      <c r="AJ3" s="531"/>
      <c r="AK3" s="531"/>
      <c r="AL3" s="531"/>
      <c r="AM3" s="531"/>
      <c r="AN3" s="531"/>
      <c r="AO3" s="531"/>
      <c r="AP3" s="531"/>
      <c r="AQ3" s="1623" t="s">
        <v>2163</v>
      </c>
      <c r="AR3" s="1623"/>
      <c r="AS3" s="1631"/>
    </row>
    <row r="4" spans="1:45" s="40" customFormat="1" ht="49.5" customHeight="1">
      <c r="A4" s="1681" t="s">
        <v>450</v>
      </c>
      <c r="B4" s="1681" t="s">
        <v>43</v>
      </c>
      <c r="C4" s="1681" t="s">
        <v>445</v>
      </c>
      <c r="D4" s="1681"/>
      <c r="E4" s="1681"/>
      <c r="F4" s="1681"/>
      <c r="G4" s="1681"/>
      <c r="H4" s="1681"/>
      <c r="I4" s="1681" t="s">
        <v>444</v>
      </c>
      <c r="J4" s="1681"/>
      <c r="K4" s="1681"/>
      <c r="L4" s="1681"/>
      <c r="M4" s="1681"/>
      <c r="N4" s="1681"/>
      <c r="O4" s="1681" t="s">
        <v>185</v>
      </c>
      <c r="P4" s="1681" t="s">
        <v>450</v>
      </c>
      <c r="Q4" s="1681" t="s">
        <v>43</v>
      </c>
      <c r="R4" s="1681" t="s">
        <v>445</v>
      </c>
      <c r="S4" s="1681"/>
      <c r="T4" s="1681"/>
      <c r="U4" s="1681"/>
      <c r="V4" s="1681"/>
      <c r="W4" s="1681"/>
      <c r="X4" s="1681" t="s">
        <v>444</v>
      </c>
      <c r="Y4" s="1681"/>
      <c r="Z4" s="1681"/>
      <c r="AA4" s="1681"/>
      <c r="AB4" s="1681"/>
      <c r="AC4" s="1681"/>
      <c r="AD4" s="1682" t="s">
        <v>185</v>
      </c>
      <c r="AE4" s="1426" t="s">
        <v>604</v>
      </c>
      <c r="AF4" s="1426" t="s">
        <v>185</v>
      </c>
      <c r="AG4" s="1420" t="s">
        <v>2159</v>
      </c>
      <c r="AH4" s="1426"/>
      <c r="AI4" s="1426"/>
      <c r="AJ4" s="1426"/>
      <c r="AK4" s="1426"/>
      <c r="AL4" s="1426"/>
      <c r="AM4" s="1426" t="s">
        <v>2160</v>
      </c>
      <c r="AN4" s="1426"/>
      <c r="AO4" s="1426"/>
      <c r="AP4" s="1426"/>
      <c r="AQ4" s="1426"/>
      <c r="AR4" s="1426"/>
      <c r="AS4" s="1426" t="s">
        <v>43</v>
      </c>
    </row>
    <row r="5" spans="1:45" s="40" customFormat="1" ht="45" customHeight="1">
      <c r="A5" s="1681"/>
      <c r="B5" s="1681"/>
      <c r="C5" s="398" t="s">
        <v>438</v>
      </c>
      <c r="D5" s="398" t="s">
        <v>439</v>
      </c>
      <c r="E5" s="398" t="s">
        <v>440</v>
      </c>
      <c r="F5" s="398" t="s">
        <v>441</v>
      </c>
      <c r="G5" s="398" t="s">
        <v>442</v>
      </c>
      <c r="H5" s="398" t="s">
        <v>443</v>
      </c>
      <c r="I5" s="398" t="s">
        <v>438</v>
      </c>
      <c r="J5" s="398" t="s">
        <v>439</v>
      </c>
      <c r="K5" s="398" t="s">
        <v>440</v>
      </c>
      <c r="L5" s="398" t="s">
        <v>441</v>
      </c>
      <c r="M5" s="398" t="s">
        <v>442</v>
      </c>
      <c r="N5" s="398" t="s">
        <v>443</v>
      </c>
      <c r="O5" s="1681"/>
      <c r="P5" s="1725"/>
      <c r="Q5" s="1725"/>
      <c r="R5" s="568" t="s">
        <v>438</v>
      </c>
      <c r="S5" s="568" t="s">
        <v>439</v>
      </c>
      <c r="T5" s="568" t="s">
        <v>440</v>
      </c>
      <c r="U5" s="568" t="s">
        <v>441</v>
      </c>
      <c r="V5" s="568" t="s">
        <v>442</v>
      </c>
      <c r="W5" s="568" t="s">
        <v>443</v>
      </c>
      <c r="X5" s="568" t="s">
        <v>438</v>
      </c>
      <c r="Y5" s="568" t="s">
        <v>439</v>
      </c>
      <c r="Z5" s="568" t="s">
        <v>440</v>
      </c>
      <c r="AA5" s="568" t="s">
        <v>441</v>
      </c>
      <c r="AB5" s="568" t="s">
        <v>442</v>
      </c>
      <c r="AC5" s="568" t="s">
        <v>443</v>
      </c>
      <c r="AD5" s="1726"/>
      <c r="AE5" s="1417"/>
      <c r="AF5" s="1426"/>
      <c r="AG5" s="1326" t="s">
        <v>2165</v>
      </c>
      <c r="AH5" s="1260" t="s">
        <v>2166</v>
      </c>
      <c r="AI5" s="1260" t="s">
        <v>2167</v>
      </c>
      <c r="AJ5" s="1260" t="s">
        <v>2168</v>
      </c>
      <c r="AK5" s="1260" t="s">
        <v>2169</v>
      </c>
      <c r="AL5" s="1260" t="s">
        <v>2170</v>
      </c>
      <c r="AM5" s="1260" t="s">
        <v>2165</v>
      </c>
      <c r="AN5" s="1260" t="s">
        <v>2166</v>
      </c>
      <c r="AO5" s="1260" t="s">
        <v>2167</v>
      </c>
      <c r="AP5" s="1260" t="s">
        <v>2168</v>
      </c>
      <c r="AQ5" s="1260" t="s">
        <v>2169</v>
      </c>
      <c r="AR5" s="1260" t="s">
        <v>2170</v>
      </c>
      <c r="AS5" s="1417"/>
    </row>
    <row r="6" spans="1:45" ht="24.95" customHeight="1">
      <c r="A6" s="392">
        <v>1</v>
      </c>
      <c r="B6" s="299" t="s">
        <v>14</v>
      </c>
      <c r="C6" s="892">
        <v>0</v>
      </c>
      <c r="D6" s="893">
        <v>1090.24</v>
      </c>
      <c r="E6" s="410">
        <v>11057.75</v>
      </c>
      <c r="F6" s="410">
        <v>3454.9</v>
      </c>
      <c r="G6" s="410">
        <v>72.03</v>
      </c>
      <c r="H6" s="410">
        <v>301207.93</v>
      </c>
      <c r="I6" s="892">
        <v>0</v>
      </c>
      <c r="J6" s="893">
        <v>126.82</v>
      </c>
      <c r="K6" s="410">
        <v>161.55000000000001</v>
      </c>
      <c r="L6" s="410">
        <v>46.2</v>
      </c>
      <c r="M6" s="410">
        <v>2.68</v>
      </c>
      <c r="N6" s="410">
        <v>443.35</v>
      </c>
      <c r="O6" s="513" t="s">
        <v>133</v>
      </c>
      <c r="P6" s="392">
        <v>1</v>
      </c>
      <c r="Q6" s="299" t="s">
        <v>14</v>
      </c>
      <c r="R6" s="892">
        <v>0</v>
      </c>
      <c r="S6" s="893">
        <v>1110.7085000000002</v>
      </c>
      <c r="T6" s="410">
        <v>13198.876999999999</v>
      </c>
      <c r="U6" s="410">
        <v>3835.134</v>
      </c>
      <c r="V6" s="410">
        <v>47.634</v>
      </c>
      <c r="W6" s="410">
        <v>320257.02490999998</v>
      </c>
      <c r="X6" s="892">
        <v>0</v>
      </c>
      <c r="Y6" s="893">
        <v>125.93307741850001</v>
      </c>
      <c r="Z6" s="410">
        <v>192.79133628508535</v>
      </c>
      <c r="AA6" s="410">
        <v>51.5002904153</v>
      </c>
      <c r="AB6" s="410">
        <v>1.7924844734527503</v>
      </c>
      <c r="AC6" s="410">
        <v>478.37541755317994</v>
      </c>
      <c r="AD6" s="513" t="s">
        <v>133</v>
      </c>
      <c r="AE6" s="1160">
        <v>1</v>
      </c>
      <c r="AF6" s="299" t="s">
        <v>133</v>
      </c>
      <c r="AG6" s="842">
        <v>0</v>
      </c>
      <c r="AH6" s="410">
        <v>1261.9079999999999</v>
      </c>
      <c r="AI6" s="410">
        <v>16538.4535</v>
      </c>
      <c r="AJ6" s="410">
        <v>4743.2249999999995</v>
      </c>
      <c r="AK6" s="410">
        <v>44.402000000000001</v>
      </c>
      <c r="AL6" s="410">
        <v>334362.39305499999</v>
      </c>
      <c r="AM6" s="410">
        <v>0</v>
      </c>
      <c r="AN6" s="410">
        <v>141.03968000399999</v>
      </c>
      <c r="AO6" s="410">
        <v>241.18641945649998</v>
      </c>
      <c r="AP6" s="410">
        <v>63.768724063500002</v>
      </c>
      <c r="AQ6" s="410">
        <v>1.6770690790000002</v>
      </c>
      <c r="AR6" s="410">
        <v>506.43553335153001</v>
      </c>
      <c r="AS6" s="402" t="s">
        <v>14</v>
      </c>
    </row>
    <row r="7" spans="1:45" ht="24.95" customHeight="1">
      <c r="A7" s="392">
        <v>2</v>
      </c>
      <c r="B7" s="299" t="s">
        <v>15</v>
      </c>
      <c r="C7" s="410">
        <v>100.72</v>
      </c>
      <c r="D7" s="893">
        <v>12.26</v>
      </c>
      <c r="E7" s="410">
        <v>16.850000000000001</v>
      </c>
      <c r="F7" s="410">
        <v>238.19</v>
      </c>
      <c r="G7" s="410">
        <v>96.46</v>
      </c>
      <c r="H7" s="410">
        <v>494.96</v>
      </c>
      <c r="I7" s="410">
        <v>11.23</v>
      </c>
      <c r="J7" s="893">
        <v>1.72</v>
      </c>
      <c r="K7" s="410">
        <v>0.19</v>
      </c>
      <c r="L7" s="410">
        <v>2.65</v>
      </c>
      <c r="M7" s="410">
        <v>5.48</v>
      </c>
      <c r="N7" s="410">
        <v>0.6</v>
      </c>
      <c r="O7" s="513" t="s">
        <v>134</v>
      </c>
      <c r="P7" s="392">
        <v>2</v>
      </c>
      <c r="Q7" s="299" t="s">
        <v>15</v>
      </c>
      <c r="R7" s="410">
        <v>109.42</v>
      </c>
      <c r="S7" s="893">
        <v>11.195</v>
      </c>
      <c r="T7" s="410">
        <v>15.560000000000002</v>
      </c>
      <c r="U7" s="410">
        <v>242.10499999999996</v>
      </c>
      <c r="V7" s="410">
        <v>99.570000000000007</v>
      </c>
      <c r="W7" s="410">
        <v>497.93</v>
      </c>
      <c r="X7" s="410">
        <v>12.044844749999999</v>
      </c>
      <c r="Y7" s="893">
        <v>1.5678000000000001</v>
      </c>
      <c r="Z7" s="410">
        <v>0.17988000000000001</v>
      </c>
      <c r="AA7" s="410">
        <v>2.6822400000000002</v>
      </c>
      <c r="AB7" s="410">
        <v>5.5996999999999995</v>
      </c>
      <c r="AC7" s="410">
        <v>0.59871599999999991</v>
      </c>
      <c r="AD7" s="513" t="s">
        <v>134</v>
      </c>
      <c r="AE7" s="521">
        <v>2</v>
      </c>
      <c r="AF7" s="308" t="s">
        <v>134</v>
      </c>
      <c r="AG7" s="887">
        <v>100.65534133472244</v>
      </c>
      <c r="AH7" s="846">
        <v>16.114625</v>
      </c>
      <c r="AI7" s="846">
        <v>2.5199193548387098</v>
      </c>
      <c r="AJ7" s="846">
        <v>264.30489719726012</v>
      </c>
      <c r="AK7" s="846">
        <v>110.18659076166261</v>
      </c>
      <c r="AL7" s="846">
        <v>734.30078749595077</v>
      </c>
      <c r="AM7" s="846">
        <v>10.472138989464316</v>
      </c>
      <c r="AN7" s="846">
        <v>2.2668538750000002</v>
      </c>
      <c r="AO7" s="846">
        <v>2.973903225806452E-2</v>
      </c>
      <c r="AP7" s="846">
        <v>2.9043660264640145</v>
      </c>
      <c r="AQ7" s="846">
        <v>5.7820706635795602</v>
      </c>
      <c r="AR7" s="846">
        <v>0.88116094499514086</v>
      </c>
      <c r="AS7" s="549" t="s">
        <v>15</v>
      </c>
    </row>
    <row r="8" spans="1:45" ht="24.95" customHeight="1">
      <c r="A8" s="392">
        <v>3</v>
      </c>
      <c r="B8" s="299" t="s">
        <v>21</v>
      </c>
      <c r="C8" s="410">
        <v>53.76</v>
      </c>
      <c r="D8" s="893">
        <v>2.39</v>
      </c>
      <c r="E8" s="410">
        <v>250.95</v>
      </c>
      <c r="F8" s="410">
        <v>2138.87</v>
      </c>
      <c r="G8" s="410">
        <v>612.12</v>
      </c>
      <c r="H8" s="410">
        <v>8252.56</v>
      </c>
      <c r="I8" s="410">
        <v>3.26</v>
      </c>
      <c r="J8" s="893">
        <v>0.15</v>
      </c>
      <c r="K8" s="410">
        <v>1.68</v>
      </c>
      <c r="L8" s="410">
        <v>15.18</v>
      </c>
      <c r="M8" s="410">
        <v>19.399999999999999</v>
      </c>
      <c r="N8" s="410">
        <v>10.73</v>
      </c>
      <c r="O8" s="513" t="s">
        <v>135</v>
      </c>
      <c r="P8" s="392">
        <v>3</v>
      </c>
      <c r="Q8" s="299" t="s">
        <v>21</v>
      </c>
      <c r="R8" s="410">
        <v>55.833640000000003</v>
      </c>
      <c r="S8" s="893">
        <v>2.4530000000000003</v>
      </c>
      <c r="T8" s="410">
        <v>281.9828</v>
      </c>
      <c r="U8" s="410">
        <v>2242.3275599999997</v>
      </c>
      <c r="V8" s="410">
        <v>619.50813999999991</v>
      </c>
      <c r="W8" s="410">
        <v>8686.0207599999994</v>
      </c>
      <c r="X8" s="410">
        <v>3.3680213740000005</v>
      </c>
      <c r="Y8" s="893">
        <v>0.15931852299999999</v>
      </c>
      <c r="Z8" s="410">
        <v>1.8778060496799998</v>
      </c>
      <c r="AA8" s="410">
        <v>15.953865366800001</v>
      </c>
      <c r="AB8" s="410">
        <v>20.249966055000002</v>
      </c>
      <c r="AC8" s="410">
        <v>11.35212515668</v>
      </c>
      <c r="AD8" s="513" t="s">
        <v>135</v>
      </c>
      <c r="AE8" s="396">
        <v>3</v>
      </c>
      <c r="AF8" s="299" t="s">
        <v>135</v>
      </c>
      <c r="AG8" s="842">
        <v>57.152699999999996</v>
      </c>
      <c r="AH8" s="410">
        <v>2.46956</v>
      </c>
      <c r="AI8" s="410">
        <v>290.76769999999999</v>
      </c>
      <c r="AJ8" s="410">
        <v>2320.8392199999998</v>
      </c>
      <c r="AK8" s="410">
        <v>642.21821999999997</v>
      </c>
      <c r="AL8" s="410">
        <v>8892.7789799999991</v>
      </c>
      <c r="AM8" s="410">
        <v>3.4761519120000002</v>
      </c>
      <c r="AN8" s="410">
        <v>0.18173334800000002</v>
      </c>
      <c r="AO8" s="410">
        <v>1.9486703869999999</v>
      </c>
      <c r="AP8" s="410">
        <v>16.444873479000002</v>
      </c>
      <c r="AQ8" s="410">
        <v>20.844402383000002</v>
      </c>
      <c r="AR8" s="410">
        <v>11.526887520999999</v>
      </c>
      <c r="AS8" s="402" t="s">
        <v>21</v>
      </c>
    </row>
    <row r="9" spans="1:45" ht="24.95" customHeight="1">
      <c r="A9" s="392">
        <v>4</v>
      </c>
      <c r="B9" s="299" t="s">
        <v>22</v>
      </c>
      <c r="C9" s="410">
        <v>460.44</v>
      </c>
      <c r="D9" s="893">
        <v>1110.31</v>
      </c>
      <c r="E9" s="410">
        <v>213.22</v>
      </c>
      <c r="F9" s="410">
        <v>9440.52</v>
      </c>
      <c r="G9" s="410">
        <v>3128.67</v>
      </c>
      <c r="H9" s="410">
        <v>82187.62</v>
      </c>
      <c r="I9" s="410">
        <v>27.42</v>
      </c>
      <c r="J9" s="893">
        <v>101.05</v>
      </c>
      <c r="K9" s="410">
        <v>1.72</v>
      </c>
      <c r="L9" s="410">
        <v>94.48</v>
      </c>
      <c r="M9" s="410">
        <v>75.739999999999995</v>
      </c>
      <c r="N9" s="410">
        <v>64.430000000000007</v>
      </c>
      <c r="O9" s="513" t="s">
        <v>136</v>
      </c>
      <c r="P9" s="392">
        <v>4</v>
      </c>
      <c r="Q9" s="299" t="s">
        <v>22</v>
      </c>
      <c r="R9" s="410">
        <v>0</v>
      </c>
      <c r="S9" s="893">
        <v>1282.1289999999999</v>
      </c>
      <c r="T9" s="410">
        <v>225.81799999999998</v>
      </c>
      <c r="U9" s="410">
        <v>9950.8550000000014</v>
      </c>
      <c r="V9" s="410">
        <v>3302.4959999999996</v>
      </c>
      <c r="W9" s="410">
        <v>87769.947999999989</v>
      </c>
      <c r="X9" s="410">
        <v>0</v>
      </c>
      <c r="Y9" s="893">
        <v>128.40050000000002</v>
      </c>
      <c r="Z9" s="410">
        <v>1.9097500220000003</v>
      </c>
      <c r="AA9" s="410">
        <v>101.04332954749999</v>
      </c>
      <c r="AB9" s="410">
        <v>81.225374116999987</v>
      </c>
      <c r="AC9" s="410">
        <v>70.928000000000011</v>
      </c>
      <c r="AD9" s="513" t="s">
        <v>136</v>
      </c>
      <c r="AE9" s="521">
        <v>4</v>
      </c>
      <c r="AF9" s="308" t="s">
        <v>136</v>
      </c>
      <c r="AG9" s="887">
        <v>0</v>
      </c>
      <c r="AH9" s="846">
        <v>1459.5059999999999</v>
      </c>
      <c r="AI9" s="846">
        <v>157.45699999999999</v>
      </c>
      <c r="AJ9" s="846">
        <v>10938.066999999999</v>
      </c>
      <c r="AK9" s="846">
        <v>1859.2460000000001</v>
      </c>
      <c r="AL9" s="846">
        <v>96849.398000000016</v>
      </c>
      <c r="AM9" s="846">
        <v>0</v>
      </c>
      <c r="AN9" s="846">
        <v>147.48750000000004</v>
      </c>
      <c r="AO9" s="846">
        <v>1.3335000000000004</v>
      </c>
      <c r="AP9" s="846">
        <v>113.2765</v>
      </c>
      <c r="AQ9" s="846">
        <v>48.688000000000002</v>
      </c>
      <c r="AR9" s="846">
        <v>86.248000000000019</v>
      </c>
      <c r="AS9" s="549" t="s">
        <v>22</v>
      </c>
    </row>
    <row r="10" spans="1:45" ht="24.95" customHeight="1">
      <c r="A10" s="392">
        <v>5</v>
      </c>
      <c r="B10" s="299" t="s">
        <v>23</v>
      </c>
      <c r="C10" s="892">
        <v>0</v>
      </c>
      <c r="D10" s="892">
        <v>0</v>
      </c>
      <c r="E10" s="410">
        <v>137.84</v>
      </c>
      <c r="F10" s="410">
        <v>1207.98</v>
      </c>
      <c r="G10" s="410">
        <v>100.95</v>
      </c>
      <c r="H10" s="410">
        <v>32143.77</v>
      </c>
      <c r="I10" s="892">
        <v>0</v>
      </c>
      <c r="J10" s="892">
        <v>0</v>
      </c>
      <c r="K10" s="410">
        <v>2.19</v>
      </c>
      <c r="L10" s="410">
        <v>15.52</v>
      </c>
      <c r="M10" s="410">
        <v>2.88</v>
      </c>
      <c r="N10" s="410">
        <v>40.29</v>
      </c>
      <c r="O10" s="513" t="s">
        <v>137</v>
      </c>
      <c r="P10" s="392">
        <v>5</v>
      </c>
      <c r="Q10" s="299" t="s">
        <v>23</v>
      </c>
      <c r="R10" s="892">
        <v>0</v>
      </c>
      <c r="S10" s="892">
        <v>0</v>
      </c>
      <c r="T10" s="410">
        <v>182.173</v>
      </c>
      <c r="U10" s="410">
        <v>1305.2260000000001</v>
      </c>
      <c r="V10" s="410">
        <v>138.09999999999997</v>
      </c>
      <c r="W10" s="410">
        <v>35021.894</v>
      </c>
      <c r="X10" s="892">
        <v>0</v>
      </c>
      <c r="Y10" s="892">
        <v>0</v>
      </c>
      <c r="Z10" s="410">
        <v>2.3639999999999999</v>
      </c>
      <c r="AA10" s="410">
        <v>16.850000000000001</v>
      </c>
      <c r="AB10" s="410">
        <v>3.1539999999999995</v>
      </c>
      <c r="AC10" s="410">
        <v>43.667000000000002</v>
      </c>
      <c r="AD10" s="513" t="s">
        <v>137</v>
      </c>
      <c r="AE10" s="396">
        <v>5</v>
      </c>
      <c r="AF10" s="299" t="s">
        <v>137</v>
      </c>
      <c r="AG10" s="842">
        <v>0</v>
      </c>
      <c r="AH10" s="410">
        <v>0</v>
      </c>
      <c r="AI10" s="410">
        <v>121.348</v>
      </c>
      <c r="AJ10" s="410">
        <v>953.43999999999994</v>
      </c>
      <c r="AK10" s="410">
        <v>84.594999999999999</v>
      </c>
      <c r="AL10" s="410">
        <v>24907.024999999998</v>
      </c>
      <c r="AM10" s="410">
        <v>0</v>
      </c>
      <c r="AN10" s="410">
        <v>0</v>
      </c>
      <c r="AO10" s="410">
        <v>1.7490000000000003</v>
      </c>
      <c r="AP10" s="410">
        <v>12.312000000000001</v>
      </c>
      <c r="AQ10" s="410">
        <v>2.4480000000000004</v>
      </c>
      <c r="AR10" s="410">
        <v>30.251000000000001</v>
      </c>
      <c r="AS10" s="402" t="s">
        <v>23</v>
      </c>
    </row>
    <row r="11" spans="1:45" ht="24.95" customHeight="1">
      <c r="A11" s="392">
        <v>6</v>
      </c>
      <c r="B11" s="299" t="s">
        <v>24</v>
      </c>
      <c r="C11" s="410">
        <v>0</v>
      </c>
      <c r="D11" s="893">
        <v>0</v>
      </c>
      <c r="E11" s="410">
        <v>0</v>
      </c>
      <c r="F11" s="410">
        <v>0</v>
      </c>
      <c r="G11" s="410">
        <v>0</v>
      </c>
      <c r="H11" s="410">
        <v>0</v>
      </c>
      <c r="I11" s="410">
        <v>0</v>
      </c>
      <c r="J11" s="893">
        <v>0</v>
      </c>
      <c r="K11" s="410">
        <v>0</v>
      </c>
      <c r="L11" s="410">
        <v>0</v>
      </c>
      <c r="M11" s="410">
        <v>0</v>
      </c>
      <c r="N11" s="410">
        <v>0</v>
      </c>
      <c r="O11" s="513" t="s">
        <v>138</v>
      </c>
      <c r="P11" s="392">
        <v>6</v>
      </c>
      <c r="Q11" s="299" t="s">
        <v>16</v>
      </c>
      <c r="R11" s="410">
        <v>0.12</v>
      </c>
      <c r="S11" s="893">
        <v>0</v>
      </c>
      <c r="T11" s="410">
        <v>0</v>
      </c>
      <c r="U11" s="410">
        <v>241.31258333333335</v>
      </c>
      <c r="V11" s="410">
        <v>46.495666666666665</v>
      </c>
      <c r="W11" s="410">
        <v>2515.2527500000001</v>
      </c>
      <c r="X11" s="410">
        <v>1.4399999999999998E-2</v>
      </c>
      <c r="Y11" s="893">
        <v>0</v>
      </c>
      <c r="Z11" s="410">
        <v>0</v>
      </c>
      <c r="AA11" s="410">
        <v>3.1370635833333331</v>
      </c>
      <c r="AB11" s="410">
        <v>0.79042633333333334</v>
      </c>
      <c r="AC11" s="410">
        <v>3.2698285750000005</v>
      </c>
      <c r="AD11" s="513" t="s">
        <v>139</v>
      </c>
      <c r="AE11" s="521">
        <v>6</v>
      </c>
      <c r="AF11" s="308" t="s">
        <v>139</v>
      </c>
      <c r="AG11" s="887">
        <v>0</v>
      </c>
      <c r="AH11" s="846">
        <v>0</v>
      </c>
      <c r="AI11" s="846">
        <v>0</v>
      </c>
      <c r="AJ11" s="846">
        <v>198.95675714285716</v>
      </c>
      <c r="AK11" s="846">
        <v>36.321573809523805</v>
      </c>
      <c r="AL11" s="846">
        <v>2190.6061476190475</v>
      </c>
      <c r="AM11" s="846">
        <v>0</v>
      </c>
      <c r="AN11" s="846">
        <v>0</v>
      </c>
      <c r="AO11" s="846">
        <v>0</v>
      </c>
      <c r="AP11" s="846">
        <v>2.5864378428571433</v>
      </c>
      <c r="AQ11" s="846">
        <v>0.61746675476190482</v>
      </c>
      <c r="AR11" s="846">
        <v>2.8477879919047622</v>
      </c>
      <c r="AS11" s="549" t="s">
        <v>16</v>
      </c>
    </row>
    <row r="12" spans="1:45" ht="24.95" customHeight="1">
      <c r="A12" s="392">
        <v>7</v>
      </c>
      <c r="B12" s="299" t="s">
        <v>16</v>
      </c>
      <c r="C12" s="410">
        <v>2.7</v>
      </c>
      <c r="D12" s="892">
        <v>0</v>
      </c>
      <c r="E12" s="892">
        <v>0</v>
      </c>
      <c r="F12" s="410">
        <v>245.59</v>
      </c>
      <c r="G12" s="410">
        <v>47.47</v>
      </c>
      <c r="H12" s="410">
        <v>2836.6</v>
      </c>
      <c r="I12" s="410">
        <v>0.24</v>
      </c>
      <c r="J12" s="892">
        <v>0</v>
      </c>
      <c r="K12" s="410">
        <v>0</v>
      </c>
      <c r="L12" s="410">
        <v>3.19</v>
      </c>
      <c r="M12" s="410">
        <v>0.8</v>
      </c>
      <c r="N12" s="410">
        <v>3.69</v>
      </c>
      <c r="O12" s="513" t="s">
        <v>139</v>
      </c>
      <c r="P12" s="392">
        <v>7</v>
      </c>
      <c r="Q12" s="299" t="s">
        <v>17</v>
      </c>
      <c r="R12" s="410">
        <v>0</v>
      </c>
      <c r="S12" s="892">
        <v>11.734999999999999</v>
      </c>
      <c r="T12" s="892">
        <v>30.123000000000001</v>
      </c>
      <c r="U12" s="410">
        <v>56.981000000000002</v>
      </c>
      <c r="V12" s="410">
        <v>5.59</v>
      </c>
      <c r="W12" s="410">
        <v>30048.8295</v>
      </c>
      <c r="X12" s="410">
        <v>0</v>
      </c>
      <c r="Y12" s="892">
        <v>1.079245112</v>
      </c>
      <c r="Z12" s="410">
        <v>0.32457460000000005</v>
      </c>
      <c r="AA12" s="410">
        <v>0.63624951200000002</v>
      </c>
      <c r="AB12" s="410">
        <v>0.12577500000000003</v>
      </c>
      <c r="AC12" s="410">
        <v>31.302796215493341</v>
      </c>
      <c r="AD12" s="513" t="s">
        <v>140</v>
      </c>
      <c r="AE12" s="396">
        <v>7</v>
      </c>
      <c r="AF12" s="299" t="s">
        <v>140</v>
      </c>
      <c r="AG12" s="842">
        <v>0</v>
      </c>
      <c r="AH12" s="410">
        <v>9.5909999999999993</v>
      </c>
      <c r="AI12" s="410">
        <v>13.803000000000001</v>
      </c>
      <c r="AJ12" s="410">
        <v>25.687000000000001</v>
      </c>
      <c r="AK12" s="410">
        <v>4.7409999999999997</v>
      </c>
      <c r="AL12" s="410">
        <v>30123.569253333328</v>
      </c>
      <c r="AM12" s="410">
        <v>0</v>
      </c>
      <c r="AN12" s="410">
        <v>0.88206508800000005</v>
      </c>
      <c r="AO12" s="410">
        <v>0.14872732500000005</v>
      </c>
      <c r="AP12" s="410">
        <v>0.28682104200000003</v>
      </c>
      <c r="AQ12" s="410">
        <v>0.10667250000000002</v>
      </c>
      <c r="AR12" s="410">
        <v>31.457426278122945</v>
      </c>
      <c r="AS12" s="402" t="s">
        <v>17</v>
      </c>
    </row>
    <row r="13" spans="1:45" ht="24.95" customHeight="1">
      <c r="A13" s="392">
        <v>8</v>
      </c>
      <c r="B13" s="299" t="s">
        <v>17</v>
      </c>
      <c r="C13" s="892">
        <v>0</v>
      </c>
      <c r="D13" s="893">
        <v>9.43</v>
      </c>
      <c r="E13" s="410">
        <v>39.729999999999997</v>
      </c>
      <c r="F13" s="410">
        <v>70.05</v>
      </c>
      <c r="G13" s="410">
        <v>5.35</v>
      </c>
      <c r="H13" s="410">
        <v>29863.02</v>
      </c>
      <c r="I13" s="892">
        <v>0</v>
      </c>
      <c r="J13" s="893">
        <v>0.87</v>
      </c>
      <c r="K13" s="410">
        <v>0.43</v>
      </c>
      <c r="L13" s="410">
        <v>0.78</v>
      </c>
      <c r="M13" s="410">
        <v>0.12</v>
      </c>
      <c r="N13" s="410">
        <v>31.13</v>
      </c>
      <c r="O13" s="513" t="s">
        <v>140</v>
      </c>
      <c r="P13" s="392">
        <v>8</v>
      </c>
      <c r="Q13" s="299" t="s">
        <v>25</v>
      </c>
      <c r="R13" s="892">
        <v>0</v>
      </c>
      <c r="S13" s="893">
        <v>30.440999999999999</v>
      </c>
      <c r="T13" s="410">
        <v>1000.8151489862901</v>
      </c>
      <c r="U13" s="410">
        <v>438.44981340819601</v>
      </c>
      <c r="V13" s="410">
        <v>162.66200000000001</v>
      </c>
      <c r="W13" s="410">
        <v>394162.09716361837</v>
      </c>
      <c r="X13" s="892">
        <v>0</v>
      </c>
      <c r="Y13" s="893">
        <v>4.0625482999999996</v>
      </c>
      <c r="Z13" s="410">
        <v>11.842970102001555</v>
      </c>
      <c r="AA13" s="410">
        <v>7.1795037283773446</v>
      </c>
      <c r="AB13" s="410">
        <v>7.4367221376699995</v>
      </c>
      <c r="AC13" s="410">
        <v>523.34852613146609</v>
      </c>
      <c r="AD13" s="513" t="s">
        <v>141</v>
      </c>
      <c r="AE13" s="521">
        <v>8</v>
      </c>
      <c r="AF13" s="308" t="s">
        <v>141</v>
      </c>
      <c r="AG13" s="887">
        <v>0</v>
      </c>
      <c r="AH13" s="846">
        <v>57.248999999999995</v>
      </c>
      <c r="AI13" s="846">
        <v>749.12381338363616</v>
      </c>
      <c r="AJ13" s="846">
        <v>465.9808690795162</v>
      </c>
      <c r="AK13" s="846">
        <v>181.06889999999999</v>
      </c>
      <c r="AL13" s="846">
        <v>413616.83285537717</v>
      </c>
      <c r="AM13" s="846">
        <v>0</v>
      </c>
      <c r="AN13" s="846">
        <v>7.5963639999999986</v>
      </c>
      <c r="AO13" s="846">
        <v>10.222784298536778</v>
      </c>
      <c r="AP13" s="846">
        <v>7.3271923610822576</v>
      </c>
      <c r="AQ13" s="846">
        <v>8.2412794506620006</v>
      </c>
      <c r="AR13" s="846">
        <v>563.21151621319621</v>
      </c>
      <c r="AS13" s="549" t="s">
        <v>25</v>
      </c>
    </row>
    <row r="14" spans="1:45" ht="24.95" customHeight="1">
      <c r="A14" s="392">
        <v>9</v>
      </c>
      <c r="B14" s="299" t="s">
        <v>25</v>
      </c>
      <c r="C14" s="892">
        <v>0</v>
      </c>
      <c r="D14" s="892">
        <v>51.91</v>
      </c>
      <c r="E14" s="410">
        <v>1074.6300000000001</v>
      </c>
      <c r="F14" s="410">
        <v>375.37</v>
      </c>
      <c r="G14" s="410">
        <v>153.77000000000001</v>
      </c>
      <c r="H14" s="410">
        <v>365498.91</v>
      </c>
      <c r="I14" s="892">
        <v>0</v>
      </c>
      <c r="J14" s="892">
        <v>7.32</v>
      </c>
      <c r="K14" s="410">
        <v>12.52</v>
      </c>
      <c r="L14" s="410">
        <v>6.5</v>
      </c>
      <c r="M14" s="410">
        <v>7.02</v>
      </c>
      <c r="N14" s="410">
        <v>478.63</v>
      </c>
      <c r="O14" s="513" t="s">
        <v>141</v>
      </c>
      <c r="P14" s="392">
        <v>9</v>
      </c>
      <c r="Q14" s="299" t="s">
        <v>5</v>
      </c>
      <c r="R14" s="892">
        <v>0</v>
      </c>
      <c r="S14" s="892">
        <v>0</v>
      </c>
      <c r="T14" s="410">
        <v>51.690659348959713</v>
      </c>
      <c r="U14" s="410">
        <v>122.39516668374358</v>
      </c>
      <c r="V14" s="410">
        <v>2.9359999999999999</v>
      </c>
      <c r="W14" s="410">
        <v>853.86799999999994</v>
      </c>
      <c r="X14" s="892">
        <v>0</v>
      </c>
      <c r="Y14" s="892">
        <v>0</v>
      </c>
      <c r="Z14" s="410">
        <v>0.98589502045054966</v>
      </c>
      <c r="AA14" s="410">
        <v>2.3350810145549454</v>
      </c>
      <c r="AB14" s="410">
        <v>9.1116259000000005E-2</v>
      </c>
      <c r="AC14" s="410">
        <v>1.3511888890000001</v>
      </c>
      <c r="AD14" s="513" t="s">
        <v>142</v>
      </c>
      <c r="AE14" s="396">
        <v>9</v>
      </c>
      <c r="AF14" s="299" t="s">
        <v>142</v>
      </c>
      <c r="AG14" s="842">
        <v>0</v>
      </c>
      <c r="AH14" s="410">
        <v>0</v>
      </c>
      <c r="AI14" s="410">
        <v>51.659173958974357</v>
      </c>
      <c r="AJ14" s="410">
        <v>114.07030926007326</v>
      </c>
      <c r="AK14" s="410">
        <v>2.222</v>
      </c>
      <c r="AL14" s="410">
        <v>749.34899999999993</v>
      </c>
      <c r="AM14" s="410">
        <v>0</v>
      </c>
      <c r="AN14" s="410">
        <v>0</v>
      </c>
      <c r="AO14" s="410">
        <v>0.98582860915567772</v>
      </c>
      <c r="AP14" s="410">
        <v>2.1595802769047618</v>
      </c>
      <c r="AQ14" s="410">
        <v>7.0592745000000012E-2</v>
      </c>
      <c r="AR14" s="410">
        <v>1.0900583500000001</v>
      </c>
      <c r="AS14" s="402" t="s">
        <v>5</v>
      </c>
    </row>
    <row r="15" spans="1:45" ht="24.95" customHeight="1">
      <c r="A15" s="392">
        <v>10</v>
      </c>
      <c r="B15" s="299" t="s">
        <v>5</v>
      </c>
      <c r="C15" s="892">
        <v>0</v>
      </c>
      <c r="D15" s="892">
        <v>0</v>
      </c>
      <c r="E15" s="410">
        <v>49.32</v>
      </c>
      <c r="F15" s="410">
        <v>123.74</v>
      </c>
      <c r="G15" s="410">
        <v>3.2</v>
      </c>
      <c r="H15" s="410">
        <v>876.43</v>
      </c>
      <c r="I15" s="892">
        <v>0</v>
      </c>
      <c r="J15" s="892">
        <v>0</v>
      </c>
      <c r="K15" s="410">
        <v>0.92</v>
      </c>
      <c r="L15" s="410">
        <v>2.3199999999999998</v>
      </c>
      <c r="M15" s="410">
        <v>0.11</v>
      </c>
      <c r="N15" s="410">
        <v>1.25</v>
      </c>
      <c r="O15" s="513" t="s">
        <v>142</v>
      </c>
      <c r="P15" s="392">
        <v>10</v>
      </c>
      <c r="Q15" s="299" t="s">
        <v>560</v>
      </c>
      <c r="R15" s="892">
        <v>0</v>
      </c>
      <c r="S15" s="892">
        <v>34.489794444444442</v>
      </c>
      <c r="T15" s="410">
        <v>1370.2415998501499</v>
      </c>
      <c r="U15" s="410">
        <v>816.06317115384604</v>
      </c>
      <c r="V15" s="410">
        <v>0</v>
      </c>
      <c r="W15" s="410">
        <v>51191.74962664835</v>
      </c>
      <c r="X15" s="892">
        <v>0</v>
      </c>
      <c r="Y15" s="892">
        <v>4.8093741444444449</v>
      </c>
      <c r="Z15" s="410">
        <v>20.651557544837747</v>
      </c>
      <c r="AA15" s="410">
        <v>13.06358006706477</v>
      </c>
      <c r="AB15" s="410">
        <v>0</v>
      </c>
      <c r="AC15" s="410">
        <v>56.918267266623936</v>
      </c>
      <c r="AD15" s="513" t="s">
        <v>143</v>
      </c>
      <c r="AE15" s="521">
        <v>10</v>
      </c>
      <c r="AF15" s="308" t="s">
        <v>143</v>
      </c>
      <c r="AG15" s="887">
        <v>0</v>
      </c>
      <c r="AH15" s="846">
        <v>44.823949206349212</v>
      </c>
      <c r="AI15" s="846">
        <v>1185.8363532661783</v>
      </c>
      <c r="AJ15" s="846">
        <v>609.01340164835176</v>
      </c>
      <c r="AK15" s="846">
        <v>0</v>
      </c>
      <c r="AL15" s="846">
        <v>47285.944461981067</v>
      </c>
      <c r="AM15" s="846">
        <v>0</v>
      </c>
      <c r="AN15" s="846">
        <v>5.0567670190476193</v>
      </c>
      <c r="AO15" s="846">
        <v>17.923696539832115</v>
      </c>
      <c r="AP15" s="846">
        <v>9.7593074378861431</v>
      </c>
      <c r="AQ15" s="846">
        <v>0</v>
      </c>
      <c r="AR15" s="846">
        <v>55.458211207541353</v>
      </c>
      <c r="AS15" s="549" t="s">
        <v>26</v>
      </c>
    </row>
    <row r="16" spans="1:45" ht="24.95" customHeight="1">
      <c r="A16" s="392">
        <v>11</v>
      </c>
      <c r="B16" s="299" t="s">
        <v>26</v>
      </c>
      <c r="C16" s="892">
        <v>0</v>
      </c>
      <c r="D16" s="893">
        <v>30.55</v>
      </c>
      <c r="E16" s="410">
        <v>1432.45</v>
      </c>
      <c r="F16" s="410">
        <v>777.93</v>
      </c>
      <c r="G16" s="892">
        <v>0</v>
      </c>
      <c r="H16" s="410">
        <v>45116.13</v>
      </c>
      <c r="I16" s="892">
        <v>0</v>
      </c>
      <c r="J16" s="893">
        <v>5.4</v>
      </c>
      <c r="K16" s="410">
        <v>21.37</v>
      </c>
      <c r="L16" s="410">
        <v>12.33</v>
      </c>
      <c r="M16" s="892">
        <v>0</v>
      </c>
      <c r="N16" s="410">
        <v>52.5</v>
      </c>
      <c r="O16" s="513" t="s">
        <v>143</v>
      </c>
      <c r="P16" s="392">
        <v>11</v>
      </c>
      <c r="Q16" s="299" t="s">
        <v>27</v>
      </c>
      <c r="R16" s="892">
        <v>0</v>
      </c>
      <c r="S16" s="893">
        <v>2.242</v>
      </c>
      <c r="T16" s="410">
        <v>146.31181310422122</v>
      </c>
      <c r="U16" s="410">
        <v>2528.6744414710488</v>
      </c>
      <c r="V16" s="892">
        <v>608.37283699556383</v>
      </c>
      <c r="W16" s="410">
        <v>18611.35738922422</v>
      </c>
      <c r="X16" s="892">
        <v>0</v>
      </c>
      <c r="Y16" s="893">
        <v>0.23959560999999999</v>
      </c>
      <c r="Z16" s="410">
        <v>1.0489921665908579</v>
      </c>
      <c r="AA16" s="410">
        <v>23.166062041971344</v>
      </c>
      <c r="AB16" s="892">
        <v>24.847461928388832</v>
      </c>
      <c r="AC16" s="410">
        <v>17.869319547650981</v>
      </c>
      <c r="AD16" s="513" t="s">
        <v>144</v>
      </c>
      <c r="AE16" s="396">
        <v>11</v>
      </c>
      <c r="AF16" s="299" t="s">
        <v>144</v>
      </c>
      <c r="AG16" s="842">
        <v>0</v>
      </c>
      <c r="AH16" s="410">
        <v>1.633</v>
      </c>
      <c r="AI16" s="410">
        <v>113.45009679487181</v>
      </c>
      <c r="AJ16" s="410">
        <v>2747.4621654304028</v>
      </c>
      <c r="AK16" s="410">
        <v>640.78397568681316</v>
      </c>
      <c r="AL16" s="410">
        <v>19047.311336034796</v>
      </c>
      <c r="AM16" s="410">
        <v>0</v>
      </c>
      <c r="AN16" s="410">
        <v>0.17549307000000003</v>
      </c>
      <c r="AO16" s="410">
        <v>0.85295874417582429</v>
      </c>
      <c r="AP16" s="410">
        <v>24.909966022435899</v>
      </c>
      <c r="AQ16" s="410">
        <v>26.029992151799451</v>
      </c>
      <c r="AR16" s="410">
        <v>18.274410738804853</v>
      </c>
      <c r="AS16" s="402" t="s">
        <v>27</v>
      </c>
    </row>
    <row r="17" spans="1:45" ht="24.95" customHeight="1">
      <c r="A17" s="392">
        <v>12</v>
      </c>
      <c r="B17" s="299" t="s">
        <v>27</v>
      </c>
      <c r="C17" s="892">
        <v>0</v>
      </c>
      <c r="D17" s="893">
        <v>2.08</v>
      </c>
      <c r="E17" s="410">
        <v>142.11000000000001</v>
      </c>
      <c r="F17" s="410">
        <v>2362.5100000000002</v>
      </c>
      <c r="G17" s="410">
        <v>570.64</v>
      </c>
      <c r="H17" s="410">
        <v>17096.14</v>
      </c>
      <c r="I17" s="892">
        <v>0</v>
      </c>
      <c r="J17" s="893">
        <v>0.22</v>
      </c>
      <c r="K17" s="410">
        <v>1.03</v>
      </c>
      <c r="L17" s="410">
        <v>21.68</v>
      </c>
      <c r="M17" s="410">
        <v>23.05</v>
      </c>
      <c r="N17" s="410">
        <v>16.41</v>
      </c>
      <c r="O17" s="513" t="s">
        <v>144</v>
      </c>
      <c r="P17" s="392">
        <v>12</v>
      </c>
      <c r="Q17" s="299" t="s">
        <v>28</v>
      </c>
      <c r="R17" s="892">
        <v>181.67273833111335</v>
      </c>
      <c r="S17" s="893">
        <v>56.33190592185592</v>
      </c>
      <c r="T17" s="410">
        <v>4817.0268923759568</v>
      </c>
      <c r="U17" s="410">
        <v>3639.0880315954469</v>
      </c>
      <c r="V17" s="410">
        <v>126.81432681547247</v>
      </c>
      <c r="W17" s="410">
        <v>99305.461498982651</v>
      </c>
      <c r="X17" s="892">
        <v>20.831944010473137</v>
      </c>
      <c r="Y17" s="893">
        <v>6.1311295459548232</v>
      </c>
      <c r="Z17" s="410">
        <v>71.598324504794604</v>
      </c>
      <c r="AA17" s="410">
        <v>53.569191340972203</v>
      </c>
      <c r="AB17" s="410">
        <v>7.4081843685085742</v>
      </c>
      <c r="AC17" s="410">
        <v>145.30741198645765</v>
      </c>
      <c r="AD17" s="513" t="s">
        <v>145</v>
      </c>
      <c r="AE17" s="521">
        <v>12</v>
      </c>
      <c r="AF17" s="308" t="s">
        <v>145</v>
      </c>
      <c r="AG17" s="887">
        <v>106.93090399812606</v>
      </c>
      <c r="AH17" s="846">
        <v>60.258429050851106</v>
      </c>
      <c r="AI17" s="846">
        <v>7739.1113054360958</v>
      </c>
      <c r="AJ17" s="846">
        <v>5040.2087780727206</v>
      </c>
      <c r="AK17" s="846">
        <v>117.81932767047766</v>
      </c>
      <c r="AL17" s="846">
        <v>99355.120923002338</v>
      </c>
      <c r="AM17" s="846">
        <v>12.149500999676373</v>
      </c>
      <c r="AN17" s="846">
        <v>6.9229592512236939</v>
      </c>
      <c r="AO17" s="846">
        <v>116.70754280415547</v>
      </c>
      <c r="AP17" s="846">
        <v>76.349784452191699</v>
      </c>
      <c r="AQ17" s="846">
        <v>6.886322847881563</v>
      </c>
      <c r="AR17" s="846">
        <v>145.26292591343588</v>
      </c>
      <c r="AS17" s="549" t="s">
        <v>28</v>
      </c>
    </row>
    <row r="18" spans="1:45" ht="24.95" customHeight="1">
      <c r="A18" s="392">
        <v>13</v>
      </c>
      <c r="B18" s="299" t="s">
        <v>28</v>
      </c>
      <c r="C18" s="410">
        <v>150.47999999999999</v>
      </c>
      <c r="D18" s="893">
        <v>88.08</v>
      </c>
      <c r="E18" s="410">
        <v>3163.64</v>
      </c>
      <c r="F18" s="410">
        <v>2270.7800000000002</v>
      </c>
      <c r="G18" s="410">
        <v>116.7</v>
      </c>
      <c r="H18" s="410">
        <v>93000.31</v>
      </c>
      <c r="I18" s="410">
        <v>16.91</v>
      </c>
      <c r="J18" s="893">
        <v>11.59</v>
      </c>
      <c r="K18" s="410">
        <v>47.42</v>
      </c>
      <c r="L18" s="410">
        <v>32.4</v>
      </c>
      <c r="M18" s="410">
        <v>6.1</v>
      </c>
      <c r="N18" s="410">
        <v>139.18</v>
      </c>
      <c r="O18" s="513" t="s">
        <v>145</v>
      </c>
      <c r="P18" s="392">
        <v>13</v>
      </c>
      <c r="Q18" s="299" t="s">
        <v>6</v>
      </c>
      <c r="R18" s="410">
        <v>1424.8798039999999</v>
      </c>
      <c r="S18" s="893">
        <v>945.57984650000003</v>
      </c>
      <c r="T18" s="410">
        <v>0</v>
      </c>
      <c r="U18" s="410">
        <v>1197.021201</v>
      </c>
      <c r="V18" s="410">
        <v>114.131</v>
      </c>
      <c r="W18" s="410">
        <v>113416.15764285714</v>
      </c>
      <c r="X18" s="410">
        <v>152.73412398000002</v>
      </c>
      <c r="Y18" s="893">
        <v>106.08183479799999</v>
      </c>
      <c r="Z18" s="410">
        <v>0</v>
      </c>
      <c r="AA18" s="410">
        <v>15.745246809000001</v>
      </c>
      <c r="AB18" s="410">
        <v>8.0988224999999989</v>
      </c>
      <c r="AC18" s="410">
        <v>170.049891</v>
      </c>
      <c r="AD18" s="513" t="s">
        <v>146</v>
      </c>
      <c r="AE18" s="396">
        <v>13</v>
      </c>
      <c r="AF18" s="299" t="s">
        <v>146</v>
      </c>
      <c r="AG18" s="842">
        <v>1434.7361724999998</v>
      </c>
      <c r="AH18" s="410">
        <v>1400.5052545000001</v>
      </c>
      <c r="AI18" s="410">
        <v>0</v>
      </c>
      <c r="AJ18" s="410">
        <v>1151.20334845</v>
      </c>
      <c r="AK18" s="410">
        <v>207.34651250000002</v>
      </c>
      <c r="AL18" s="410">
        <v>106947.96118435715</v>
      </c>
      <c r="AM18" s="410">
        <v>153.52168943214286</v>
      </c>
      <c r="AN18" s="410">
        <v>117.42210455</v>
      </c>
      <c r="AO18" s="410">
        <v>0</v>
      </c>
      <c r="AP18" s="410">
        <v>15.30915828675</v>
      </c>
      <c r="AQ18" s="410">
        <v>14.81286675</v>
      </c>
      <c r="AR18" s="410">
        <v>160.34759599999995</v>
      </c>
      <c r="AS18" s="402" t="s">
        <v>6</v>
      </c>
    </row>
    <row r="19" spans="1:45" ht="24.95" customHeight="1">
      <c r="A19" s="392">
        <v>14</v>
      </c>
      <c r="B19" s="299" t="s">
        <v>6</v>
      </c>
      <c r="C19" s="410">
        <v>1254.98</v>
      </c>
      <c r="D19" s="893">
        <v>855.87</v>
      </c>
      <c r="E19" s="410">
        <v>0</v>
      </c>
      <c r="F19" s="410">
        <v>1691.68</v>
      </c>
      <c r="G19" s="410">
        <v>98.33</v>
      </c>
      <c r="H19" s="410">
        <v>118789.09</v>
      </c>
      <c r="I19" s="410">
        <v>152.57</v>
      </c>
      <c r="J19" s="893">
        <v>97.51</v>
      </c>
      <c r="K19" s="892">
        <v>0</v>
      </c>
      <c r="L19" s="410">
        <v>22.18</v>
      </c>
      <c r="M19" s="410">
        <v>7.11</v>
      </c>
      <c r="N19" s="410">
        <v>178.03</v>
      </c>
      <c r="O19" s="513" t="s">
        <v>146</v>
      </c>
      <c r="P19" s="392">
        <v>14</v>
      </c>
      <c r="Q19" s="299" t="s">
        <v>18</v>
      </c>
      <c r="R19" s="410">
        <v>0</v>
      </c>
      <c r="S19" s="893">
        <v>263.41699999999997</v>
      </c>
      <c r="T19" s="410">
        <v>93.652999999999992</v>
      </c>
      <c r="U19" s="410">
        <v>2028.097</v>
      </c>
      <c r="V19" s="410">
        <v>77.198000000000008</v>
      </c>
      <c r="W19" s="410">
        <v>48719.574999999997</v>
      </c>
      <c r="X19" s="410">
        <v>0</v>
      </c>
      <c r="Y19" s="893">
        <v>30.2592</v>
      </c>
      <c r="Z19" s="892">
        <v>1.3083999999999998</v>
      </c>
      <c r="AA19" s="410">
        <v>30.870899999999999</v>
      </c>
      <c r="AB19" s="410">
        <v>2.5027999999999997</v>
      </c>
      <c r="AC19" s="410">
        <v>41.554900000000004</v>
      </c>
      <c r="AD19" s="513" t="s">
        <v>147</v>
      </c>
      <c r="AE19" s="521">
        <v>14</v>
      </c>
      <c r="AF19" s="308" t="s">
        <v>147</v>
      </c>
      <c r="AG19" s="887">
        <v>0</v>
      </c>
      <c r="AH19" s="846">
        <v>276.64599999999996</v>
      </c>
      <c r="AI19" s="846">
        <v>100.77000000000001</v>
      </c>
      <c r="AJ19" s="846">
        <v>2177.335</v>
      </c>
      <c r="AK19" s="846">
        <v>79.677999999999997</v>
      </c>
      <c r="AL19" s="846">
        <v>55317.106</v>
      </c>
      <c r="AM19" s="846">
        <v>0</v>
      </c>
      <c r="AN19" s="846">
        <v>31.811900000000001</v>
      </c>
      <c r="AO19" s="846">
        <v>1.4232</v>
      </c>
      <c r="AP19" s="846">
        <v>33.209199999999996</v>
      </c>
      <c r="AQ19" s="846">
        <v>2.5882499999999995</v>
      </c>
      <c r="AR19" s="846">
        <v>47.309999999999995</v>
      </c>
      <c r="AS19" s="549" t="s">
        <v>18</v>
      </c>
    </row>
    <row r="20" spans="1:45" ht="24.95" customHeight="1">
      <c r="A20" s="392">
        <v>15</v>
      </c>
      <c r="B20" s="299" t="s">
        <v>18</v>
      </c>
      <c r="C20" s="892">
        <v>0</v>
      </c>
      <c r="D20" s="893">
        <v>253.27</v>
      </c>
      <c r="E20" s="410">
        <v>81.33</v>
      </c>
      <c r="F20" s="410">
        <v>1826</v>
      </c>
      <c r="G20" s="410">
        <v>68.900000000000006</v>
      </c>
      <c r="H20" s="410">
        <v>43504.41</v>
      </c>
      <c r="I20" s="892">
        <v>0</v>
      </c>
      <c r="J20" s="893">
        <v>29.02</v>
      </c>
      <c r="K20" s="410">
        <v>1.1200000000000001</v>
      </c>
      <c r="L20" s="410">
        <v>27.91</v>
      </c>
      <c r="M20" s="410">
        <v>2.2400000000000002</v>
      </c>
      <c r="N20" s="410">
        <v>37.07</v>
      </c>
      <c r="O20" s="513" t="s">
        <v>147</v>
      </c>
      <c r="P20" s="392">
        <v>15</v>
      </c>
      <c r="Q20" s="299" t="s">
        <v>29</v>
      </c>
      <c r="R20" s="892">
        <v>0</v>
      </c>
      <c r="S20" s="893">
        <v>1210.259</v>
      </c>
      <c r="T20" s="410">
        <v>934.77100000000007</v>
      </c>
      <c r="U20" s="410">
        <v>9475.235999999999</v>
      </c>
      <c r="V20" s="410">
        <v>1240.7349999999999</v>
      </c>
      <c r="W20" s="410">
        <v>299596.42268100003</v>
      </c>
      <c r="X20" s="892">
        <v>0</v>
      </c>
      <c r="Y20" s="893">
        <v>224.59889421000003</v>
      </c>
      <c r="Z20" s="410">
        <v>11.6473567</v>
      </c>
      <c r="AA20" s="410">
        <v>127.140804</v>
      </c>
      <c r="AB20" s="410">
        <v>52.415053</v>
      </c>
      <c r="AC20" s="410">
        <v>724.07651999885047</v>
      </c>
      <c r="AD20" s="513" t="s">
        <v>148</v>
      </c>
      <c r="AE20" s="396">
        <v>15</v>
      </c>
      <c r="AF20" s="299" t="s">
        <v>148</v>
      </c>
      <c r="AG20" s="842">
        <v>0</v>
      </c>
      <c r="AH20" s="410">
        <v>1227.1089999999999</v>
      </c>
      <c r="AI20" s="410">
        <v>933.80599999999993</v>
      </c>
      <c r="AJ20" s="410">
        <v>10006.973</v>
      </c>
      <c r="AK20" s="410">
        <v>1179.5269999999998</v>
      </c>
      <c r="AL20" s="410">
        <v>278068.58068099996</v>
      </c>
      <c r="AM20" s="410">
        <v>0</v>
      </c>
      <c r="AN20" s="410">
        <v>233.14757408</v>
      </c>
      <c r="AO20" s="410">
        <v>11.661857999999999</v>
      </c>
      <c r="AP20" s="410">
        <v>123.01382699999999</v>
      </c>
      <c r="AQ20" s="410">
        <v>49.420763700000002</v>
      </c>
      <c r="AR20" s="410">
        <v>691.66391999999996</v>
      </c>
      <c r="AS20" s="402" t="s">
        <v>29</v>
      </c>
    </row>
    <row r="21" spans="1:45" ht="24.95" customHeight="1">
      <c r="A21" s="392">
        <v>16</v>
      </c>
      <c r="B21" s="299" t="s">
        <v>29</v>
      </c>
      <c r="C21" s="892">
        <v>0</v>
      </c>
      <c r="D21" s="893">
        <v>1087.58</v>
      </c>
      <c r="E21" s="410">
        <v>1149.92</v>
      </c>
      <c r="F21" s="410">
        <v>10211.49</v>
      </c>
      <c r="G21" s="410">
        <v>1252.28</v>
      </c>
      <c r="H21" s="410">
        <v>357297.57</v>
      </c>
      <c r="I21" s="892">
        <v>0</v>
      </c>
      <c r="J21" s="893">
        <v>197.75</v>
      </c>
      <c r="K21" s="410">
        <v>12.73</v>
      </c>
      <c r="L21" s="410">
        <v>124.78</v>
      </c>
      <c r="M21" s="410">
        <v>53.02</v>
      </c>
      <c r="N21" s="410">
        <v>632.32000000000005</v>
      </c>
      <c r="O21" s="513" t="s">
        <v>148</v>
      </c>
      <c r="P21" s="392">
        <v>16</v>
      </c>
      <c r="Q21" s="299" t="s">
        <v>19</v>
      </c>
      <c r="R21" s="892">
        <v>97.635738095238096</v>
      </c>
      <c r="S21" s="893">
        <v>49.236595238095234</v>
      </c>
      <c r="T21" s="410">
        <v>12.911635714285715</v>
      </c>
      <c r="U21" s="410">
        <v>37.255335714285714</v>
      </c>
      <c r="V21" s="410">
        <v>142.84667142857143</v>
      </c>
      <c r="W21" s="410">
        <v>4185.5251833333341</v>
      </c>
      <c r="X21" s="892">
        <v>8.7760997991428589</v>
      </c>
      <c r="Y21" s="893">
        <v>4.9656975046666672</v>
      </c>
      <c r="Z21" s="410">
        <v>0.12687899821428569</v>
      </c>
      <c r="AA21" s="410">
        <v>0.35982809126190468</v>
      </c>
      <c r="AB21" s="410">
        <v>6.3337986306666663</v>
      </c>
      <c r="AC21" s="410">
        <v>8.1365713995238078</v>
      </c>
      <c r="AD21" s="513" t="s">
        <v>149</v>
      </c>
      <c r="AE21" s="521">
        <v>16</v>
      </c>
      <c r="AF21" s="308" t="s">
        <v>149</v>
      </c>
      <c r="AG21" s="887">
        <v>105.6958527972028</v>
      </c>
      <c r="AH21" s="846">
        <v>58.611948115773117</v>
      </c>
      <c r="AI21" s="846">
        <v>53.279743453768454</v>
      </c>
      <c r="AJ21" s="846">
        <v>79.459193881118878</v>
      </c>
      <c r="AK21" s="846">
        <v>139.46841208236208</v>
      </c>
      <c r="AL21" s="846">
        <v>4030.7094555069934</v>
      </c>
      <c r="AM21" s="846">
        <v>8.3220968159928113</v>
      </c>
      <c r="AN21" s="846">
        <v>5.6275509212827313</v>
      </c>
      <c r="AO21" s="846">
        <v>0.5088758671446193</v>
      </c>
      <c r="AP21" s="846">
        <v>0.70967617100650748</v>
      </c>
      <c r="AQ21" s="846">
        <v>6.3896695229832945</v>
      </c>
      <c r="AR21" s="846">
        <v>7.7412451278709211</v>
      </c>
      <c r="AS21" s="549" t="s">
        <v>19</v>
      </c>
    </row>
    <row r="22" spans="1:45" ht="24.95" customHeight="1">
      <c r="A22" s="392">
        <v>17</v>
      </c>
      <c r="B22" s="299" t="s">
        <v>19</v>
      </c>
      <c r="C22" s="410">
        <v>86.88</v>
      </c>
      <c r="D22" s="893">
        <v>48.52</v>
      </c>
      <c r="E22" s="410">
        <v>11.06</v>
      </c>
      <c r="F22" s="410">
        <v>40.549999999999997</v>
      </c>
      <c r="G22" s="410">
        <v>143.06</v>
      </c>
      <c r="H22" s="410">
        <v>4259.08</v>
      </c>
      <c r="I22" s="410">
        <v>7.91</v>
      </c>
      <c r="J22" s="893">
        <v>4.9400000000000004</v>
      </c>
      <c r="K22" s="410">
        <v>0.11</v>
      </c>
      <c r="L22" s="410">
        <v>0.4</v>
      </c>
      <c r="M22" s="410">
        <v>6.62</v>
      </c>
      <c r="N22" s="410">
        <v>8.07</v>
      </c>
      <c r="O22" s="513" t="s">
        <v>149</v>
      </c>
      <c r="P22" s="392">
        <v>17</v>
      </c>
      <c r="Q22" s="299" t="s">
        <v>8</v>
      </c>
      <c r="R22" s="410">
        <v>275.04699999999997</v>
      </c>
      <c r="S22" s="893">
        <v>5.32</v>
      </c>
      <c r="T22" s="410">
        <v>0</v>
      </c>
      <c r="U22" s="410"/>
      <c r="V22" s="410">
        <v>334.58499999999998</v>
      </c>
      <c r="W22" s="410">
        <v>3262.3429999999998</v>
      </c>
      <c r="X22" s="410">
        <v>24.7</v>
      </c>
      <c r="Y22" s="893">
        <v>0.62799999999999989</v>
      </c>
      <c r="Z22" s="410">
        <v>0</v>
      </c>
      <c r="AA22" s="410">
        <v>1.2389700000000001</v>
      </c>
      <c r="AB22" s="410">
        <v>15.27164</v>
      </c>
      <c r="AC22" s="410">
        <v>4.5099699999999991</v>
      </c>
      <c r="AD22" s="513" t="s">
        <v>150</v>
      </c>
      <c r="AE22" s="396">
        <v>17</v>
      </c>
      <c r="AF22" s="299" t="s">
        <v>150</v>
      </c>
      <c r="AG22" s="842">
        <v>230.13699999999997</v>
      </c>
      <c r="AH22" s="410">
        <v>5.7490000000000006</v>
      </c>
      <c r="AI22" s="410">
        <v>0</v>
      </c>
      <c r="AJ22" s="410">
        <v>114.843</v>
      </c>
      <c r="AK22" s="410">
        <v>282.49</v>
      </c>
      <c r="AL22" s="410">
        <v>2965.6970000000001</v>
      </c>
      <c r="AM22" s="410">
        <v>20.641999999999999</v>
      </c>
      <c r="AN22" s="410">
        <v>0.67400000000000004</v>
      </c>
      <c r="AO22" s="410">
        <v>0</v>
      </c>
      <c r="AP22" s="410">
        <v>1.089</v>
      </c>
      <c r="AQ22" s="410">
        <v>12.901399999999999</v>
      </c>
      <c r="AR22" s="410">
        <v>4.1492000000000004</v>
      </c>
      <c r="AS22" s="402" t="s">
        <v>8</v>
      </c>
    </row>
    <row r="23" spans="1:45" ht="24.95" customHeight="1">
      <c r="A23" s="392">
        <v>18</v>
      </c>
      <c r="B23" s="299" t="s">
        <v>8</v>
      </c>
      <c r="C23" s="410">
        <v>265.02999999999997</v>
      </c>
      <c r="D23" s="893">
        <v>5.52</v>
      </c>
      <c r="E23" s="892">
        <v>0</v>
      </c>
      <c r="F23" s="410">
        <v>128.94</v>
      </c>
      <c r="G23" s="410">
        <v>336.23</v>
      </c>
      <c r="H23" s="410">
        <v>3344.68</v>
      </c>
      <c r="I23" s="410">
        <v>23.77</v>
      </c>
      <c r="J23" s="893">
        <v>0.66</v>
      </c>
      <c r="K23" s="892">
        <v>0</v>
      </c>
      <c r="L23" s="410">
        <v>1.25</v>
      </c>
      <c r="M23" s="410">
        <v>14.93</v>
      </c>
      <c r="N23" s="410">
        <v>4.6399999999999997</v>
      </c>
      <c r="O23" s="513" t="s">
        <v>150</v>
      </c>
      <c r="P23" s="392">
        <v>18</v>
      </c>
      <c r="Q23" s="299" t="s">
        <v>30</v>
      </c>
      <c r="R23" s="410">
        <v>44.664999999999999</v>
      </c>
      <c r="S23" s="893">
        <v>1.7119999999999997</v>
      </c>
      <c r="T23" s="892">
        <v>1.2749999999999999</v>
      </c>
      <c r="U23" s="410">
        <v>18.177000000000003</v>
      </c>
      <c r="V23" s="410">
        <v>93.49499999999999</v>
      </c>
      <c r="W23" s="410">
        <v>1142.778</v>
      </c>
      <c r="X23" s="410">
        <v>5.7238199999999999</v>
      </c>
      <c r="Y23" s="893">
        <v>0.23481000000000002</v>
      </c>
      <c r="Z23" s="892">
        <v>1.0620000000000001E-2</v>
      </c>
      <c r="AA23" s="410">
        <v>0.15205000000000002</v>
      </c>
      <c r="AB23" s="410">
        <v>8.0599500000000006</v>
      </c>
      <c r="AC23" s="410">
        <v>2.2282800000000003</v>
      </c>
      <c r="AD23" s="513" t="s">
        <v>151</v>
      </c>
      <c r="AE23" s="521">
        <v>18</v>
      </c>
      <c r="AF23" s="308" t="s">
        <v>151</v>
      </c>
      <c r="AG23" s="887">
        <v>34.578000000000003</v>
      </c>
      <c r="AH23" s="846">
        <v>1.9499999999999997</v>
      </c>
      <c r="AI23" s="846">
        <v>0</v>
      </c>
      <c r="AJ23" s="846">
        <v>19.533999999999999</v>
      </c>
      <c r="AK23" s="846">
        <v>70.516000000000005</v>
      </c>
      <c r="AL23" s="846">
        <v>2072.4759999999997</v>
      </c>
      <c r="AM23" s="846">
        <v>4.42692</v>
      </c>
      <c r="AN23" s="846">
        <v>0.26966999999999997</v>
      </c>
      <c r="AO23" s="846">
        <v>0</v>
      </c>
      <c r="AP23" s="846">
        <v>0.15923999999999999</v>
      </c>
      <c r="AQ23" s="846">
        <v>6.0536399999999997</v>
      </c>
      <c r="AR23" s="846">
        <v>4.1554000000000002</v>
      </c>
      <c r="AS23" s="549" t="s">
        <v>30</v>
      </c>
    </row>
    <row r="24" spans="1:45" ht="24.95" customHeight="1">
      <c r="A24" s="392">
        <v>19</v>
      </c>
      <c r="B24" s="299" t="s">
        <v>30</v>
      </c>
      <c r="C24" s="410">
        <v>43.75</v>
      </c>
      <c r="D24" s="893">
        <v>1.66</v>
      </c>
      <c r="E24" s="892">
        <v>0</v>
      </c>
      <c r="F24" s="410">
        <v>18.5</v>
      </c>
      <c r="G24" s="410">
        <v>92.26</v>
      </c>
      <c r="H24" s="410">
        <v>1127.18</v>
      </c>
      <c r="I24" s="410">
        <v>5.61</v>
      </c>
      <c r="J24" s="893">
        <v>0.19</v>
      </c>
      <c r="K24" s="892">
        <v>0</v>
      </c>
      <c r="L24" s="410">
        <v>0.19</v>
      </c>
      <c r="M24" s="410">
        <v>7.95</v>
      </c>
      <c r="N24" s="410">
        <v>2.1800000000000002</v>
      </c>
      <c r="O24" s="513" t="s">
        <v>151</v>
      </c>
      <c r="P24" s="392">
        <v>19</v>
      </c>
      <c r="Q24" s="299" t="s">
        <v>31</v>
      </c>
      <c r="R24" s="410">
        <v>247.27749999999997</v>
      </c>
      <c r="S24" s="893"/>
      <c r="T24" s="892">
        <v>0</v>
      </c>
      <c r="U24" s="410">
        <v>42.841470000000001</v>
      </c>
      <c r="V24" s="410">
        <v>212.05189999999999</v>
      </c>
      <c r="W24" s="410">
        <v>518.82650000000001</v>
      </c>
      <c r="X24" s="410">
        <v>9.7053343499999993</v>
      </c>
      <c r="Y24" s="893">
        <v>4.3657859999999999</v>
      </c>
      <c r="Z24" s="892">
        <v>0</v>
      </c>
      <c r="AA24" s="410">
        <v>0.66561799999999993</v>
      </c>
      <c r="AB24" s="410">
        <v>16.939207500000002</v>
      </c>
      <c r="AC24" s="410">
        <v>0.41704735000000004</v>
      </c>
      <c r="AD24" s="513" t="s">
        <v>152</v>
      </c>
      <c r="AE24" s="396">
        <v>19</v>
      </c>
      <c r="AF24" s="299" t="s">
        <v>152</v>
      </c>
      <c r="AG24" s="842">
        <v>216.09094047618999</v>
      </c>
      <c r="AH24" s="410">
        <v>21.867999999999999</v>
      </c>
      <c r="AI24" s="410">
        <v>0</v>
      </c>
      <c r="AJ24" s="410">
        <v>33.498999999999995</v>
      </c>
      <c r="AK24" s="410">
        <v>156.42500000000004</v>
      </c>
      <c r="AL24" s="410">
        <v>634.50599999999997</v>
      </c>
      <c r="AM24" s="410">
        <v>7.0373900000000003</v>
      </c>
      <c r="AN24" s="410">
        <v>3.1812230000000001</v>
      </c>
      <c r="AO24" s="410">
        <v>0</v>
      </c>
      <c r="AP24" s="410">
        <v>0.52720899999999993</v>
      </c>
      <c r="AQ24" s="410">
        <v>12.535911</v>
      </c>
      <c r="AR24" s="410">
        <v>0.51027800000000001</v>
      </c>
      <c r="AS24" s="402" t="s">
        <v>31</v>
      </c>
    </row>
    <row r="25" spans="1:45" ht="24.95" customHeight="1">
      <c r="A25" s="392">
        <v>20</v>
      </c>
      <c r="B25" s="299" t="s">
        <v>31</v>
      </c>
      <c r="C25" s="410">
        <v>78.150000000000006</v>
      </c>
      <c r="D25" s="893">
        <v>26.84</v>
      </c>
      <c r="E25" s="892">
        <v>0</v>
      </c>
      <c r="F25" s="410">
        <v>42.19</v>
      </c>
      <c r="G25" s="410">
        <v>199.46</v>
      </c>
      <c r="H25" s="410">
        <v>687.92</v>
      </c>
      <c r="I25" s="410">
        <v>9.67</v>
      </c>
      <c r="J25" s="893">
        <v>4.3499999999999996</v>
      </c>
      <c r="K25" s="892">
        <v>0</v>
      </c>
      <c r="L25" s="410">
        <v>0.66</v>
      </c>
      <c r="M25" s="410">
        <v>15.77</v>
      </c>
      <c r="N25" s="410">
        <v>1.83</v>
      </c>
      <c r="O25" s="513" t="s">
        <v>152</v>
      </c>
      <c r="P25" s="392">
        <v>20</v>
      </c>
      <c r="Q25" s="299" t="s">
        <v>9</v>
      </c>
      <c r="R25" s="410">
        <v>0</v>
      </c>
      <c r="S25" s="893">
        <v>0</v>
      </c>
      <c r="T25" s="892">
        <v>1542.668705</v>
      </c>
      <c r="U25" s="410">
        <v>6491.8980000000001</v>
      </c>
      <c r="V25" s="410">
        <v>148.39150000000001</v>
      </c>
      <c r="W25" s="410">
        <v>66274.173999999999</v>
      </c>
      <c r="X25" s="410">
        <v>0</v>
      </c>
      <c r="Y25" s="893">
        <v>0</v>
      </c>
      <c r="Z25" s="892">
        <v>17.917918544999999</v>
      </c>
      <c r="AA25" s="410">
        <v>79.92890217499999</v>
      </c>
      <c r="AB25" s="410">
        <v>5.3620582500000005</v>
      </c>
      <c r="AC25" s="410">
        <v>101.47168059999998</v>
      </c>
      <c r="AD25" s="513" t="s">
        <v>153</v>
      </c>
      <c r="AE25" s="521">
        <v>20</v>
      </c>
      <c r="AF25" s="308" t="s">
        <v>153</v>
      </c>
      <c r="AG25" s="887">
        <v>0</v>
      </c>
      <c r="AH25" s="846">
        <v>0</v>
      </c>
      <c r="AI25" s="846">
        <v>1508.0678250000001</v>
      </c>
      <c r="AJ25" s="846">
        <v>6597.0535</v>
      </c>
      <c r="AK25" s="846">
        <v>150.328</v>
      </c>
      <c r="AL25" s="846">
        <v>71442.302800000005</v>
      </c>
      <c r="AM25" s="846">
        <v>0</v>
      </c>
      <c r="AN25" s="846">
        <v>0</v>
      </c>
      <c r="AO25" s="846">
        <v>17.445566453000001</v>
      </c>
      <c r="AP25" s="846">
        <v>80.485711975000001</v>
      </c>
      <c r="AQ25" s="846">
        <v>5.4258542500000004</v>
      </c>
      <c r="AR25" s="846">
        <v>109.739218044</v>
      </c>
      <c r="AS25" s="549" t="s">
        <v>9</v>
      </c>
    </row>
    <row r="26" spans="1:45" ht="24.95" customHeight="1">
      <c r="A26" s="392">
        <v>21</v>
      </c>
      <c r="B26" s="299" t="s">
        <v>9</v>
      </c>
      <c r="C26" s="892">
        <v>0</v>
      </c>
      <c r="D26" s="892">
        <v>0</v>
      </c>
      <c r="E26" s="410">
        <v>1518.56</v>
      </c>
      <c r="F26" s="410">
        <v>6207.23</v>
      </c>
      <c r="G26" s="410">
        <v>249.57</v>
      </c>
      <c r="H26" s="410">
        <v>62056.3</v>
      </c>
      <c r="I26" s="892">
        <v>0</v>
      </c>
      <c r="J26" s="892">
        <v>0</v>
      </c>
      <c r="K26" s="410">
        <v>17.55</v>
      </c>
      <c r="L26" s="410">
        <v>77.010000000000005</v>
      </c>
      <c r="M26" s="410">
        <v>9.02</v>
      </c>
      <c r="N26" s="410">
        <v>98.25</v>
      </c>
      <c r="O26" s="513" t="s">
        <v>153</v>
      </c>
      <c r="P26" s="392">
        <v>21</v>
      </c>
      <c r="Q26" s="299" t="s">
        <v>32</v>
      </c>
      <c r="R26" s="892">
        <v>0</v>
      </c>
      <c r="S26" s="892">
        <v>798.92399999999998</v>
      </c>
      <c r="T26" s="410">
        <v>253.87200000000001</v>
      </c>
      <c r="U26" s="410">
        <v>579.86950000000002</v>
      </c>
      <c r="V26" s="410">
        <v>20.555500000000002</v>
      </c>
      <c r="W26" s="410">
        <v>96885.895700000008</v>
      </c>
      <c r="X26" s="892">
        <v>0</v>
      </c>
      <c r="Y26" s="892">
        <v>110.04547917899997</v>
      </c>
      <c r="Z26" s="410">
        <v>3.8984487414000002</v>
      </c>
      <c r="AA26" s="410">
        <v>9.0994122925000003</v>
      </c>
      <c r="AB26" s="410">
        <v>1.156973174</v>
      </c>
      <c r="AC26" s="410">
        <v>124.17482367299999</v>
      </c>
      <c r="AD26" s="513" t="s">
        <v>154</v>
      </c>
      <c r="AE26" s="396">
        <v>21</v>
      </c>
      <c r="AF26" s="299" t="s">
        <v>154</v>
      </c>
      <c r="AG26" s="842">
        <v>0</v>
      </c>
      <c r="AH26" s="410">
        <v>667.51799999999992</v>
      </c>
      <c r="AI26" s="410">
        <v>208.76000000000002</v>
      </c>
      <c r="AJ26" s="410">
        <v>459.017</v>
      </c>
      <c r="AK26" s="410">
        <v>30.466999999999999</v>
      </c>
      <c r="AL26" s="410">
        <v>130675.875</v>
      </c>
      <c r="AM26" s="410">
        <v>0</v>
      </c>
      <c r="AN26" s="410">
        <v>89.210629357999991</v>
      </c>
      <c r="AO26" s="410">
        <v>3.2033479354999996</v>
      </c>
      <c r="AP26" s="410">
        <v>7.2027774360000016</v>
      </c>
      <c r="AQ26" s="410">
        <v>1.7272597459999999</v>
      </c>
      <c r="AR26" s="410">
        <v>122.400346336</v>
      </c>
      <c r="AS26" s="402" t="s">
        <v>32</v>
      </c>
    </row>
    <row r="27" spans="1:45" ht="24.95" customHeight="1">
      <c r="A27" s="392">
        <v>22</v>
      </c>
      <c r="B27" s="299" t="s">
        <v>32</v>
      </c>
      <c r="C27" s="892">
        <v>0</v>
      </c>
      <c r="D27" s="893">
        <v>672.92</v>
      </c>
      <c r="E27" s="410">
        <v>246.85</v>
      </c>
      <c r="F27" s="410">
        <v>563.67999999999995</v>
      </c>
      <c r="G27" s="410">
        <v>19.329999999999998</v>
      </c>
      <c r="H27" s="410">
        <v>133822.15</v>
      </c>
      <c r="I27" s="892">
        <v>0</v>
      </c>
      <c r="J27" s="893">
        <v>92.58</v>
      </c>
      <c r="K27" s="410">
        <v>3.79</v>
      </c>
      <c r="L27" s="410">
        <v>8.84</v>
      </c>
      <c r="M27" s="410">
        <v>1.0900000000000001</v>
      </c>
      <c r="N27" s="410">
        <v>125.03</v>
      </c>
      <c r="O27" s="513" t="s">
        <v>154</v>
      </c>
      <c r="P27" s="392">
        <v>22</v>
      </c>
      <c r="Q27" s="299" t="s">
        <v>33</v>
      </c>
      <c r="R27" s="892">
        <v>0</v>
      </c>
      <c r="S27" s="893">
        <v>987.63066785714295</v>
      </c>
      <c r="T27" s="410">
        <v>2984.1388000000002</v>
      </c>
      <c r="U27" s="410">
        <v>7086.0768196428571</v>
      </c>
      <c r="V27" s="410">
        <v>229.19710833333332</v>
      </c>
      <c r="W27" s="410">
        <v>7565.4594374999997</v>
      </c>
      <c r="X27" s="892">
        <v>0</v>
      </c>
      <c r="Y27" s="893">
        <v>48.588374398376104</v>
      </c>
      <c r="Z27" s="410">
        <v>39.62321030721597</v>
      </c>
      <c r="AA27" s="410">
        <v>92.031360846031049</v>
      </c>
      <c r="AB27" s="410">
        <v>8.8108099276959315</v>
      </c>
      <c r="AC27" s="410">
        <v>10.53375941958895</v>
      </c>
      <c r="AD27" s="513" t="s">
        <v>155</v>
      </c>
      <c r="AE27" s="521">
        <v>22</v>
      </c>
      <c r="AF27" s="308" t="s">
        <v>155</v>
      </c>
      <c r="AG27" s="887">
        <v>0</v>
      </c>
      <c r="AH27" s="846">
        <v>1045.1598750000001</v>
      </c>
      <c r="AI27" s="846">
        <v>4145.9653125000004</v>
      </c>
      <c r="AJ27" s="846">
        <v>6605.0488750000004</v>
      </c>
      <c r="AK27" s="846">
        <v>249.86745833333333</v>
      </c>
      <c r="AL27" s="846">
        <v>13045.512062500002</v>
      </c>
      <c r="AM27" s="846">
        <v>0</v>
      </c>
      <c r="AN27" s="846">
        <v>49.763162315558219</v>
      </c>
      <c r="AO27" s="846">
        <v>51.413855467726918</v>
      </c>
      <c r="AP27" s="846">
        <v>85.580275976144065</v>
      </c>
      <c r="AQ27" s="846">
        <v>9.2993477618186411</v>
      </c>
      <c r="AR27" s="846">
        <v>16.523521636791536</v>
      </c>
      <c r="AS27" s="549" t="s">
        <v>33</v>
      </c>
    </row>
    <row r="28" spans="1:45" ht="24.95" customHeight="1">
      <c r="A28" s="392">
        <v>23</v>
      </c>
      <c r="B28" s="299" t="s">
        <v>33</v>
      </c>
      <c r="C28" s="892">
        <v>0</v>
      </c>
      <c r="D28" s="893">
        <v>838.24</v>
      </c>
      <c r="E28" s="410">
        <v>3910.08</v>
      </c>
      <c r="F28" s="410">
        <v>6003.01</v>
      </c>
      <c r="G28" s="410">
        <v>241.5</v>
      </c>
      <c r="H28" s="410">
        <v>7424.22</v>
      </c>
      <c r="I28" s="892">
        <v>0</v>
      </c>
      <c r="J28" s="893">
        <v>41.52</v>
      </c>
      <c r="K28" s="410">
        <v>51.47</v>
      </c>
      <c r="L28" s="410">
        <v>78.66</v>
      </c>
      <c r="M28" s="410">
        <v>9.17</v>
      </c>
      <c r="N28" s="410">
        <v>10.85</v>
      </c>
      <c r="O28" s="513" t="s">
        <v>155</v>
      </c>
      <c r="P28" s="392">
        <v>23</v>
      </c>
      <c r="Q28" s="299" t="s">
        <v>11</v>
      </c>
      <c r="R28" s="892">
        <v>15.224450000000003</v>
      </c>
      <c r="S28" s="893">
        <v>1.899</v>
      </c>
      <c r="T28" s="410">
        <v>0</v>
      </c>
      <c r="U28" s="410">
        <v>4.1602250000000005</v>
      </c>
      <c r="V28" s="410">
        <v>15.022908333333334</v>
      </c>
      <c r="W28" s="410">
        <v>231.81062500000002</v>
      </c>
      <c r="X28" s="892">
        <v>1.62510165</v>
      </c>
      <c r="Y28" s="893">
        <v>0.30466662999999994</v>
      </c>
      <c r="Z28" s="410">
        <v>0</v>
      </c>
      <c r="AA28" s="410">
        <v>7.6997246000000019E-2</v>
      </c>
      <c r="AB28" s="410">
        <v>1.0683928970833334</v>
      </c>
      <c r="AC28" s="410">
        <v>0.68972408625000003</v>
      </c>
      <c r="AD28" s="513" t="s">
        <v>156</v>
      </c>
      <c r="AE28" s="396">
        <v>23</v>
      </c>
      <c r="AF28" s="299" t="s">
        <v>156</v>
      </c>
      <c r="AG28" s="842">
        <v>10.187750000000001</v>
      </c>
      <c r="AH28" s="410">
        <v>1.0957000000000001</v>
      </c>
      <c r="AI28" s="410">
        <v>0</v>
      </c>
      <c r="AJ28" s="410">
        <v>7.0792000000000002</v>
      </c>
      <c r="AK28" s="410">
        <v>11.565750000000001</v>
      </c>
      <c r="AL28" s="410">
        <v>564.23467499999992</v>
      </c>
      <c r="AM28" s="410">
        <v>1.05021225</v>
      </c>
      <c r="AN28" s="410">
        <v>0.17695681099999999</v>
      </c>
      <c r="AO28" s="410">
        <v>0</v>
      </c>
      <c r="AP28" s="410">
        <v>9.9832649999999995E-2</v>
      </c>
      <c r="AQ28" s="410">
        <v>1.2810197000000001</v>
      </c>
      <c r="AR28" s="410">
        <v>0.99209359525000007</v>
      </c>
      <c r="AS28" s="402" t="s">
        <v>11</v>
      </c>
    </row>
    <row r="29" spans="1:45" ht="24.95" customHeight="1">
      <c r="A29" s="392">
        <v>24</v>
      </c>
      <c r="B29" s="299" t="s">
        <v>11</v>
      </c>
      <c r="C29" s="410">
        <v>15.02</v>
      </c>
      <c r="D29" s="893">
        <v>1.81</v>
      </c>
      <c r="E29" s="892">
        <v>0</v>
      </c>
      <c r="F29" s="410">
        <v>6.34</v>
      </c>
      <c r="G29" s="410">
        <v>14.42</v>
      </c>
      <c r="H29" s="410">
        <v>809.25</v>
      </c>
      <c r="I29" s="410">
        <v>1.56</v>
      </c>
      <c r="J29" s="893">
        <v>0.28999999999999998</v>
      </c>
      <c r="K29" s="892">
        <v>0</v>
      </c>
      <c r="L29" s="410">
        <v>0.1</v>
      </c>
      <c r="M29" s="410">
        <v>1.06</v>
      </c>
      <c r="N29" s="410">
        <v>0.7</v>
      </c>
      <c r="O29" s="513" t="s">
        <v>156</v>
      </c>
      <c r="P29" s="392">
        <v>24</v>
      </c>
      <c r="Q29" s="299" t="s">
        <v>12</v>
      </c>
      <c r="R29" s="410">
        <v>414.40913673271177</v>
      </c>
      <c r="S29" s="893">
        <v>22.376999999999999</v>
      </c>
      <c r="T29" s="892">
        <v>5182.9413999958379</v>
      </c>
      <c r="U29" s="410">
        <v>6019.9620514874023</v>
      </c>
      <c r="V29" s="410">
        <v>99.01911677350428</v>
      </c>
      <c r="W29" s="410">
        <v>300486.89505686366</v>
      </c>
      <c r="X29" s="410">
        <v>50.864996872354759</v>
      </c>
      <c r="Y29" s="893">
        <v>3.0832796500000001</v>
      </c>
      <c r="Z29" s="892">
        <v>63.984681111223594</v>
      </c>
      <c r="AA29" s="410">
        <v>65.876999743513295</v>
      </c>
      <c r="AB29" s="410">
        <v>3.9366445259077225</v>
      </c>
      <c r="AC29" s="410">
        <v>475.7127857914229</v>
      </c>
      <c r="AD29" s="513" t="s">
        <v>157</v>
      </c>
      <c r="AE29" s="521">
        <v>24</v>
      </c>
      <c r="AF29" s="308" t="s">
        <v>157</v>
      </c>
      <c r="AG29" s="887">
        <v>414.7956829170829</v>
      </c>
      <c r="AH29" s="846">
        <v>22.31</v>
      </c>
      <c r="AI29" s="846">
        <v>5212.7192916944168</v>
      </c>
      <c r="AJ29" s="846">
        <v>6083.5850331751581</v>
      </c>
      <c r="AK29" s="846">
        <v>99.152757249694758</v>
      </c>
      <c r="AL29" s="846">
        <v>302530.50575695664</v>
      </c>
      <c r="AM29" s="846">
        <v>50.998132701749618</v>
      </c>
      <c r="AN29" s="846">
        <v>3.0770073999999998</v>
      </c>
      <c r="AO29" s="846">
        <v>64.457223531349058</v>
      </c>
      <c r="AP29" s="846">
        <v>66.868487827954539</v>
      </c>
      <c r="AQ29" s="846">
        <v>3.9464555935674928</v>
      </c>
      <c r="AR29" s="846">
        <v>480.13054293546776</v>
      </c>
      <c r="AS29" s="549" t="s">
        <v>12</v>
      </c>
    </row>
    <row r="30" spans="1:45" ht="24.95" customHeight="1">
      <c r="A30" s="392">
        <v>25</v>
      </c>
      <c r="B30" s="299" t="s">
        <v>12</v>
      </c>
      <c r="C30" s="410">
        <v>396.93</v>
      </c>
      <c r="D30" s="893">
        <v>21.54</v>
      </c>
      <c r="E30" s="410">
        <v>5011.71</v>
      </c>
      <c r="F30" s="410">
        <v>5757.45</v>
      </c>
      <c r="G30" s="410">
        <v>94.09</v>
      </c>
      <c r="H30" s="410">
        <v>289666.59999999998</v>
      </c>
      <c r="I30" s="410">
        <v>48.63</v>
      </c>
      <c r="J30" s="893">
        <v>2.97</v>
      </c>
      <c r="K30" s="410">
        <v>60.64</v>
      </c>
      <c r="L30" s="410">
        <v>62.33</v>
      </c>
      <c r="M30" s="410">
        <v>3.72</v>
      </c>
      <c r="N30" s="410">
        <v>455.51</v>
      </c>
      <c r="O30" s="513" t="s">
        <v>157</v>
      </c>
      <c r="P30" s="392">
        <v>25</v>
      </c>
      <c r="Q30" s="299" t="s">
        <v>39</v>
      </c>
      <c r="R30" s="410">
        <v>0</v>
      </c>
      <c r="S30" s="893">
        <v>1076.1394999999998</v>
      </c>
      <c r="T30" s="410">
        <v>20639.964500000002</v>
      </c>
      <c r="U30" s="410">
        <v>5570.5984999999991</v>
      </c>
      <c r="V30" s="410">
        <v>150.31049999999999</v>
      </c>
      <c r="W30" s="410">
        <v>264593.75349999999</v>
      </c>
      <c r="X30" s="410">
        <v>0</v>
      </c>
      <c r="Y30" s="893">
        <v>122.34399999999999</v>
      </c>
      <c r="Z30" s="410">
        <v>288.37750000000005</v>
      </c>
      <c r="AA30" s="410">
        <v>69.64500000000001</v>
      </c>
      <c r="AB30" s="410">
        <v>3.944</v>
      </c>
      <c r="AC30" s="410">
        <v>363.84550000000002</v>
      </c>
      <c r="AD30" s="513" t="s">
        <v>158</v>
      </c>
      <c r="AE30" s="396">
        <v>25</v>
      </c>
      <c r="AF30" s="299" t="s">
        <v>158</v>
      </c>
      <c r="AG30" s="842">
        <v>0</v>
      </c>
      <c r="AH30" s="410">
        <v>1159.5395000000001</v>
      </c>
      <c r="AI30" s="410">
        <v>21534.05</v>
      </c>
      <c r="AJ30" s="410">
        <v>5771.2149999999992</v>
      </c>
      <c r="AK30" s="410">
        <v>152.37049999999999</v>
      </c>
      <c r="AL30" s="410">
        <v>298063.96049999999</v>
      </c>
      <c r="AM30" s="410">
        <v>0</v>
      </c>
      <c r="AN30" s="410">
        <v>129.92149999999998</v>
      </c>
      <c r="AO30" s="410">
        <v>303.49149999999992</v>
      </c>
      <c r="AP30" s="410">
        <v>72.480499999999992</v>
      </c>
      <c r="AQ30" s="410">
        <v>4.0530000000000008</v>
      </c>
      <c r="AR30" s="410">
        <v>410.30499999999995</v>
      </c>
      <c r="AS30" s="402" t="s">
        <v>39</v>
      </c>
    </row>
    <row r="31" spans="1:45" ht="24.95" customHeight="1">
      <c r="A31" s="392">
        <v>26</v>
      </c>
      <c r="B31" s="299" t="s">
        <v>39</v>
      </c>
      <c r="C31" s="892">
        <v>0.04</v>
      </c>
      <c r="D31" s="893">
        <v>1030.77</v>
      </c>
      <c r="E31" s="410">
        <v>17723.91</v>
      </c>
      <c r="F31" s="410">
        <v>5277.47</v>
      </c>
      <c r="G31" s="410">
        <v>149.69999999999999</v>
      </c>
      <c r="H31" s="410">
        <v>259061.64</v>
      </c>
      <c r="I31" s="892">
        <v>0</v>
      </c>
      <c r="J31" s="893">
        <v>112.4</v>
      </c>
      <c r="K31" s="410">
        <v>236.59</v>
      </c>
      <c r="L31" s="410">
        <v>64.989999999999995</v>
      </c>
      <c r="M31" s="410">
        <v>3.75</v>
      </c>
      <c r="N31" s="410">
        <v>336.33</v>
      </c>
      <c r="O31" s="513" t="s">
        <v>158</v>
      </c>
      <c r="P31" s="392">
        <v>26</v>
      </c>
      <c r="Q31" s="299" t="s">
        <v>34</v>
      </c>
      <c r="R31" s="892">
        <v>0</v>
      </c>
      <c r="S31" s="893">
        <v>0</v>
      </c>
      <c r="T31" s="410">
        <v>0</v>
      </c>
      <c r="U31" s="410">
        <v>419.577697</v>
      </c>
      <c r="V31" s="410">
        <v>235.60619</v>
      </c>
      <c r="W31" s="410">
        <v>21988.827499999999</v>
      </c>
      <c r="X31" s="892">
        <v>0</v>
      </c>
      <c r="Y31" s="893">
        <v>0</v>
      </c>
      <c r="Z31" s="410">
        <v>0</v>
      </c>
      <c r="AA31" s="410">
        <v>1.9329828980468946</v>
      </c>
      <c r="AB31" s="410">
        <v>14.890552744034473</v>
      </c>
      <c r="AC31" s="410">
        <v>33.749312273525398</v>
      </c>
      <c r="AD31" s="513" t="s">
        <v>159</v>
      </c>
      <c r="AE31" s="521">
        <v>26</v>
      </c>
      <c r="AF31" s="308" t="s">
        <v>159</v>
      </c>
      <c r="AG31" s="887">
        <v>0</v>
      </c>
      <c r="AH31" s="846">
        <v>0</v>
      </c>
      <c r="AI31" s="846">
        <v>0</v>
      </c>
      <c r="AJ31" s="846">
        <v>449.62263095238097</v>
      </c>
      <c r="AK31" s="846">
        <v>236.40868095238096</v>
      </c>
      <c r="AL31" s="846">
        <v>22582.986045238096</v>
      </c>
      <c r="AM31" s="846">
        <v>0</v>
      </c>
      <c r="AN31" s="846">
        <v>0</v>
      </c>
      <c r="AO31" s="846">
        <v>0</v>
      </c>
      <c r="AP31" s="846">
        <v>2.1390422780880951</v>
      </c>
      <c r="AQ31" s="846">
        <v>15.451126309257145</v>
      </c>
      <c r="AR31" s="846">
        <v>34.594134404204752</v>
      </c>
      <c r="AS31" s="549" t="s">
        <v>34</v>
      </c>
    </row>
    <row r="32" spans="1:45" ht="24.95" customHeight="1">
      <c r="A32" s="392">
        <v>27</v>
      </c>
      <c r="B32" s="299" t="s">
        <v>34</v>
      </c>
      <c r="C32" s="892">
        <v>0</v>
      </c>
      <c r="D32" s="892">
        <v>0</v>
      </c>
      <c r="E32" s="892">
        <v>0</v>
      </c>
      <c r="F32" s="410">
        <v>403.99</v>
      </c>
      <c r="G32" s="410">
        <v>247.43</v>
      </c>
      <c r="H32" s="410">
        <v>19605.62</v>
      </c>
      <c r="I32" s="892">
        <v>0</v>
      </c>
      <c r="J32" s="892">
        <v>0</v>
      </c>
      <c r="K32" s="892">
        <v>0</v>
      </c>
      <c r="L32" s="410">
        <v>1.85</v>
      </c>
      <c r="M32" s="410">
        <v>13.89</v>
      </c>
      <c r="N32" s="410">
        <v>32.08</v>
      </c>
      <c r="O32" s="513" t="s">
        <v>159</v>
      </c>
      <c r="P32" s="392">
        <v>27</v>
      </c>
      <c r="Q32" s="299" t="s">
        <v>35</v>
      </c>
      <c r="R32" s="892">
        <v>0</v>
      </c>
      <c r="S32" s="892">
        <v>4129.2470000000003</v>
      </c>
      <c r="T32" s="892">
        <v>925.22900000000004</v>
      </c>
      <c r="U32" s="410">
        <v>5923.0610000000006</v>
      </c>
      <c r="V32" s="410">
        <v>1711.55</v>
      </c>
      <c r="W32" s="410">
        <v>300390.22699999996</v>
      </c>
      <c r="X32" s="892">
        <v>0</v>
      </c>
      <c r="Y32" s="892">
        <v>640.779</v>
      </c>
      <c r="Z32" s="892">
        <v>11.442</v>
      </c>
      <c r="AA32" s="410">
        <v>87.681000000000012</v>
      </c>
      <c r="AB32" s="410">
        <v>72.364999999999995</v>
      </c>
      <c r="AC32" s="410">
        <v>353.73750000000001</v>
      </c>
      <c r="AD32" s="513" t="s">
        <v>160</v>
      </c>
      <c r="AE32" s="396">
        <v>27</v>
      </c>
      <c r="AF32" s="299" t="s">
        <v>160</v>
      </c>
      <c r="AG32" s="842">
        <v>0</v>
      </c>
      <c r="AH32" s="410">
        <v>3925.2259999999997</v>
      </c>
      <c r="AI32" s="410">
        <v>904.15</v>
      </c>
      <c r="AJ32" s="410">
        <v>4419.8770000000004</v>
      </c>
      <c r="AK32" s="410">
        <v>1223.8129999999999</v>
      </c>
      <c r="AL32" s="410">
        <v>276722.32299999997</v>
      </c>
      <c r="AM32" s="410">
        <v>0</v>
      </c>
      <c r="AN32" s="410">
        <v>588.78300000000002</v>
      </c>
      <c r="AO32" s="410">
        <v>10.223000000000001</v>
      </c>
      <c r="AP32" s="410">
        <v>64.486999999999995</v>
      </c>
      <c r="AQ32" s="410">
        <v>48.140999999999991</v>
      </c>
      <c r="AR32" s="410">
        <v>325.91149999999999</v>
      </c>
      <c r="AS32" s="402" t="s">
        <v>35</v>
      </c>
    </row>
    <row r="33" spans="1:47" ht="24.95" customHeight="1">
      <c r="A33" s="392">
        <v>28</v>
      </c>
      <c r="B33" s="299" t="s">
        <v>35</v>
      </c>
      <c r="C33" s="892">
        <v>0</v>
      </c>
      <c r="D33" s="893">
        <v>4550.43</v>
      </c>
      <c r="E33" s="410">
        <v>1124.27</v>
      </c>
      <c r="F33" s="410">
        <v>4548.59</v>
      </c>
      <c r="G33" s="410">
        <v>1438.61</v>
      </c>
      <c r="H33" s="410">
        <v>306164.68</v>
      </c>
      <c r="I33" s="892">
        <v>0</v>
      </c>
      <c r="J33" s="893">
        <v>688.86</v>
      </c>
      <c r="K33" s="410">
        <v>18.78</v>
      </c>
      <c r="L33" s="410">
        <v>86.7</v>
      </c>
      <c r="M33" s="410">
        <v>73.290000000000006</v>
      </c>
      <c r="N33" s="410">
        <v>359.44</v>
      </c>
      <c r="O33" s="513" t="s">
        <v>160</v>
      </c>
      <c r="P33" s="392">
        <v>28</v>
      </c>
      <c r="Q33" s="299" t="s">
        <v>36</v>
      </c>
      <c r="R33" s="892">
        <v>0</v>
      </c>
      <c r="S33" s="893">
        <v>6.6</v>
      </c>
      <c r="T33" s="410">
        <v>133.05662802197801</v>
      </c>
      <c r="U33" s="410">
        <v>628.05828351648347</v>
      </c>
      <c r="V33" s="410">
        <v>64.373604761904758</v>
      </c>
      <c r="W33" s="410">
        <v>8205.9885360805856</v>
      </c>
      <c r="X33" s="892">
        <v>0</v>
      </c>
      <c r="Y33" s="893">
        <v>0.82352756500000002</v>
      </c>
      <c r="Z33" s="410">
        <v>2.0451180920450547</v>
      </c>
      <c r="AA33" s="410">
        <v>9.5767497084082436</v>
      </c>
      <c r="AB33" s="410">
        <v>3.022391733919048</v>
      </c>
      <c r="AC33" s="410">
        <v>9.7926222244589738</v>
      </c>
      <c r="AD33" s="513" t="s">
        <v>161</v>
      </c>
      <c r="AE33" s="521">
        <v>28</v>
      </c>
      <c r="AF33" s="308" t="s">
        <v>161</v>
      </c>
      <c r="AG33" s="887">
        <v>0</v>
      </c>
      <c r="AH33" s="846">
        <v>6.0690000000000008</v>
      </c>
      <c r="AI33" s="846">
        <v>102.8107239010989</v>
      </c>
      <c r="AJ33" s="846">
        <v>336.38084340659339</v>
      </c>
      <c r="AK33" s="846">
        <v>38.785409615384616</v>
      </c>
      <c r="AL33" s="846">
        <v>7787.5571353479863</v>
      </c>
      <c r="AM33" s="846">
        <v>0</v>
      </c>
      <c r="AN33" s="846">
        <v>0.75299037599999996</v>
      </c>
      <c r="AO33" s="846">
        <v>1.4092472394062274</v>
      </c>
      <c r="AP33" s="846">
        <v>5.0906653334804037</v>
      </c>
      <c r="AQ33" s="846">
        <v>1.821237242343773</v>
      </c>
      <c r="AR33" s="846">
        <v>9.5087123353397089</v>
      </c>
      <c r="AS33" s="549" t="s">
        <v>36</v>
      </c>
    </row>
    <row r="34" spans="1:47" ht="24.95" customHeight="1">
      <c r="A34" s="392">
        <v>29</v>
      </c>
      <c r="B34" s="299" t="s">
        <v>36</v>
      </c>
      <c r="C34" s="892">
        <v>0</v>
      </c>
      <c r="D34" s="893">
        <v>24.42</v>
      </c>
      <c r="E34" s="410">
        <v>150.82</v>
      </c>
      <c r="F34" s="410">
        <v>720.04</v>
      </c>
      <c r="G34" s="410">
        <v>70.290000000000006</v>
      </c>
      <c r="H34" s="410">
        <v>8101.15</v>
      </c>
      <c r="I34" s="892">
        <v>0</v>
      </c>
      <c r="J34" s="893">
        <v>3.03</v>
      </c>
      <c r="K34" s="410">
        <v>2.3199999999999998</v>
      </c>
      <c r="L34" s="410">
        <v>11.02</v>
      </c>
      <c r="M34" s="410">
        <v>3.31</v>
      </c>
      <c r="N34" s="410">
        <v>9.5</v>
      </c>
      <c r="O34" s="513" t="s">
        <v>161</v>
      </c>
      <c r="P34" s="392">
        <v>29</v>
      </c>
      <c r="Q34" s="299" t="s">
        <v>37</v>
      </c>
      <c r="R34" s="892">
        <v>136.18938</v>
      </c>
      <c r="S34" s="893">
        <v>112.27944000000001</v>
      </c>
      <c r="T34" s="410">
        <v>2363.5235000000002</v>
      </c>
      <c r="U34" s="410">
        <v>31827.741500000004</v>
      </c>
      <c r="V34" s="410">
        <v>1160.4680000000001</v>
      </c>
      <c r="W34" s="410">
        <v>226208.3455</v>
      </c>
      <c r="X34" s="892">
        <v>17.095869017331665</v>
      </c>
      <c r="Y34" s="893">
        <v>15.000748662321467</v>
      </c>
      <c r="Z34" s="410">
        <v>22.001887427884263</v>
      </c>
      <c r="AA34" s="410">
        <v>290.67772176504519</v>
      </c>
      <c r="AB34" s="410">
        <v>36.420193030829495</v>
      </c>
      <c r="AC34" s="410">
        <v>521.66274541616895</v>
      </c>
      <c r="AD34" s="513" t="s">
        <v>162</v>
      </c>
      <c r="AE34" s="396">
        <v>29</v>
      </c>
      <c r="AF34" s="299" t="s">
        <v>162</v>
      </c>
      <c r="AG34" s="842">
        <v>142.03763000000001</v>
      </c>
      <c r="AH34" s="410">
        <v>116.46874</v>
      </c>
      <c r="AI34" s="410">
        <v>2482.09375</v>
      </c>
      <c r="AJ34" s="410">
        <v>33185.3079</v>
      </c>
      <c r="AK34" s="410">
        <v>1234.4499499999999</v>
      </c>
      <c r="AL34" s="410">
        <v>245330.91475</v>
      </c>
      <c r="AM34" s="410">
        <v>17.879866219937202</v>
      </c>
      <c r="AN34" s="410">
        <v>15.605412862644645</v>
      </c>
      <c r="AO34" s="410">
        <v>23.690536723025652</v>
      </c>
      <c r="AP34" s="410">
        <v>316.28636448827802</v>
      </c>
      <c r="AQ34" s="410">
        <v>39.212853469341688</v>
      </c>
      <c r="AR34" s="410">
        <v>581.34039665740715</v>
      </c>
      <c r="AS34" s="402" t="s">
        <v>37</v>
      </c>
    </row>
    <row r="35" spans="1:47" ht="24.95" customHeight="1">
      <c r="A35" s="392">
        <v>30</v>
      </c>
      <c r="B35" s="299" t="s">
        <v>37</v>
      </c>
      <c r="C35" s="410">
        <v>131.41999999999999</v>
      </c>
      <c r="D35" s="893">
        <v>108.47</v>
      </c>
      <c r="E35" s="410">
        <v>2228.58</v>
      </c>
      <c r="F35" s="410">
        <v>30342.63</v>
      </c>
      <c r="G35" s="410">
        <v>1096.05</v>
      </c>
      <c r="H35" s="410">
        <v>210395.05</v>
      </c>
      <c r="I35" s="410">
        <v>16.399999999999999</v>
      </c>
      <c r="J35" s="893">
        <v>14.46</v>
      </c>
      <c r="K35" s="410">
        <v>20.56</v>
      </c>
      <c r="L35" s="410">
        <v>270.08999999999997</v>
      </c>
      <c r="M35" s="410">
        <v>34.35</v>
      </c>
      <c r="N35" s="410">
        <v>475.42</v>
      </c>
      <c r="O35" s="513" t="s">
        <v>162</v>
      </c>
      <c r="P35" s="392">
        <v>30</v>
      </c>
      <c r="Q35" s="299" t="s">
        <v>549</v>
      </c>
      <c r="R35" s="410">
        <v>0.52408333333333323</v>
      </c>
      <c r="S35" s="893">
        <v>0.32737499999999997</v>
      </c>
      <c r="T35" s="410">
        <v>0</v>
      </c>
      <c r="U35" s="410">
        <v>10.880750000000001</v>
      </c>
      <c r="V35" s="410">
        <v>10.953625000000001</v>
      </c>
      <c r="W35" s="410">
        <v>2799.228125000001</v>
      </c>
      <c r="X35" s="410">
        <v>0.11791874999999999</v>
      </c>
      <c r="Y35" s="893">
        <v>8.1843749999999993E-2</v>
      </c>
      <c r="Z35" s="410">
        <v>0</v>
      </c>
      <c r="AA35" s="410">
        <v>0.14725725625000002</v>
      </c>
      <c r="AB35" s="410">
        <v>0.60696539999999999</v>
      </c>
      <c r="AC35" s="410">
        <v>4.6728409062499994</v>
      </c>
      <c r="AD35" s="594" t="s">
        <v>550</v>
      </c>
      <c r="AE35" s="521">
        <v>30</v>
      </c>
      <c r="AF35" s="308" t="s">
        <v>550</v>
      </c>
      <c r="AG35" s="887">
        <v>5.6000000000000001E-2</v>
      </c>
      <c r="AH35" s="846">
        <v>0.02</v>
      </c>
      <c r="AI35" s="846">
        <v>0</v>
      </c>
      <c r="AJ35" s="846">
        <v>0.52300000000000002</v>
      </c>
      <c r="AK35" s="846">
        <v>0.57800000000000007</v>
      </c>
      <c r="AL35" s="846">
        <v>679.17</v>
      </c>
      <c r="AM35" s="846">
        <v>0.24880000000000002</v>
      </c>
      <c r="AN35" s="846">
        <v>9.7219999999999987E-2</v>
      </c>
      <c r="AO35" s="846">
        <v>0</v>
      </c>
      <c r="AP35" s="846">
        <v>0.13850999999999997</v>
      </c>
      <c r="AQ35" s="846">
        <v>0.64538000000000006</v>
      </c>
      <c r="AR35" s="846">
        <v>4.5170599999999999</v>
      </c>
      <c r="AS35" s="549" t="s">
        <v>549</v>
      </c>
    </row>
    <row r="36" spans="1:47" ht="24.95" customHeight="1">
      <c r="A36" s="585">
        <v>31</v>
      </c>
      <c r="B36" s="453" t="s">
        <v>116</v>
      </c>
      <c r="C36" s="893">
        <v>0.52</v>
      </c>
      <c r="D36" s="893">
        <v>0.23</v>
      </c>
      <c r="E36" s="894">
        <v>0</v>
      </c>
      <c r="F36" s="893">
        <v>10.08</v>
      </c>
      <c r="G36" s="893">
        <v>10.19</v>
      </c>
      <c r="H36" s="893">
        <v>2726.67</v>
      </c>
      <c r="I36" s="893">
        <v>0.12</v>
      </c>
      <c r="J36" s="893">
        <v>0.06</v>
      </c>
      <c r="K36" s="894">
        <v>0</v>
      </c>
      <c r="L36" s="893">
        <v>0.14000000000000001</v>
      </c>
      <c r="M36" s="893">
        <v>0.56000000000000005</v>
      </c>
      <c r="N36" s="893">
        <v>4.55</v>
      </c>
      <c r="O36" s="895" t="s">
        <v>163</v>
      </c>
      <c r="P36" s="585">
        <v>31</v>
      </c>
      <c r="Q36" s="453" t="s">
        <v>38</v>
      </c>
      <c r="R36" s="893">
        <v>0</v>
      </c>
      <c r="S36" s="893">
        <v>0</v>
      </c>
      <c r="T36" s="894">
        <v>23.995000000000001</v>
      </c>
      <c r="U36" s="893">
        <v>27.484999999999999</v>
      </c>
      <c r="V36" s="893">
        <v>4.3719999999999999</v>
      </c>
      <c r="W36" s="893">
        <v>57.08</v>
      </c>
      <c r="X36" s="893">
        <v>0</v>
      </c>
      <c r="Y36" s="893">
        <v>0</v>
      </c>
      <c r="Z36" s="894">
        <v>0.23995000000000002</v>
      </c>
      <c r="AA36" s="893">
        <v>0.27485000000000004</v>
      </c>
      <c r="AB36" s="893">
        <v>0.19673999999999994</v>
      </c>
      <c r="AC36" s="893">
        <v>8.4612500000000007E-2</v>
      </c>
      <c r="AD36" s="513" t="s">
        <v>164</v>
      </c>
      <c r="AE36" s="585">
        <v>31</v>
      </c>
      <c r="AF36" s="299" t="s">
        <v>164</v>
      </c>
      <c r="AG36" s="842">
        <v>0</v>
      </c>
      <c r="AH36" s="410">
        <v>0</v>
      </c>
      <c r="AI36" s="410">
        <v>12.901</v>
      </c>
      <c r="AJ36" s="410">
        <v>23.143000000000001</v>
      </c>
      <c r="AK36" s="410">
        <v>4.0910000000000002</v>
      </c>
      <c r="AL36" s="410">
        <v>56.8</v>
      </c>
      <c r="AM36" s="410">
        <v>0</v>
      </c>
      <c r="AN36" s="410">
        <v>0</v>
      </c>
      <c r="AO36" s="410">
        <v>0.14525199999999999</v>
      </c>
      <c r="AP36" s="410">
        <v>0.25501799999999997</v>
      </c>
      <c r="AQ36" s="410">
        <v>0.17179499999999998</v>
      </c>
      <c r="AR36" s="410">
        <v>8.5925000000000015E-2</v>
      </c>
      <c r="AS36" s="400" t="s">
        <v>38</v>
      </c>
    </row>
    <row r="37" spans="1:47" ht="24.95" customHeight="1">
      <c r="A37" s="392">
        <v>32</v>
      </c>
      <c r="B37" s="299" t="s">
        <v>38</v>
      </c>
      <c r="C37" s="892">
        <v>0</v>
      </c>
      <c r="D37" s="892">
        <v>0</v>
      </c>
      <c r="E37" s="410">
        <v>26.81</v>
      </c>
      <c r="F37" s="410">
        <v>36.68</v>
      </c>
      <c r="G37" s="410">
        <v>5.16</v>
      </c>
      <c r="H37" s="892">
        <v>54.89</v>
      </c>
      <c r="I37" s="892">
        <v>0</v>
      </c>
      <c r="J37" s="892">
        <v>0</v>
      </c>
      <c r="K37" s="410">
        <v>0.27</v>
      </c>
      <c r="L37" s="410">
        <v>0.37</v>
      </c>
      <c r="M37" s="410">
        <v>0.23</v>
      </c>
      <c r="N37" s="410">
        <v>0.08</v>
      </c>
      <c r="O37" s="513" t="s">
        <v>164</v>
      </c>
      <c r="P37" s="392">
        <v>32</v>
      </c>
      <c r="Q37" s="299" t="s">
        <v>551</v>
      </c>
      <c r="R37" s="892" t="s">
        <v>47</v>
      </c>
      <c r="S37" s="892" t="s">
        <v>47</v>
      </c>
      <c r="T37" s="410" t="s">
        <v>47</v>
      </c>
      <c r="U37" s="410" t="s">
        <v>47</v>
      </c>
      <c r="V37" s="410" t="s">
        <v>47</v>
      </c>
      <c r="W37" s="892" t="s">
        <v>47</v>
      </c>
      <c r="X37" s="892" t="s">
        <v>47</v>
      </c>
      <c r="Y37" s="892" t="s">
        <v>47</v>
      </c>
      <c r="Z37" s="410" t="s">
        <v>47</v>
      </c>
      <c r="AA37" s="410" t="s">
        <v>47</v>
      </c>
      <c r="AB37" s="410" t="s">
        <v>47</v>
      </c>
      <c r="AC37" s="410" t="s">
        <v>47</v>
      </c>
      <c r="AD37" s="513" t="s">
        <v>165</v>
      </c>
      <c r="AE37" s="521">
        <v>32</v>
      </c>
      <c r="AF37" s="308" t="s">
        <v>578</v>
      </c>
      <c r="AG37" s="887">
        <v>0</v>
      </c>
      <c r="AH37" s="846">
        <v>0</v>
      </c>
      <c r="AI37" s="846">
        <v>1203.5</v>
      </c>
      <c r="AJ37" s="846">
        <v>212.5</v>
      </c>
      <c r="AK37" s="846">
        <v>0</v>
      </c>
      <c r="AL37" s="846">
        <v>1085</v>
      </c>
      <c r="AM37" s="846">
        <v>0</v>
      </c>
      <c r="AN37" s="846">
        <v>0</v>
      </c>
      <c r="AO37" s="846">
        <v>1.4800000000000001E-2</v>
      </c>
      <c r="AP37" s="846">
        <v>2.4500000000000004E-3</v>
      </c>
      <c r="AQ37" s="846">
        <v>0</v>
      </c>
      <c r="AR37" s="846">
        <v>1.2000000000000001E-3</v>
      </c>
      <c r="AS37" s="549" t="s">
        <v>575</v>
      </c>
    </row>
    <row r="38" spans="1:47" ht="24.95" customHeight="1">
      <c r="A38" s="392">
        <v>33</v>
      </c>
      <c r="B38" s="299" t="s">
        <v>105</v>
      </c>
      <c r="C38" s="410" t="s">
        <v>246</v>
      </c>
      <c r="D38" s="893" t="s">
        <v>246</v>
      </c>
      <c r="E38" s="410" t="s">
        <v>246</v>
      </c>
      <c r="F38" s="410" t="s">
        <v>246</v>
      </c>
      <c r="G38" s="410">
        <v>0</v>
      </c>
      <c r="H38" s="410">
        <v>0</v>
      </c>
      <c r="I38" s="410">
        <v>0</v>
      </c>
      <c r="J38" s="893">
        <v>0</v>
      </c>
      <c r="K38" s="410">
        <v>0</v>
      </c>
      <c r="L38" s="410">
        <v>0</v>
      </c>
      <c r="M38" s="410">
        <v>0</v>
      </c>
      <c r="N38" s="892">
        <v>0</v>
      </c>
      <c r="O38" s="513" t="s">
        <v>165</v>
      </c>
      <c r="P38" s="392">
        <v>33</v>
      </c>
      <c r="Q38" s="299" t="s">
        <v>4</v>
      </c>
      <c r="R38" s="410">
        <v>0</v>
      </c>
      <c r="S38" s="893">
        <v>0</v>
      </c>
      <c r="T38" s="410">
        <v>0</v>
      </c>
      <c r="U38" s="410">
        <v>26.592749999999999</v>
      </c>
      <c r="V38" s="410">
        <v>0</v>
      </c>
      <c r="W38" s="410">
        <v>0</v>
      </c>
      <c r="X38" s="410">
        <v>0</v>
      </c>
      <c r="Y38" s="893">
        <v>0</v>
      </c>
      <c r="Z38" s="410">
        <v>0</v>
      </c>
      <c r="AA38" s="410">
        <v>0.21565495940000001</v>
      </c>
      <c r="AB38" s="410">
        <v>0</v>
      </c>
      <c r="AC38" s="892">
        <v>0</v>
      </c>
      <c r="AD38" s="513" t="s">
        <v>552</v>
      </c>
      <c r="AE38" s="396">
        <v>33</v>
      </c>
      <c r="AF38" s="299" t="s">
        <v>165</v>
      </c>
      <c r="AG38" s="842">
        <v>0</v>
      </c>
      <c r="AH38" s="410">
        <v>0</v>
      </c>
      <c r="AI38" s="410">
        <v>0</v>
      </c>
      <c r="AJ38" s="410">
        <v>26.22925</v>
      </c>
      <c r="AK38" s="410">
        <v>0</v>
      </c>
      <c r="AL38" s="410">
        <v>0</v>
      </c>
      <c r="AM38" s="410">
        <v>0</v>
      </c>
      <c r="AN38" s="410">
        <v>0</v>
      </c>
      <c r="AO38" s="410">
        <v>0</v>
      </c>
      <c r="AP38" s="410">
        <v>0.30933427399999991</v>
      </c>
      <c r="AQ38" s="410">
        <v>0</v>
      </c>
      <c r="AR38" s="410">
        <v>0</v>
      </c>
      <c r="AS38" s="402" t="s">
        <v>551</v>
      </c>
    </row>
    <row r="39" spans="1:47" ht="24.95" customHeight="1">
      <c r="A39" s="392">
        <v>34</v>
      </c>
      <c r="B39" s="299" t="s">
        <v>4</v>
      </c>
      <c r="C39" s="410">
        <v>0</v>
      </c>
      <c r="D39" s="892">
        <v>0</v>
      </c>
      <c r="E39" s="410">
        <v>0</v>
      </c>
      <c r="F39" s="892">
        <v>15.87</v>
      </c>
      <c r="G39" s="892">
        <v>0</v>
      </c>
      <c r="H39" s="892">
        <v>0</v>
      </c>
      <c r="I39" s="410">
        <v>0</v>
      </c>
      <c r="J39" s="892">
        <v>0</v>
      </c>
      <c r="K39" s="410">
        <v>0</v>
      </c>
      <c r="L39" s="892">
        <v>0.18</v>
      </c>
      <c r="M39" s="892">
        <v>0</v>
      </c>
      <c r="N39" s="892">
        <v>0</v>
      </c>
      <c r="O39" s="513" t="s">
        <v>166</v>
      </c>
      <c r="P39" s="392">
        <v>34</v>
      </c>
      <c r="Q39" s="299" t="s">
        <v>24</v>
      </c>
      <c r="R39" s="410" t="s">
        <v>47</v>
      </c>
      <c r="S39" s="892" t="s">
        <v>47</v>
      </c>
      <c r="T39" s="410" t="s">
        <v>47</v>
      </c>
      <c r="U39" s="892" t="s">
        <v>47</v>
      </c>
      <c r="V39" s="892" t="s">
        <v>47</v>
      </c>
      <c r="W39" s="892" t="s">
        <v>47</v>
      </c>
      <c r="X39" s="410" t="s">
        <v>47</v>
      </c>
      <c r="Y39" s="892" t="s">
        <v>47</v>
      </c>
      <c r="Z39" s="410" t="s">
        <v>47</v>
      </c>
      <c r="AA39" s="892" t="s">
        <v>47</v>
      </c>
      <c r="AB39" s="892" t="s">
        <v>47</v>
      </c>
      <c r="AC39" s="892" t="s">
        <v>47</v>
      </c>
      <c r="AD39" s="513" t="s">
        <v>138</v>
      </c>
      <c r="AE39" s="521">
        <v>34</v>
      </c>
      <c r="AF39" s="308" t="s">
        <v>552</v>
      </c>
      <c r="AG39" s="887" t="s">
        <v>47</v>
      </c>
      <c r="AH39" s="846" t="s">
        <v>47</v>
      </c>
      <c r="AI39" s="846" t="s">
        <v>47</v>
      </c>
      <c r="AJ39" s="846" t="s">
        <v>47</v>
      </c>
      <c r="AK39" s="846" t="s">
        <v>47</v>
      </c>
      <c r="AL39" s="846" t="s">
        <v>47</v>
      </c>
      <c r="AM39" s="846" t="s">
        <v>47</v>
      </c>
      <c r="AN39" s="846" t="s">
        <v>47</v>
      </c>
      <c r="AO39" s="846" t="s">
        <v>47</v>
      </c>
      <c r="AP39" s="846" t="s">
        <v>47</v>
      </c>
      <c r="AQ39" s="846" t="s">
        <v>47</v>
      </c>
      <c r="AR39" s="846" t="s">
        <v>47</v>
      </c>
      <c r="AS39" s="549" t="s">
        <v>4</v>
      </c>
    </row>
    <row r="40" spans="1:47" ht="24.95" customHeight="1">
      <c r="A40" s="392">
        <v>35</v>
      </c>
      <c r="B40" s="299" t="s">
        <v>7</v>
      </c>
      <c r="C40" s="410">
        <v>0.56999999999999995</v>
      </c>
      <c r="D40" s="892">
        <v>0</v>
      </c>
      <c r="E40" s="892">
        <v>0</v>
      </c>
      <c r="F40" s="410">
        <v>10.3</v>
      </c>
      <c r="G40" s="892">
        <v>0</v>
      </c>
      <c r="H40" s="410">
        <v>226.09</v>
      </c>
      <c r="I40" s="410">
        <v>0.03</v>
      </c>
      <c r="J40" s="892">
        <v>0</v>
      </c>
      <c r="K40" s="892">
        <v>0</v>
      </c>
      <c r="L40" s="410">
        <v>0.05</v>
      </c>
      <c r="M40" s="892">
        <v>0</v>
      </c>
      <c r="N40" s="410">
        <v>0.34</v>
      </c>
      <c r="O40" s="513" t="s">
        <v>167</v>
      </c>
      <c r="P40" s="392">
        <v>35</v>
      </c>
      <c r="Q40" s="299" t="s">
        <v>7</v>
      </c>
      <c r="R40" s="410">
        <v>0.496</v>
      </c>
      <c r="S40" s="892">
        <v>4.0000000000000001E-3</v>
      </c>
      <c r="T40" s="892">
        <v>0</v>
      </c>
      <c r="U40" s="410">
        <v>7.0049999999999999</v>
      </c>
      <c r="V40" s="892">
        <v>0</v>
      </c>
      <c r="W40" s="410">
        <v>230.31200000000001</v>
      </c>
      <c r="X40" s="410">
        <v>4.446E-2</v>
      </c>
      <c r="Y40" s="892">
        <v>4.0000000000000002E-4</v>
      </c>
      <c r="Z40" s="892">
        <v>0</v>
      </c>
      <c r="AA40" s="410">
        <v>3.5025000000000001E-2</v>
      </c>
      <c r="AB40" s="892">
        <v>0</v>
      </c>
      <c r="AC40" s="410">
        <v>0.345468</v>
      </c>
      <c r="AD40" s="513" t="s">
        <v>167</v>
      </c>
      <c r="AE40" s="396">
        <v>35</v>
      </c>
      <c r="AF40" s="299" t="s">
        <v>138</v>
      </c>
      <c r="AG40" s="842" t="s">
        <v>47</v>
      </c>
      <c r="AH40" s="410" t="s">
        <v>47</v>
      </c>
      <c r="AI40" s="410" t="s">
        <v>47</v>
      </c>
      <c r="AJ40" s="410" t="s">
        <v>47</v>
      </c>
      <c r="AK40" s="410" t="s">
        <v>47</v>
      </c>
      <c r="AL40" s="410" t="s">
        <v>47</v>
      </c>
      <c r="AM40" s="410" t="s">
        <v>47</v>
      </c>
      <c r="AN40" s="410" t="s">
        <v>47</v>
      </c>
      <c r="AO40" s="410" t="s">
        <v>47</v>
      </c>
      <c r="AP40" s="410" t="s">
        <v>47</v>
      </c>
      <c r="AQ40" s="410" t="s">
        <v>47</v>
      </c>
      <c r="AR40" s="410" t="s">
        <v>47</v>
      </c>
      <c r="AS40" s="402" t="s">
        <v>24</v>
      </c>
    </row>
    <row r="41" spans="1:47" ht="24.95" customHeight="1">
      <c r="A41" s="392">
        <v>36</v>
      </c>
      <c r="B41" s="299" t="s">
        <v>10</v>
      </c>
      <c r="C41" s="410">
        <v>14.44</v>
      </c>
      <c r="D41" s="893">
        <v>0.95</v>
      </c>
      <c r="E41" s="410">
        <v>101.19</v>
      </c>
      <c r="F41" s="410">
        <v>621.1</v>
      </c>
      <c r="G41" s="410">
        <v>0.65</v>
      </c>
      <c r="H41" s="410">
        <v>5140.51</v>
      </c>
      <c r="I41" s="410">
        <v>1.1499999999999999</v>
      </c>
      <c r="J41" s="893">
        <v>0.09</v>
      </c>
      <c r="K41" s="410">
        <v>1.02</v>
      </c>
      <c r="L41" s="410">
        <v>4.9800000000000004</v>
      </c>
      <c r="M41" s="410">
        <v>0.02</v>
      </c>
      <c r="N41" s="410">
        <v>7.37</v>
      </c>
      <c r="O41" s="513" t="s">
        <v>168</v>
      </c>
      <c r="P41" s="392">
        <v>36</v>
      </c>
      <c r="Q41" s="299" t="s">
        <v>10</v>
      </c>
      <c r="R41" s="410">
        <v>14.337999999999999</v>
      </c>
      <c r="S41" s="893">
        <v>0.88900000000000001</v>
      </c>
      <c r="T41" s="410">
        <v>102.816</v>
      </c>
      <c r="U41" s="410">
        <v>635.48400000000004</v>
      </c>
      <c r="V41" s="410">
        <v>0.6399999999999999</v>
      </c>
      <c r="W41" s="410">
        <v>5153.5030000000006</v>
      </c>
      <c r="X41" s="410">
        <v>1.1360000000000001</v>
      </c>
      <c r="Y41" s="893">
        <v>7.9999999999999988E-2</v>
      </c>
      <c r="Z41" s="410">
        <v>1.014</v>
      </c>
      <c r="AA41" s="410">
        <v>4.9970000000000008</v>
      </c>
      <c r="AB41" s="410">
        <v>1.9E-2</v>
      </c>
      <c r="AC41" s="410">
        <v>7.3913945000000005</v>
      </c>
      <c r="AD41" s="513" t="s">
        <v>168</v>
      </c>
      <c r="AE41" s="521">
        <v>36</v>
      </c>
      <c r="AF41" s="308" t="s">
        <v>167</v>
      </c>
      <c r="AG41" s="887">
        <v>1.02</v>
      </c>
      <c r="AH41" s="846">
        <v>0</v>
      </c>
      <c r="AI41" s="846">
        <v>0</v>
      </c>
      <c r="AJ41" s="846">
        <v>8.34</v>
      </c>
      <c r="AK41" s="846">
        <v>0</v>
      </c>
      <c r="AL41" s="846">
        <v>284.52499999999998</v>
      </c>
      <c r="AM41" s="846">
        <v>8.2700000000000023E-2</v>
      </c>
      <c r="AN41" s="846">
        <v>0</v>
      </c>
      <c r="AO41" s="846">
        <v>0</v>
      </c>
      <c r="AP41" s="846">
        <v>4.1700000000000001E-2</v>
      </c>
      <c r="AQ41" s="846">
        <v>0</v>
      </c>
      <c r="AR41" s="846">
        <v>0.42678750000000004</v>
      </c>
      <c r="AS41" s="549" t="s">
        <v>7</v>
      </c>
    </row>
    <row r="42" spans="1:47" ht="23.25" customHeight="1">
      <c r="A42" s="1518" t="s">
        <v>0</v>
      </c>
      <c r="B42" s="1518"/>
      <c r="C42" s="896">
        <f>SUM(C6:C41)</f>
        <v>3055.83</v>
      </c>
      <c r="D42" s="896">
        <f>SUM(D6:D41)</f>
        <v>11926.29</v>
      </c>
      <c r="E42" s="896">
        <f t="shared" ref="E42:N42" si="0">SUM(E6:E41)</f>
        <v>50863.58</v>
      </c>
      <c r="F42" s="896">
        <f t="shared" si="0"/>
        <v>97190.24</v>
      </c>
      <c r="G42" s="896">
        <f>SUM(G6:G41)</f>
        <v>10734.87</v>
      </c>
      <c r="H42" s="896">
        <f t="shared" si="0"/>
        <v>2812839.13</v>
      </c>
      <c r="I42" s="896">
        <f t="shared" si="0"/>
        <v>326.47999999999996</v>
      </c>
      <c r="J42" s="896">
        <f t="shared" si="0"/>
        <v>1545.8200000000002</v>
      </c>
      <c r="K42" s="896">
        <f>SUM(K6:K41)</f>
        <v>677.97</v>
      </c>
      <c r="L42" s="896">
        <f t="shared" si="0"/>
        <v>1097.9100000000001</v>
      </c>
      <c r="M42" s="896">
        <f t="shared" si="0"/>
        <v>404.48000000000008</v>
      </c>
      <c r="N42" s="896">
        <f t="shared" si="0"/>
        <v>4061.78</v>
      </c>
      <c r="O42" s="599" t="s">
        <v>169</v>
      </c>
      <c r="P42" s="1730" t="s">
        <v>0</v>
      </c>
      <c r="Q42" s="1731"/>
      <c r="R42" s="886">
        <v>3017.7324704923967</v>
      </c>
      <c r="S42" s="886">
        <v>12181.012674961537</v>
      </c>
      <c r="T42" s="886">
        <v>56515.436082397689</v>
      </c>
      <c r="U42" s="886">
        <v>103605.23285100664</v>
      </c>
      <c r="V42" s="886">
        <v>11225.681595108352</v>
      </c>
      <c r="W42" s="886">
        <v>2820834.5615861085</v>
      </c>
      <c r="X42" s="886">
        <v>308.78293455330243</v>
      </c>
      <c r="Y42" s="886">
        <v>1584.6481310012637</v>
      </c>
      <c r="Z42" s="886">
        <v>769.21305621842407</v>
      </c>
      <c r="AA42" s="886">
        <v>1179.4867874083307</v>
      </c>
      <c r="AB42" s="886">
        <v>414.14220398649019</v>
      </c>
      <c r="AC42" s="886">
        <v>4343.1265464605913</v>
      </c>
      <c r="AD42" s="897" t="s">
        <v>169</v>
      </c>
      <c r="AE42" s="396">
        <v>37</v>
      </c>
      <c r="AF42" s="299" t="s">
        <v>168</v>
      </c>
      <c r="AG42" s="842">
        <v>14.337999999999999</v>
      </c>
      <c r="AH42" s="410">
        <v>0.88900000000000001</v>
      </c>
      <c r="AI42" s="410">
        <v>102.816</v>
      </c>
      <c r="AJ42" s="410">
        <v>635.48400000000004</v>
      </c>
      <c r="AK42" s="410">
        <v>0.6399999999999999</v>
      </c>
      <c r="AL42" s="410">
        <v>5153.5030000000006</v>
      </c>
      <c r="AM42" s="410">
        <v>1.1360000000000001</v>
      </c>
      <c r="AN42" s="410">
        <v>7.9999999999999988E-2</v>
      </c>
      <c r="AO42" s="410">
        <v>1.014</v>
      </c>
      <c r="AP42" s="410">
        <v>4.9970000000000008</v>
      </c>
      <c r="AQ42" s="410">
        <v>1.9E-2</v>
      </c>
      <c r="AR42" s="410">
        <v>7.3913945000000005</v>
      </c>
      <c r="AS42" s="402" t="s">
        <v>10</v>
      </c>
    </row>
    <row r="43" spans="1:47" ht="20.45" customHeight="1">
      <c r="A43" s="582"/>
      <c r="B43" s="582"/>
      <c r="C43" s="898"/>
      <c r="D43" s="898"/>
      <c r="E43" s="898"/>
      <c r="F43" s="898"/>
      <c r="G43" s="898"/>
      <c r="H43" s="898"/>
      <c r="I43" s="898"/>
      <c r="J43" s="898"/>
      <c r="K43" s="898"/>
      <c r="L43" s="898"/>
      <c r="M43" s="898"/>
      <c r="N43" s="898"/>
      <c r="O43" s="538"/>
      <c r="P43" s="582"/>
      <c r="Q43" s="582"/>
      <c r="R43" s="898"/>
      <c r="S43" s="898"/>
      <c r="T43" s="898"/>
      <c r="U43" s="898"/>
      <c r="V43" s="898"/>
      <c r="W43" s="898"/>
      <c r="X43" s="898"/>
      <c r="Y43" s="898"/>
      <c r="Z43" s="898"/>
      <c r="AA43" s="898"/>
      <c r="AB43" s="898"/>
      <c r="AC43" s="898"/>
      <c r="AD43" s="538"/>
      <c r="AE43" s="1723" t="s">
        <v>132</v>
      </c>
      <c r="AF43" s="1724"/>
      <c r="AG43" s="890">
        <v>2868.4119740233245</v>
      </c>
      <c r="AH43" s="890">
        <v>12850.288580872973</v>
      </c>
      <c r="AI43" s="890">
        <v>65469.219508743874</v>
      </c>
      <c r="AJ43" s="890">
        <v>106824.50817269643</v>
      </c>
      <c r="AK43" s="890">
        <v>9271.5730186616311</v>
      </c>
      <c r="AL43" s="890">
        <v>2904156.8358457508</v>
      </c>
      <c r="AM43" s="890">
        <v>291.44359932096324</v>
      </c>
      <c r="AN43" s="890">
        <v>1581.2113173297573</v>
      </c>
      <c r="AO43" s="890">
        <v>883.19113041376625</v>
      </c>
      <c r="AP43" s="890">
        <v>1212.5675337010236</v>
      </c>
      <c r="AQ43" s="890">
        <v>357.28969862099649</v>
      </c>
      <c r="AR43" s="890">
        <v>4472.6903905828631</v>
      </c>
      <c r="AS43" s="890" t="s">
        <v>606</v>
      </c>
    </row>
    <row r="44" spans="1:47" ht="20.45" customHeight="1">
      <c r="A44" s="582"/>
      <c r="B44" s="582"/>
      <c r="C44" s="898"/>
      <c r="D44" s="898"/>
      <c r="E44" s="898"/>
      <c r="F44" s="898"/>
      <c r="G44" s="898"/>
      <c r="H44" s="898"/>
      <c r="I44" s="898"/>
      <c r="J44" s="898"/>
      <c r="K44" s="898"/>
      <c r="L44" s="898"/>
      <c r="M44" s="898"/>
      <c r="N44" s="898"/>
      <c r="O44" s="538"/>
      <c r="P44" s="582"/>
      <c r="Q44" s="582"/>
      <c r="R44" s="898"/>
      <c r="S44" s="898"/>
      <c r="T44" s="898"/>
      <c r="U44" s="898"/>
      <c r="V44" s="898"/>
      <c r="W44" s="898"/>
      <c r="X44" s="898"/>
      <c r="Y44" s="898"/>
      <c r="Z44" s="898"/>
      <c r="AA44" s="898"/>
      <c r="AB44" s="898"/>
      <c r="AC44" s="898"/>
      <c r="AD44" s="538"/>
      <c r="AE44" s="1611" t="s">
        <v>553</v>
      </c>
      <c r="AF44" s="1601"/>
      <c r="AG44" s="1601"/>
      <c r="AH44" s="1601"/>
      <c r="AI44" s="1601"/>
      <c r="AJ44" s="1601"/>
      <c r="AK44" s="1601"/>
      <c r="AL44" s="1601"/>
      <c r="AM44" s="1601"/>
      <c r="AN44" s="1601"/>
      <c r="AO44" s="1601"/>
      <c r="AP44" s="1601"/>
      <c r="AQ44" s="1601"/>
      <c r="AR44" s="1601"/>
      <c r="AS44" s="1161"/>
    </row>
    <row r="45" spans="1:47" s="5" customFormat="1" ht="16.5" customHeight="1">
      <c r="A45" s="1727" t="s">
        <v>447</v>
      </c>
      <c r="B45" s="1728"/>
      <c r="C45" s="1728"/>
      <c r="D45" s="1728"/>
      <c r="E45" s="1728"/>
      <c r="F45" s="1728"/>
      <c r="G45" s="1728"/>
      <c r="H45" s="1728"/>
      <c r="I45" s="1728"/>
      <c r="J45" s="1728"/>
      <c r="K45" s="1728"/>
      <c r="L45" s="1728"/>
      <c r="M45" s="1728"/>
      <c r="N45" s="1728"/>
      <c r="O45" s="530"/>
      <c r="P45" s="1727" t="s">
        <v>553</v>
      </c>
      <c r="Q45" s="1728"/>
      <c r="R45" s="1728"/>
      <c r="S45" s="1728"/>
      <c r="T45" s="1728"/>
      <c r="U45" s="1728"/>
      <c r="V45" s="1728"/>
      <c r="W45" s="1728"/>
      <c r="X45" s="1728"/>
      <c r="Y45" s="1728"/>
      <c r="Z45" s="1728"/>
      <c r="AA45" s="1728"/>
      <c r="AB45" s="1728"/>
      <c r="AC45" s="1728"/>
      <c r="AD45" s="899"/>
      <c r="AE45" s="1611" t="s">
        <v>593</v>
      </c>
      <c r="AF45" s="1612"/>
      <c r="AG45" s="1612"/>
      <c r="AH45" s="1612"/>
      <c r="AI45" s="1612"/>
      <c r="AJ45" s="1612"/>
      <c r="AK45" s="1612"/>
      <c r="AL45" s="1612"/>
      <c r="AM45" s="1612"/>
      <c r="AN45" s="1612"/>
      <c r="AO45" s="1612"/>
      <c r="AP45" s="1612"/>
      <c r="AQ45" s="1612"/>
      <c r="AR45" s="1612"/>
      <c r="AS45" s="1613"/>
    </row>
    <row r="46" spans="1:47" ht="16.5">
      <c r="A46" s="268"/>
      <c r="B46" s="268"/>
      <c r="C46" s="268"/>
      <c r="D46" s="268"/>
      <c r="E46" s="268"/>
      <c r="F46" s="268"/>
      <c r="G46" s="268"/>
      <c r="H46" s="268"/>
      <c r="I46" s="268"/>
      <c r="J46" s="268"/>
      <c r="K46" s="268"/>
      <c r="L46" s="268"/>
      <c r="M46" s="268"/>
      <c r="N46" s="268"/>
      <c r="O46" s="268"/>
      <c r="P46" s="268" t="s">
        <v>561</v>
      </c>
      <c r="Q46" s="268"/>
      <c r="R46" s="268"/>
      <c r="S46" s="268"/>
      <c r="T46" s="268"/>
      <c r="U46" s="268"/>
      <c r="V46" s="268"/>
      <c r="W46" s="268"/>
      <c r="X46" s="268"/>
      <c r="Y46" s="268"/>
      <c r="Z46" s="268"/>
      <c r="AA46" s="268"/>
      <c r="AB46" s="268"/>
      <c r="AC46" s="268"/>
      <c r="AD46" s="268"/>
      <c r="AE46" s="1503" t="s">
        <v>2164</v>
      </c>
      <c r="AF46" s="1504"/>
      <c r="AG46" s="1504"/>
      <c r="AH46" s="1504"/>
      <c r="AI46" s="1504"/>
      <c r="AJ46" s="1504"/>
      <c r="AK46" s="1504"/>
      <c r="AL46" s="1504"/>
      <c r="AM46" s="1504"/>
      <c r="AN46" s="1504"/>
      <c r="AO46" s="1504"/>
      <c r="AP46" s="1504"/>
      <c r="AQ46" s="1504"/>
      <c r="AR46" s="1504"/>
      <c r="AS46" s="1505"/>
    </row>
    <row r="48" spans="1:47">
      <c r="AE48" s="1579"/>
      <c r="AF48" s="1579"/>
      <c r="AG48" s="1579"/>
      <c r="AH48" s="1579"/>
      <c r="AI48" s="1579"/>
      <c r="AJ48" s="1579"/>
      <c r="AK48" s="1579"/>
      <c r="AL48" s="1579"/>
      <c r="AM48" s="1579"/>
      <c r="AN48" s="1579"/>
      <c r="AO48" s="1579"/>
      <c r="AP48" s="1579"/>
      <c r="AQ48" s="1579"/>
      <c r="AR48" s="1579"/>
      <c r="AS48" s="1579"/>
      <c r="AT48" s="1579"/>
      <c r="AU48" s="1579"/>
    </row>
    <row r="55" spans="2:16">
      <c r="B55" s="1208"/>
      <c r="C55" s="1208"/>
      <c r="D55" s="1208"/>
      <c r="E55" s="1208"/>
      <c r="F55" s="1208"/>
      <c r="G55" s="1208"/>
      <c r="H55" s="1208"/>
      <c r="I55" s="1208"/>
      <c r="J55" s="1208"/>
      <c r="K55" s="1208"/>
      <c r="L55" s="1208"/>
      <c r="M55" s="1208"/>
      <c r="N55" s="1208"/>
      <c r="O55" s="1208"/>
      <c r="P55" s="1208"/>
    </row>
    <row r="56" spans="2:16">
      <c r="B56" s="1208"/>
      <c r="C56" s="1208"/>
      <c r="D56" s="1208"/>
      <c r="E56" s="1208"/>
      <c r="F56" s="1208"/>
      <c r="G56" s="1208"/>
      <c r="H56" s="1208"/>
      <c r="I56" s="1208"/>
      <c r="J56" s="1208"/>
      <c r="K56" s="1208"/>
      <c r="L56" s="1208"/>
      <c r="M56" s="1208"/>
      <c r="N56" s="1208"/>
      <c r="O56" s="1208"/>
      <c r="P56" s="1208"/>
    </row>
    <row r="171" spans="7:7">
      <c r="G171" s="1" t="s">
        <v>461</v>
      </c>
    </row>
  </sheetData>
  <mergeCells count="33">
    <mergeCell ref="AE48:AU48"/>
    <mergeCell ref="A42:B42"/>
    <mergeCell ref="A45:N45"/>
    <mergeCell ref="A1:O1"/>
    <mergeCell ref="A2:O2"/>
    <mergeCell ref="A4:A5"/>
    <mergeCell ref="B4:B5"/>
    <mergeCell ref="C4:H4"/>
    <mergeCell ref="I4:N4"/>
    <mergeCell ref="O4:O5"/>
    <mergeCell ref="M3:O3"/>
    <mergeCell ref="P42:Q42"/>
    <mergeCell ref="P45:AC45"/>
    <mergeCell ref="P1:AD1"/>
    <mergeCell ref="P2:AD2"/>
    <mergeCell ref="AB3:AD3"/>
    <mergeCell ref="P4:P5"/>
    <mergeCell ref="Q4:Q5"/>
    <mergeCell ref="R4:W4"/>
    <mergeCell ref="X4:AC4"/>
    <mergeCell ref="AD4:AD5"/>
    <mergeCell ref="AE46:AS46"/>
    <mergeCell ref="AE43:AF43"/>
    <mergeCell ref="AE45:AS45"/>
    <mergeCell ref="AE44:AR44"/>
    <mergeCell ref="AE1:AS1"/>
    <mergeCell ref="AE2:AS2"/>
    <mergeCell ref="AQ3:AS3"/>
    <mergeCell ref="AE4:AE5"/>
    <mergeCell ref="AS4:AS5"/>
    <mergeCell ref="AG4:AL4"/>
    <mergeCell ref="AM4:AR4"/>
    <mergeCell ref="AF4:AF5"/>
  </mergeCells>
  <printOptions horizontalCentered="1"/>
  <pageMargins left="0.70866141732283472" right="0.70866141732283472" top="0.51181102362204722" bottom="0.39370078740157483" header="0.31496062992125984" footer="0.31496062992125984"/>
  <pageSetup paperSize="9" scale="73" orientation="landscape" r:id="rId1"/>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7A43F-7EB4-485B-BC4D-CB91BDAAC44B}">
  <sheetPr>
    <tabColor rgb="FF00B050"/>
  </sheetPr>
  <dimension ref="A1:Z56"/>
  <sheetViews>
    <sheetView view="pageBreakPreview" zoomScaleSheetLayoutView="100" workbookViewId="0">
      <selection activeCell="L15" sqref="L15"/>
    </sheetView>
  </sheetViews>
  <sheetFormatPr defaultColWidth="9.140625" defaultRowHeight="15"/>
  <cols>
    <col min="1" max="1" width="41.85546875" style="60" customWidth="1"/>
    <col min="2" max="2" width="11.28515625" style="60" customWidth="1"/>
    <col min="3" max="3" width="11" style="60" customWidth="1"/>
    <col min="4" max="4" width="11.5703125" style="60" customWidth="1"/>
    <col min="5" max="5" width="11.7109375" style="60" customWidth="1"/>
    <col min="6" max="6" width="11.42578125" style="60" customWidth="1"/>
    <col min="7" max="7" width="11.5703125" style="60" customWidth="1"/>
    <col min="8" max="8" width="11.140625" style="60" customWidth="1"/>
    <col min="9" max="9" width="11.28515625" style="60" customWidth="1"/>
    <col min="10" max="10" width="11" style="60" customWidth="1"/>
    <col min="11" max="11" width="11.28515625" style="60" customWidth="1"/>
    <col min="12" max="12" width="13.140625" style="60" customWidth="1"/>
    <col min="13" max="13" width="11.5703125" style="60" customWidth="1"/>
    <col min="14" max="15" width="10.7109375" style="60" customWidth="1"/>
    <col min="16" max="16" width="10.85546875" style="60" customWidth="1"/>
    <col min="17" max="17" width="10.7109375" style="60" customWidth="1"/>
    <col min="18" max="16384" width="9.140625" style="60"/>
  </cols>
  <sheetData>
    <row r="1" spans="1:26" ht="27.75" customHeight="1">
      <c r="A1" s="1732" t="s">
        <v>1971</v>
      </c>
      <c r="B1" s="1733"/>
      <c r="C1" s="1733"/>
      <c r="D1" s="1733"/>
      <c r="E1" s="1733"/>
      <c r="F1" s="1733"/>
      <c r="G1" s="1733"/>
      <c r="H1" s="1733"/>
      <c r="I1" s="1733"/>
      <c r="J1" s="1733"/>
      <c r="K1" s="1733"/>
      <c r="L1" s="1733"/>
      <c r="M1" s="1733"/>
      <c r="N1" s="1733"/>
      <c r="O1" s="1733"/>
      <c r="P1" s="1733"/>
      <c r="Q1" s="1734"/>
    </row>
    <row r="2" spans="1:26" ht="20.100000000000001" customHeight="1">
      <c r="A2" s="1735" t="s">
        <v>1970</v>
      </c>
      <c r="B2" s="1736"/>
      <c r="C2" s="1736"/>
      <c r="D2" s="1736"/>
      <c r="E2" s="1736"/>
      <c r="F2" s="1736"/>
      <c r="G2" s="1736"/>
      <c r="H2" s="1736"/>
      <c r="I2" s="1736"/>
      <c r="J2" s="1736"/>
      <c r="K2" s="1736"/>
      <c r="L2" s="1736"/>
      <c r="M2" s="1736"/>
      <c r="N2" s="1736"/>
      <c r="O2" s="1736"/>
      <c r="P2" s="1736"/>
      <c r="Q2" s="1737"/>
    </row>
    <row r="3" spans="1:26" ht="17.25" customHeight="1">
      <c r="A3" s="1744" t="s">
        <v>394</v>
      </c>
      <c r="B3" s="1745"/>
      <c r="C3" s="1745"/>
      <c r="D3" s="1745"/>
      <c r="E3" s="1745"/>
      <c r="F3" s="1745"/>
      <c r="G3" s="1745"/>
      <c r="H3" s="1745"/>
      <c r="I3" s="1745"/>
      <c r="J3" s="1745"/>
      <c r="K3" s="1745"/>
      <c r="L3" s="1745"/>
      <c r="M3" s="1745"/>
      <c r="N3" s="1745"/>
      <c r="O3" s="1745"/>
      <c r="P3" s="1745"/>
      <c r="Q3" s="1746"/>
      <c r="Z3" s="79">
        <v>2.5</v>
      </c>
    </row>
    <row r="4" spans="1:26" s="61" customFormat="1" ht="20.100000000000001" customHeight="1">
      <c r="A4" s="1327"/>
      <c r="B4" s="1738" t="s">
        <v>42</v>
      </c>
      <c r="C4" s="1739"/>
      <c r="D4" s="1738" t="s">
        <v>120</v>
      </c>
      <c r="E4" s="1739"/>
      <c r="F4" s="1738" t="s">
        <v>131</v>
      </c>
      <c r="G4" s="1739"/>
      <c r="H4" s="1738" t="s">
        <v>247</v>
      </c>
      <c r="I4" s="1739"/>
      <c r="J4" s="1738" t="s">
        <v>452</v>
      </c>
      <c r="K4" s="1739"/>
      <c r="L4" s="1738" t="s">
        <v>577</v>
      </c>
      <c r="M4" s="1739"/>
      <c r="N4" s="1738" t="s">
        <v>684</v>
      </c>
      <c r="O4" s="1739"/>
      <c r="P4" s="1738" t="s">
        <v>1883</v>
      </c>
      <c r="Q4" s="1739"/>
    </row>
    <row r="5" spans="1:26" ht="30" customHeight="1">
      <c r="A5" s="1257" t="s">
        <v>2171</v>
      </c>
      <c r="B5" s="1258" t="s">
        <v>1888</v>
      </c>
      <c r="C5" s="1258" t="s">
        <v>1889</v>
      </c>
      <c r="D5" s="1258" t="s">
        <v>1888</v>
      </c>
      <c r="E5" s="1258" t="s">
        <v>1889</v>
      </c>
      <c r="F5" s="1258" t="s">
        <v>1888</v>
      </c>
      <c r="G5" s="1258" t="s">
        <v>1889</v>
      </c>
      <c r="H5" s="1258" t="s">
        <v>1888</v>
      </c>
      <c r="I5" s="1258" t="s">
        <v>1889</v>
      </c>
      <c r="J5" s="1258" t="s">
        <v>1888</v>
      </c>
      <c r="K5" s="1258" t="s">
        <v>1889</v>
      </c>
      <c r="L5" s="1258" t="s">
        <v>1888</v>
      </c>
      <c r="M5" s="1328" t="s">
        <v>1889</v>
      </c>
      <c r="N5" s="1328" t="s">
        <v>1888</v>
      </c>
      <c r="O5" s="1328" t="s">
        <v>1889</v>
      </c>
      <c r="P5" s="1328" t="s">
        <v>1888</v>
      </c>
      <c r="Q5" s="1258" t="s">
        <v>1889</v>
      </c>
    </row>
    <row r="6" spans="1:26" s="61" customFormat="1" ht="30" customHeight="1">
      <c r="A6" s="242" t="s">
        <v>2172</v>
      </c>
      <c r="B6" s="901">
        <v>61.23</v>
      </c>
      <c r="C6" s="901">
        <v>465.98</v>
      </c>
      <c r="D6" s="901">
        <v>62.03</v>
      </c>
      <c r="E6" s="901">
        <v>527.4</v>
      </c>
      <c r="F6" s="901">
        <v>56.55</v>
      </c>
      <c r="G6" s="901">
        <v>411.48</v>
      </c>
      <c r="H6" s="901">
        <v>62.62</v>
      </c>
      <c r="I6" s="901">
        <v>298.08999999999997</v>
      </c>
      <c r="J6" s="901">
        <v>87.125455500000001</v>
      </c>
      <c r="K6" s="901">
        <v>238.0139686</v>
      </c>
      <c r="L6" s="902">
        <v>76.876706299999995</v>
      </c>
      <c r="M6" s="910">
        <v>63.241126899999998</v>
      </c>
      <c r="N6" s="910"/>
      <c r="O6" s="910"/>
      <c r="P6" s="910"/>
      <c r="Q6" s="914"/>
    </row>
    <row r="7" spans="1:26" ht="30" customHeight="1">
      <c r="A7" s="251" t="s">
        <v>2173</v>
      </c>
      <c r="B7" s="904">
        <v>5.36</v>
      </c>
      <c r="C7" s="904">
        <v>27603.919999999998</v>
      </c>
      <c r="D7" s="904">
        <v>20.99</v>
      </c>
      <c r="E7" s="904">
        <v>27060.86</v>
      </c>
      <c r="F7" s="904">
        <v>29.99</v>
      </c>
      <c r="G7" s="904">
        <v>26921.5</v>
      </c>
      <c r="H7" s="904">
        <v>31.79</v>
      </c>
      <c r="I7" s="904">
        <v>26033.919999999998</v>
      </c>
      <c r="J7" s="904">
        <v>38.871152600000002</v>
      </c>
      <c r="K7" s="904">
        <v>23375.0398776</v>
      </c>
      <c r="L7" s="905">
        <v>13.1777137</v>
      </c>
      <c r="M7" s="911">
        <v>23845.795920199998</v>
      </c>
      <c r="N7" s="911"/>
      <c r="O7" s="911"/>
      <c r="P7" s="911"/>
      <c r="Q7" s="908"/>
    </row>
    <row r="8" spans="1:26" ht="30" customHeight="1">
      <c r="A8" s="242" t="s">
        <v>2174</v>
      </c>
      <c r="B8" s="901">
        <v>340.45</v>
      </c>
      <c r="C8" s="901">
        <v>2145.79</v>
      </c>
      <c r="D8" s="901">
        <v>243.83</v>
      </c>
      <c r="E8" s="901">
        <v>1963.53</v>
      </c>
      <c r="F8" s="901">
        <v>302.88</v>
      </c>
      <c r="G8" s="901">
        <v>2363.7600000000002</v>
      </c>
      <c r="H8" s="901">
        <v>228.69</v>
      </c>
      <c r="I8" s="901">
        <v>3773.24</v>
      </c>
      <c r="J8" s="901">
        <v>266.63031319999999</v>
      </c>
      <c r="K8" s="901">
        <v>2503.0807909</v>
      </c>
      <c r="L8" s="902">
        <v>248.74186889999999</v>
      </c>
      <c r="M8" s="910">
        <v>2606.3161500000001</v>
      </c>
      <c r="N8" s="910"/>
      <c r="O8" s="910"/>
      <c r="P8" s="910"/>
      <c r="Q8" s="909"/>
    </row>
    <row r="9" spans="1:26" ht="30" customHeight="1">
      <c r="A9" s="251" t="s">
        <v>2175</v>
      </c>
      <c r="B9" s="904">
        <v>2499.9899999999998</v>
      </c>
      <c r="C9" s="904">
        <v>5236.62</v>
      </c>
      <c r="D9" s="904">
        <v>3316.53</v>
      </c>
      <c r="E9" s="904">
        <v>7457.27</v>
      </c>
      <c r="F9" s="904">
        <v>3558.11</v>
      </c>
      <c r="G9" s="904">
        <v>9405.7000000000007</v>
      </c>
      <c r="H9" s="904">
        <v>4479.34</v>
      </c>
      <c r="I9" s="904">
        <v>13413.35</v>
      </c>
      <c r="J9" s="904">
        <v>5065.6268724000001</v>
      </c>
      <c r="K9" s="904">
        <v>8263.0367640000004</v>
      </c>
      <c r="L9" s="905">
        <v>4973.4756434999999</v>
      </c>
      <c r="M9" s="911">
        <v>14910.5425944</v>
      </c>
      <c r="N9" s="911"/>
      <c r="O9" s="911"/>
      <c r="P9" s="911"/>
      <c r="Q9" s="908"/>
    </row>
    <row r="10" spans="1:26" ht="30" customHeight="1">
      <c r="A10" s="242" t="s">
        <v>2176</v>
      </c>
      <c r="B10" s="901">
        <v>4311.17</v>
      </c>
      <c r="C10" s="901">
        <v>6852.7</v>
      </c>
      <c r="D10" s="901">
        <v>4085.29</v>
      </c>
      <c r="E10" s="901">
        <v>5947.45</v>
      </c>
      <c r="F10" s="901">
        <v>3967.71</v>
      </c>
      <c r="G10" s="901">
        <v>5636.69</v>
      </c>
      <c r="H10" s="901">
        <v>4065.58</v>
      </c>
      <c r="I10" s="901">
        <v>5048.37</v>
      </c>
      <c r="J10" s="901">
        <v>3892.5690768999998</v>
      </c>
      <c r="K10" s="901">
        <v>3717.6263545000002</v>
      </c>
      <c r="L10" s="902">
        <v>2378.5175992999998</v>
      </c>
      <c r="M10" s="910">
        <v>2801.4184719999998</v>
      </c>
      <c r="N10" s="910"/>
      <c r="O10" s="910"/>
      <c r="P10" s="910"/>
      <c r="Q10" s="909"/>
    </row>
    <row r="11" spans="1:26" ht="30" customHeight="1">
      <c r="A11" s="251" t="s">
        <v>2177</v>
      </c>
      <c r="B11" s="904">
        <v>2368.79</v>
      </c>
      <c r="C11" s="904">
        <v>1165.32</v>
      </c>
      <c r="D11" s="904">
        <v>2173.1</v>
      </c>
      <c r="E11" s="904">
        <v>1075.9000000000001</v>
      </c>
      <c r="F11" s="904">
        <v>2223.96</v>
      </c>
      <c r="G11" s="904">
        <v>1059.76</v>
      </c>
      <c r="H11" s="904">
        <v>2679.21</v>
      </c>
      <c r="I11" s="904">
        <v>1390.17</v>
      </c>
      <c r="J11" s="904">
        <v>2056.6298609</v>
      </c>
      <c r="K11" s="904">
        <v>1134.2890976000001</v>
      </c>
      <c r="L11" s="905">
        <v>1220.2675454</v>
      </c>
      <c r="M11" s="911">
        <v>656.32343219999996</v>
      </c>
      <c r="N11" s="911"/>
      <c r="O11" s="911"/>
      <c r="P11" s="911"/>
      <c r="Q11" s="908"/>
    </row>
    <row r="12" spans="1:26" ht="30" customHeight="1">
      <c r="A12" s="1257" t="s">
        <v>607</v>
      </c>
      <c r="B12" s="1329">
        <f t="shared" ref="B12:I12" si="0">SUM(B6:B11)</f>
        <v>9586.99</v>
      </c>
      <c r="C12" s="1329">
        <f t="shared" si="0"/>
        <v>43470.329999999994</v>
      </c>
      <c r="D12" s="1329">
        <f t="shared" si="0"/>
        <v>9901.77</v>
      </c>
      <c r="E12" s="1329">
        <f t="shared" si="0"/>
        <v>44032.409999999996</v>
      </c>
      <c r="F12" s="1329">
        <f t="shared" si="0"/>
        <v>10139.200000000001</v>
      </c>
      <c r="G12" s="1329">
        <f t="shared" si="0"/>
        <v>45798.890000000007</v>
      </c>
      <c r="H12" s="1329">
        <f t="shared" si="0"/>
        <v>11547.23</v>
      </c>
      <c r="I12" s="1329">
        <f t="shared" si="0"/>
        <v>49957.14</v>
      </c>
      <c r="J12" s="1329">
        <v>11407.4527315</v>
      </c>
      <c r="K12" s="1329">
        <v>39231.086853200002</v>
      </c>
      <c r="L12" s="1330">
        <f>SUM(L6:L11)</f>
        <v>8911.0570771000002</v>
      </c>
      <c r="M12" s="1329">
        <v>44883.637695699996</v>
      </c>
      <c r="N12" s="1329"/>
      <c r="O12" s="1329"/>
      <c r="P12" s="1331"/>
      <c r="Q12" s="1332"/>
    </row>
    <row r="13" spans="1:26" ht="30" customHeight="1">
      <c r="A13" s="1740" t="s">
        <v>608</v>
      </c>
      <c r="B13" s="1741"/>
      <c r="C13" s="1741"/>
      <c r="D13" s="1741"/>
      <c r="E13" s="1741"/>
      <c r="F13" s="1741"/>
      <c r="G13" s="1741"/>
      <c r="H13" s="1741"/>
      <c r="I13" s="405"/>
      <c r="J13" s="405"/>
      <c r="K13" s="903"/>
      <c r="L13" s="903"/>
      <c r="M13" s="912"/>
      <c r="N13" s="912"/>
      <c r="O13" s="903"/>
      <c r="P13" s="405"/>
      <c r="Q13" s="245"/>
    </row>
    <row r="14" spans="1:26" ht="30" customHeight="1">
      <c r="A14" s="1333" t="s">
        <v>609</v>
      </c>
      <c r="B14" s="1334">
        <v>639.77</v>
      </c>
      <c r="C14" s="1329">
        <v>30420.83</v>
      </c>
      <c r="D14" s="1334">
        <v>633.39</v>
      </c>
      <c r="E14" s="1329">
        <v>37870.9</v>
      </c>
      <c r="F14" s="1335">
        <v>793.3</v>
      </c>
      <c r="G14" s="1329">
        <v>45106.89</v>
      </c>
      <c r="H14" s="1336">
        <v>1088.1300000000001</v>
      </c>
      <c r="I14" s="1337">
        <v>46589.37</v>
      </c>
      <c r="J14" s="1336" t="s">
        <v>47</v>
      </c>
      <c r="K14" s="1337">
        <v>46662.85</v>
      </c>
      <c r="L14" s="1338" t="s">
        <v>47</v>
      </c>
      <c r="M14" s="1339">
        <v>43720.98</v>
      </c>
      <c r="N14" s="1339" t="s">
        <v>47</v>
      </c>
      <c r="O14" s="1340">
        <v>57586.48</v>
      </c>
      <c r="P14" s="1339" t="s">
        <v>47</v>
      </c>
      <c r="Q14" s="1341">
        <v>63969.14</v>
      </c>
    </row>
    <row r="15" spans="1:26" ht="37.5" customHeight="1">
      <c r="A15" s="1742" t="s">
        <v>610</v>
      </c>
      <c r="B15" s="1743"/>
      <c r="C15" s="1743"/>
      <c r="D15" s="1743"/>
      <c r="E15" s="1743"/>
      <c r="F15" s="1743"/>
      <c r="G15" s="1743"/>
      <c r="H15" s="1743"/>
      <c r="I15" s="1743"/>
      <c r="J15" s="1743"/>
      <c r="K15" s="1743"/>
      <c r="L15" s="1743"/>
      <c r="M15" s="913"/>
      <c r="N15" s="913"/>
      <c r="O15" s="906"/>
      <c r="P15" s="906"/>
      <c r="Q15" s="907"/>
    </row>
    <row r="16" spans="1:26" ht="20.100000000000001" customHeight="1">
      <c r="J16" s="209"/>
      <c r="K16" s="209"/>
      <c r="L16" s="209"/>
      <c r="M16" s="209"/>
      <c r="N16" s="209"/>
      <c r="O16" s="209"/>
      <c r="P16" s="209"/>
      <c r="Q16" s="209"/>
    </row>
    <row r="55" spans="2:16">
      <c r="B55" s="1215"/>
      <c r="C55" s="1215"/>
      <c r="D55" s="1215"/>
      <c r="E55" s="1215"/>
      <c r="F55" s="1215"/>
      <c r="G55" s="1215"/>
      <c r="H55" s="1215"/>
      <c r="I55" s="1215"/>
      <c r="J55" s="1215"/>
      <c r="K55" s="1215"/>
      <c r="L55" s="1215"/>
      <c r="M55" s="1215"/>
      <c r="N55" s="1215"/>
      <c r="O55" s="1215"/>
      <c r="P55" s="1215"/>
    </row>
    <row r="56" spans="2:16">
      <c r="B56" s="1215"/>
      <c r="C56" s="1215"/>
      <c r="D56" s="1215"/>
      <c r="E56" s="1215"/>
      <c r="F56" s="1215"/>
      <c r="G56" s="1215"/>
      <c r="H56" s="1215"/>
      <c r="I56" s="1215"/>
      <c r="J56" s="1215"/>
      <c r="K56" s="1215"/>
      <c r="L56" s="1215"/>
      <c r="M56" s="1215"/>
      <c r="N56" s="1215"/>
      <c r="O56" s="1215"/>
      <c r="P56" s="1215"/>
    </row>
  </sheetData>
  <mergeCells count="13">
    <mergeCell ref="A1:Q1"/>
    <mergeCell ref="A2:Q2"/>
    <mergeCell ref="P4:Q4"/>
    <mergeCell ref="A13:H13"/>
    <mergeCell ref="A15:L15"/>
    <mergeCell ref="A3:Q3"/>
    <mergeCell ref="B4:C4"/>
    <mergeCell ref="D4:E4"/>
    <mergeCell ref="F4:G4"/>
    <mergeCell ref="H4:I4"/>
    <mergeCell ref="J4:K4"/>
    <mergeCell ref="L4:M4"/>
    <mergeCell ref="N4:O4"/>
  </mergeCells>
  <printOptions horizontalCentered="1" verticalCentered="1"/>
  <pageMargins left="0.70866141732283472" right="0.70866141732283472" top="0.51181102362204722" bottom="0.39370078740157483" header="0.31496062992125984" footer="0.31496062992125984"/>
  <pageSetup paperSize="9" scale="5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2E6ED-727D-4B18-A667-98656F811613}">
  <sheetPr>
    <tabColor rgb="FF00B050"/>
  </sheetPr>
  <dimension ref="A1:S174"/>
  <sheetViews>
    <sheetView view="pageBreakPreview" topLeftCell="A28" zoomScaleSheetLayoutView="100" workbookViewId="0">
      <selection activeCell="L15" sqref="L15"/>
    </sheetView>
  </sheetViews>
  <sheetFormatPr defaultColWidth="9.140625" defaultRowHeight="15"/>
  <cols>
    <col min="1" max="1" width="12.28515625" style="217" customWidth="1"/>
    <col min="2" max="5" width="22.28515625" style="217" customWidth="1"/>
    <col min="6" max="16384" width="9.140625" style="217"/>
  </cols>
  <sheetData>
    <row r="1" spans="1:19" s="214" customFormat="1" ht="25.5" customHeight="1">
      <c r="A1" s="1750" t="s">
        <v>1975</v>
      </c>
      <c r="B1" s="1751"/>
      <c r="C1" s="1751"/>
      <c r="D1" s="1751"/>
      <c r="E1" s="1752"/>
    </row>
    <row r="2" spans="1:19" s="214" customFormat="1" ht="25.5" customHeight="1">
      <c r="A2" s="1753" t="s">
        <v>1974</v>
      </c>
      <c r="B2" s="1754"/>
      <c r="C2" s="1754"/>
      <c r="D2" s="1754"/>
      <c r="E2" s="1755"/>
    </row>
    <row r="3" spans="1:19" s="214" customFormat="1" ht="25.5" customHeight="1">
      <c r="A3" s="1159"/>
      <c r="B3" s="1158"/>
      <c r="C3" s="1158"/>
      <c r="D3" s="1756" t="s">
        <v>1890</v>
      </c>
      <c r="E3" s="1757"/>
      <c r="S3" s="215">
        <v>2.5</v>
      </c>
    </row>
    <row r="4" spans="1:19" s="216" customFormat="1" ht="30.95" customHeight="1">
      <c r="A4" s="1758" t="s">
        <v>604</v>
      </c>
      <c r="B4" s="1758" t="s">
        <v>1891</v>
      </c>
      <c r="C4" s="1758" t="s">
        <v>1892</v>
      </c>
      <c r="D4" s="1758" t="s">
        <v>1893</v>
      </c>
      <c r="E4" s="1758" t="s">
        <v>1894</v>
      </c>
    </row>
    <row r="5" spans="1:19" s="216" customFormat="1" ht="30.95" customHeight="1">
      <c r="A5" s="1759"/>
      <c r="B5" s="1759"/>
      <c r="C5" s="1759"/>
      <c r="D5" s="1759"/>
      <c r="E5" s="1759"/>
    </row>
    <row r="6" spans="1:19" s="218" customFormat="1" ht="30.95" customHeight="1">
      <c r="A6" s="915">
        <v>1</v>
      </c>
      <c r="B6" s="915" t="s">
        <v>433</v>
      </c>
      <c r="C6" s="916">
        <v>5.34</v>
      </c>
      <c r="D6" s="917">
        <v>2.1800000000000002</v>
      </c>
      <c r="E6" s="916">
        <v>7.52</v>
      </c>
      <c r="F6" s="217"/>
      <c r="G6" s="217"/>
      <c r="H6" s="217"/>
      <c r="I6" s="217"/>
      <c r="J6" s="217"/>
      <c r="K6" s="217"/>
    </row>
    <row r="7" spans="1:19" ht="30.95" customHeight="1">
      <c r="A7" s="921">
        <v>2</v>
      </c>
      <c r="B7" s="921" t="s">
        <v>432</v>
      </c>
      <c r="C7" s="922">
        <v>8.8000000000000007</v>
      </c>
      <c r="D7" s="923">
        <v>2.8</v>
      </c>
      <c r="E7" s="922">
        <v>11.6</v>
      </c>
    </row>
    <row r="8" spans="1:19" ht="30.95" customHeight="1">
      <c r="A8" s="918">
        <v>3</v>
      </c>
      <c r="B8" s="918" t="s">
        <v>1895</v>
      </c>
      <c r="C8" s="919">
        <v>10.86</v>
      </c>
      <c r="D8" s="920">
        <v>6.7</v>
      </c>
      <c r="E8" s="919">
        <v>17.559999999999999</v>
      </c>
    </row>
    <row r="9" spans="1:19" ht="30.95" customHeight="1">
      <c r="A9" s="921">
        <v>4</v>
      </c>
      <c r="B9" s="921" t="s">
        <v>1896</v>
      </c>
      <c r="C9" s="922">
        <v>15.55</v>
      </c>
      <c r="D9" s="923">
        <v>8.8699999999999992</v>
      </c>
      <c r="E9" s="922">
        <v>24.42</v>
      </c>
    </row>
    <row r="10" spans="1:19" ht="30.95" customHeight="1">
      <c r="A10" s="915">
        <v>5</v>
      </c>
      <c r="B10" s="918" t="s">
        <v>431</v>
      </c>
      <c r="C10" s="919">
        <v>23</v>
      </c>
      <c r="D10" s="920">
        <v>15.36</v>
      </c>
      <c r="E10" s="919">
        <v>38.36</v>
      </c>
    </row>
    <row r="11" spans="1:19" ht="30.95" customHeight="1">
      <c r="A11" s="921">
        <v>6</v>
      </c>
      <c r="B11" s="921" t="s">
        <v>430</v>
      </c>
      <c r="C11" s="922">
        <v>28.11</v>
      </c>
      <c r="D11" s="923">
        <v>28.45</v>
      </c>
      <c r="E11" s="922">
        <v>56.56</v>
      </c>
    </row>
    <row r="12" spans="1:19" ht="30.95" customHeight="1">
      <c r="A12" s="918">
        <v>7</v>
      </c>
      <c r="B12" s="918" t="s">
        <v>1897</v>
      </c>
      <c r="C12" s="919">
        <v>28.3</v>
      </c>
      <c r="D12" s="920">
        <v>31.26</v>
      </c>
      <c r="E12" s="919">
        <v>59.56</v>
      </c>
    </row>
    <row r="13" spans="1:19" ht="30.95" customHeight="1">
      <c r="A13" s="921">
        <v>8</v>
      </c>
      <c r="B13" s="921" t="s">
        <v>1898</v>
      </c>
      <c r="C13" s="922">
        <v>29.9</v>
      </c>
      <c r="D13" s="923">
        <v>32.1</v>
      </c>
      <c r="E13" s="922">
        <v>62</v>
      </c>
    </row>
    <row r="14" spans="1:19" ht="30.95" customHeight="1">
      <c r="A14" s="915">
        <v>9</v>
      </c>
      <c r="B14" s="918" t="s">
        <v>429</v>
      </c>
      <c r="C14" s="919">
        <v>29.41</v>
      </c>
      <c r="D14" s="920">
        <v>34.58</v>
      </c>
      <c r="E14" s="919">
        <v>63.989999999999995</v>
      </c>
    </row>
    <row r="15" spans="1:19" ht="30.95" customHeight="1">
      <c r="A15" s="921">
        <v>10</v>
      </c>
      <c r="B15" s="921" t="s">
        <v>428</v>
      </c>
      <c r="C15" s="922">
        <v>27.79</v>
      </c>
      <c r="D15" s="923">
        <v>35.26</v>
      </c>
      <c r="E15" s="922">
        <v>63.05</v>
      </c>
    </row>
    <row r="16" spans="1:19" ht="30.95" customHeight="1">
      <c r="A16" s="918">
        <v>11</v>
      </c>
      <c r="B16" s="918" t="s">
        <v>427</v>
      </c>
      <c r="C16" s="919">
        <v>28.16</v>
      </c>
      <c r="D16" s="920">
        <v>37.56</v>
      </c>
      <c r="E16" s="919">
        <v>65.72</v>
      </c>
    </row>
    <row r="17" spans="1:5" ht="30.95" customHeight="1">
      <c r="A17" s="921">
        <v>12</v>
      </c>
      <c r="B17" s="921" t="s">
        <v>426</v>
      </c>
      <c r="C17" s="922">
        <v>30.24</v>
      </c>
      <c r="D17" s="923">
        <v>38.450000000000003</v>
      </c>
      <c r="E17" s="922">
        <v>68.69</v>
      </c>
    </row>
    <row r="18" spans="1:5" ht="30.95" customHeight="1">
      <c r="A18" s="915">
        <v>13</v>
      </c>
      <c r="B18" s="918" t="s">
        <v>425</v>
      </c>
      <c r="C18" s="919">
        <v>29.2</v>
      </c>
      <c r="D18" s="920">
        <v>42.07</v>
      </c>
      <c r="E18" s="919">
        <v>71.27</v>
      </c>
    </row>
    <row r="19" spans="1:5" ht="30.95" customHeight="1">
      <c r="A19" s="921">
        <v>14</v>
      </c>
      <c r="B19" s="921" t="s">
        <v>424</v>
      </c>
      <c r="C19" s="922">
        <v>29.78</v>
      </c>
      <c r="D19" s="923">
        <v>46.38</v>
      </c>
      <c r="E19" s="922">
        <v>76.16</v>
      </c>
    </row>
    <row r="20" spans="1:5" ht="30.95" customHeight="1">
      <c r="A20" s="918">
        <v>15</v>
      </c>
      <c r="B20" s="918" t="s">
        <v>423</v>
      </c>
      <c r="C20" s="919">
        <v>31.04</v>
      </c>
      <c r="D20" s="920">
        <v>48.94</v>
      </c>
      <c r="E20" s="919">
        <v>79.97999999999999</v>
      </c>
    </row>
    <row r="21" spans="1:5" ht="30.95" customHeight="1">
      <c r="A21" s="921">
        <v>16</v>
      </c>
      <c r="B21" s="921" t="s">
        <v>1</v>
      </c>
      <c r="C21" s="922">
        <v>32.5</v>
      </c>
      <c r="D21" s="923">
        <v>49.81</v>
      </c>
      <c r="E21" s="922">
        <v>82.31</v>
      </c>
    </row>
    <row r="22" spans="1:5" ht="30.95" customHeight="1">
      <c r="A22" s="915">
        <v>17</v>
      </c>
      <c r="B22" s="918" t="s">
        <v>2</v>
      </c>
      <c r="C22" s="919">
        <v>33.72</v>
      </c>
      <c r="D22" s="919">
        <v>52.95</v>
      </c>
      <c r="E22" s="919">
        <v>86.67</v>
      </c>
    </row>
    <row r="23" spans="1:5" ht="30.95" customHeight="1">
      <c r="A23" s="921">
        <v>18</v>
      </c>
      <c r="B23" s="921" t="s">
        <v>3</v>
      </c>
      <c r="C23" s="922">
        <v>33.21</v>
      </c>
      <c r="D23" s="923">
        <v>57.19</v>
      </c>
      <c r="E23" s="922">
        <f t="shared" ref="E23:E30" si="0">SUM(C23:D23)</f>
        <v>90.4</v>
      </c>
    </row>
    <row r="24" spans="1:5" ht="30.95" customHeight="1">
      <c r="A24" s="918">
        <v>19</v>
      </c>
      <c r="B24" s="918" t="s">
        <v>13</v>
      </c>
      <c r="C24" s="919">
        <v>34.43</v>
      </c>
      <c r="D24" s="920">
        <v>61.36</v>
      </c>
      <c r="E24" s="919">
        <f t="shared" si="0"/>
        <v>95.789999999999992</v>
      </c>
    </row>
    <row r="25" spans="1:5" ht="30.95" customHeight="1">
      <c r="A25" s="921">
        <v>20</v>
      </c>
      <c r="B25" s="921" t="s">
        <v>1899</v>
      </c>
      <c r="C25" s="922">
        <v>35.69</v>
      </c>
      <c r="D25" s="923">
        <v>66.91</v>
      </c>
      <c r="E25" s="922">
        <f t="shared" si="0"/>
        <v>102.6</v>
      </c>
    </row>
    <row r="26" spans="1:5" ht="30.95" customHeight="1">
      <c r="A26" s="915">
        <v>21</v>
      </c>
      <c r="B26" s="918" t="s">
        <v>42</v>
      </c>
      <c r="C26" s="919">
        <v>36</v>
      </c>
      <c r="D26" s="919">
        <v>71.62</v>
      </c>
      <c r="E26" s="919">
        <f t="shared" si="0"/>
        <v>107.62</v>
      </c>
    </row>
    <row r="27" spans="1:5" ht="30.95" customHeight="1">
      <c r="A27" s="921">
        <v>22</v>
      </c>
      <c r="B27" s="921" t="s">
        <v>422</v>
      </c>
      <c r="C27" s="922">
        <v>36.25</v>
      </c>
      <c r="D27" s="923">
        <v>78.06</v>
      </c>
      <c r="E27" s="922">
        <f t="shared" si="0"/>
        <v>114.31</v>
      </c>
    </row>
    <row r="28" spans="1:5" ht="30.95" customHeight="1">
      <c r="A28" s="918">
        <v>23</v>
      </c>
      <c r="B28" s="918" t="s">
        <v>131</v>
      </c>
      <c r="C28" s="919">
        <v>37.56</v>
      </c>
      <c r="D28" s="920">
        <v>89.48</v>
      </c>
      <c r="E28" s="919">
        <f t="shared" si="0"/>
        <v>127.04</v>
      </c>
    </row>
    <row r="29" spans="1:5" ht="30.95" customHeight="1">
      <c r="A29" s="921">
        <v>24</v>
      </c>
      <c r="B29" s="921" t="s">
        <v>247</v>
      </c>
      <c r="C29" s="922">
        <v>38.53</v>
      </c>
      <c r="D29" s="923">
        <v>97.2</v>
      </c>
      <c r="E29" s="922">
        <f t="shared" si="0"/>
        <v>135.73000000000002</v>
      </c>
    </row>
    <row r="30" spans="1:5" ht="30.95" customHeight="1">
      <c r="A30" s="918">
        <v>25</v>
      </c>
      <c r="B30" s="918" t="s">
        <v>452</v>
      </c>
      <c r="C30" s="919">
        <v>37.270000000000003</v>
      </c>
      <c r="D30" s="919">
        <v>104.37</v>
      </c>
      <c r="E30" s="919">
        <f t="shared" si="0"/>
        <v>141.64000000000001</v>
      </c>
    </row>
    <row r="31" spans="1:5" ht="30.95" customHeight="1">
      <c r="A31" s="921">
        <v>26</v>
      </c>
      <c r="B31" s="921" t="s">
        <v>577</v>
      </c>
      <c r="C31" s="922">
        <v>34.78</v>
      </c>
      <c r="D31" s="923">
        <v>112.48</v>
      </c>
      <c r="E31" s="922">
        <v>147.26</v>
      </c>
    </row>
    <row r="32" spans="1:5" s="219" customFormat="1" ht="25.5" customHeight="1">
      <c r="A32" s="918">
        <v>27</v>
      </c>
      <c r="B32" s="918" t="s">
        <v>684</v>
      </c>
      <c r="C32" s="919">
        <v>41.28</v>
      </c>
      <c r="D32" s="920">
        <v>121.22</v>
      </c>
      <c r="E32" s="919">
        <v>162.5</v>
      </c>
    </row>
    <row r="33" spans="1:6" s="219" customFormat="1" ht="25.5" customHeight="1">
      <c r="A33" s="921">
        <v>28</v>
      </c>
      <c r="B33" s="921" t="s">
        <v>1883</v>
      </c>
      <c r="C33" s="922">
        <v>44.32</v>
      </c>
      <c r="D33" s="923">
        <v>131.13</v>
      </c>
      <c r="E33" s="922">
        <v>175.45</v>
      </c>
    </row>
    <row r="34" spans="1:6" s="219" customFormat="1" ht="46.5" customHeight="1">
      <c r="A34" s="1747" t="s">
        <v>1900</v>
      </c>
      <c r="B34" s="1748"/>
      <c r="C34" s="1748"/>
      <c r="D34" s="1748"/>
      <c r="E34" s="1749"/>
    </row>
    <row r="38" spans="1:6">
      <c r="C38" s="206"/>
    </row>
    <row r="40" spans="1:6">
      <c r="F40" s="1"/>
    </row>
    <row r="55" spans="2:16">
      <c r="B55" s="1217"/>
      <c r="C55" s="1217"/>
      <c r="D55" s="1217"/>
      <c r="E55" s="1217"/>
      <c r="F55" s="1217"/>
      <c r="G55" s="1217"/>
      <c r="H55" s="1217"/>
      <c r="I55" s="1217"/>
      <c r="J55" s="1217"/>
      <c r="K55" s="1217"/>
      <c r="L55" s="1217"/>
      <c r="M55" s="1217"/>
      <c r="N55" s="1217"/>
      <c r="O55" s="1217"/>
      <c r="P55" s="1217"/>
    </row>
    <row r="56" spans="2:16">
      <c r="B56" s="1217"/>
      <c r="C56" s="1217"/>
      <c r="D56" s="1217"/>
      <c r="E56" s="1217"/>
      <c r="F56" s="1217"/>
      <c r="G56" s="1217"/>
      <c r="H56" s="1217"/>
      <c r="I56" s="1217"/>
      <c r="J56" s="1217"/>
      <c r="K56" s="1217"/>
      <c r="L56" s="1217"/>
      <c r="M56" s="1217"/>
      <c r="N56" s="1217"/>
      <c r="O56" s="1217"/>
      <c r="P56" s="1217"/>
    </row>
    <row r="174" spans="7:7">
      <c r="G174" s="1" t="s">
        <v>461</v>
      </c>
    </row>
  </sheetData>
  <mergeCells count="9">
    <mergeCell ref="A34:E34"/>
    <mergeCell ref="A1:E1"/>
    <mergeCell ref="A2:E2"/>
    <mergeCell ref="D3:E3"/>
    <mergeCell ref="A4:A5"/>
    <mergeCell ref="B4:B5"/>
    <mergeCell ref="C4:C5"/>
    <mergeCell ref="D4:D5"/>
    <mergeCell ref="E4:E5"/>
  </mergeCells>
  <conditionalFormatting sqref="F6:XFD31">
    <cfRule type="expression" dxfId="5" priority="2">
      <formula>MOD(ROW(),3)=1</formula>
    </cfRule>
  </conditionalFormatting>
  <printOptions horizontalCentered="1"/>
  <pageMargins left="0.70866141732283505" right="0.70866141732283505" top="0.511811023622047" bottom="0.39370078740157499" header="0.31496062992126" footer="0.31496062992126"/>
  <pageSetup paperSize="9" scale="77" fitToWidth="0" fitToHeight="0" orientation="portrait" r:id="rId1"/>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2FD13-DD85-4FF5-8023-A37FA1854B5F}">
  <sheetPr>
    <tabColor rgb="FF00B050"/>
  </sheetPr>
  <dimension ref="A1:BD173"/>
  <sheetViews>
    <sheetView view="pageBreakPreview" zoomScale="60" zoomScaleNormal="100" workbookViewId="0">
      <selection activeCell="L15" sqref="L15"/>
    </sheetView>
  </sheetViews>
  <sheetFormatPr defaultColWidth="9.140625" defaultRowHeight="15"/>
  <cols>
    <col min="1" max="1" width="9.7109375" style="1" customWidth="1"/>
    <col min="2" max="2" width="19.42578125" style="1" customWidth="1"/>
    <col min="3" max="11" width="11.7109375" style="1" hidden="1" customWidth="1"/>
    <col min="12" max="12" width="12.7109375" style="1" hidden="1" customWidth="1"/>
    <col min="13" max="13" width="12.42578125" style="1" bestFit="1" customWidth="1"/>
    <col min="14" max="14" width="13.85546875" style="1" customWidth="1"/>
    <col min="15" max="20" width="11.7109375" style="1" customWidth="1"/>
    <col min="21" max="21" width="23.42578125" style="1" customWidth="1"/>
    <col min="22" max="16384" width="9.140625" style="1"/>
  </cols>
  <sheetData>
    <row r="1" spans="1:56" s="208" customFormat="1" ht="32.25" customHeight="1">
      <c r="A1" s="1767" t="s">
        <v>1973</v>
      </c>
      <c r="B1" s="1768"/>
      <c r="C1" s="1768"/>
      <c r="D1" s="1768"/>
      <c r="E1" s="1768"/>
      <c r="F1" s="1768"/>
      <c r="G1" s="1768"/>
      <c r="H1" s="1768"/>
      <c r="I1" s="1768"/>
      <c r="J1" s="1768"/>
      <c r="K1" s="1768"/>
      <c r="L1" s="1768"/>
      <c r="M1" s="1768"/>
      <c r="N1" s="1768"/>
      <c r="O1" s="1768"/>
      <c r="P1" s="1768"/>
      <c r="Q1" s="1768"/>
      <c r="R1" s="1768"/>
      <c r="S1" s="1768"/>
      <c r="T1" s="1768"/>
      <c r="U1" s="1769"/>
    </row>
    <row r="2" spans="1:56" s="208" customFormat="1" ht="32.25" customHeight="1">
      <c r="A2" s="1770" t="s">
        <v>1972</v>
      </c>
      <c r="B2" s="1771"/>
      <c r="C2" s="1771"/>
      <c r="D2" s="1771"/>
      <c r="E2" s="1771"/>
      <c r="F2" s="1771"/>
      <c r="G2" s="1771"/>
      <c r="H2" s="1771"/>
      <c r="I2" s="1771"/>
      <c r="J2" s="1771"/>
      <c r="K2" s="1771"/>
      <c r="L2" s="1771"/>
      <c r="M2" s="1771"/>
      <c r="N2" s="1771"/>
      <c r="O2" s="1771"/>
      <c r="P2" s="1771"/>
      <c r="Q2" s="1771"/>
      <c r="R2" s="1771"/>
      <c r="S2" s="1771"/>
      <c r="T2" s="1771"/>
      <c r="U2" s="1772"/>
    </row>
    <row r="3" spans="1:56" s="208" customFormat="1" ht="25.5" customHeight="1">
      <c r="A3" s="934"/>
      <c r="B3" s="933"/>
      <c r="C3" s="933"/>
      <c r="D3" s="933"/>
      <c r="E3" s="933"/>
      <c r="F3" s="933"/>
      <c r="G3" s="933"/>
      <c r="H3" s="933"/>
      <c r="I3" s="933"/>
      <c r="J3" s="933"/>
      <c r="K3" s="933"/>
      <c r="L3" s="933"/>
      <c r="M3" s="933"/>
      <c r="N3" s="933"/>
      <c r="O3" s="1773" t="s">
        <v>1901</v>
      </c>
      <c r="P3" s="1773"/>
      <c r="Q3" s="1773"/>
      <c r="R3" s="1773"/>
      <c r="S3" s="1774"/>
      <c r="T3" s="1774"/>
      <c r="U3" s="1775"/>
    </row>
    <row r="4" spans="1:56" s="41" customFormat="1" ht="31.5" customHeight="1">
      <c r="A4" s="1345" t="s">
        <v>604</v>
      </c>
      <c r="B4" s="1346" t="s">
        <v>130</v>
      </c>
      <c r="C4" s="1346" t="s">
        <v>427</v>
      </c>
      <c r="D4" s="1346" t="s">
        <v>426</v>
      </c>
      <c r="E4" s="1346" t="s">
        <v>425</v>
      </c>
      <c r="F4" s="1346" t="s">
        <v>424</v>
      </c>
      <c r="G4" s="1346" t="s">
        <v>435</v>
      </c>
      <c r="H4" s="1346" t="s">
        <v>1</v>
      </c>
      <c r="I4" s="1346" t="s">
        <v>2</v>
      </c>
      <c r="J4" s="1346" t="s">
        <v>3</v>
      </c>
      <c r="K4" s="1346" t="s">
        <v>13</v>
      </c>
      <c r="L4" s="1346" t="s">
        <v>41</v>
      </c>
      <c r="M4" s="1346" t="s">
        <v>42</v>
      </c>
      <c r="N4" s="1346" t="s">
        <v>120</v>
      </c>
      <c r="O4" s="1346" t="s">
        <v>131</v>
      </c>
      <c r="P4" s="1346" t="s">
        <v>247</v>
      </c>
      <c r="Q4" s="1346" t="s">
        <v>452</v>
      </c>
      <c r="R4" s="1346" t="s">
        <v>577</v>
      </c>
      <c r="S4" s="1346" t="s">
        <v>684</v>
      </c>
      <c r="T4" s="1347" t="s">
        <v>1883</v>
      </c>
      <c r="U4" s="1346" t="s">
        <v>48</v>
      </c>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row>
    <row r="5" spans="1:56" s="208" customFormat="1" ht="25.5" customHeight="1">
      <c r="A5" s="935">
        <v>1</v>
      </c>
      <c r="B5" s="924" t="s">
        <v>133</v>
      </c>
      <c r="C5" s="925">
        <v>891.09</v>
      </c>
      <c r="D5" s="925">
        <v>856.93</v>
      </c>
      <c r="E5" s="925">
        <v>1010.09</v>
      </c>
      <c r="F5" s="925">
        <v>1252.78</v>
      </c>
      <c r="G5" s="925">
        <v>1293.8599999999999</v>
      </c>
      <c r="H5" s="926">
        <v>1368.2</v>
      </c>
      <c r="I5" s="926">
        <v>1603.17</v>
      </c>
      <c r="J5" s="926">
        <v>1808.08</v>
      </c>
      <c r="K5" s="926">
        <v>2018.4159999999999</v>
      </c>
      <c r="L5" s="926">
        <v>1978.578</v>
      </c>
      <c r="M5" s="410">
        <v>2352.2629999999999</v>
      </c>
      <c r="N5" s="926">
        <v>2766.19</v>
      </c>
      <c r="O5" s="926">
        <v>3449.55</v>
      </c>
      <c r="P5" s="926">
        <v>3991</v>
      </c>
      <c r="Q5" s="926">
        <v>4174</v>
      </c>
      <c r="R5" s="926">
        <v>4623</v>
      </c>
      <c r="S5" s="926">
        <v>4813.0479999999998</v>
      </c>
      <c r="T5" s="862">
        <v>5106.3180000000002</v>
      </c>
      <c r="U5" s="936" t="s">
        <v>14</v>
      </c>
    </row>
    <row r="6" spans="1:56" s="36" customFormat="1" ht="23.25" customHeight="1">
      <c r="A6" s="937">
        <v>2</v>
      </c>
      <c r="B6" s="929" t="s">
        <v>134</v>
      </c>
      <c r="C6" s="930">
        <v>2.75</v>
      </c>
      <c r="D6" s="931">
        <v>2.77</v>
      </c>
      <c r="E6" s="931">
        <v>2.83</v>
      </c>
      <c r="F6" s="931">
        <v>2.88</v>
      </c>
      <c r="G6" s="931">
        <v>2.65</v>
      </c>
      <c r="H6" s="932">
        <v>3.15</v>
      </c>
      <c r="I6" s="932">
        <v>3.3</v>
      </c>
      <c r="J6" s="932">
        <v>3.71</v>
      </c>
      <c r="K6" s="932">
        <v>3.62</v>
      </c>
      <c r="L6" s="932">
        <v>4</v>
      </c>
      <c r="M6" s="846">
        <v>4.05</v>
      </c>
      <c r="N6" s="932">
        <v>4.1100000000000003</v>
      </c>
      <c r="O6" s="932">
        <v>4.25</v>
      </c>
      <c r="P6" s="932">
        <v>5</v>
      </c>
      <c r="Q6" s="932">
        <v>5</v>
      </c>
      <c r="R6" s="932">
        <v>5</v>
      </c>
      <c r="S6" s="932">
        <v>5.1499999999999995</v>
      </c>
      <c r="T6" s="868">
        <v>8.9791279999999993</v>
      </c>
      <c r="U6" s="938" t="s">
        <v>15</v>
      </c>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row>
    <row r="7" spans="1:56" s="208" customFormat="1" ht="21.95" customHeight="1">
      <c r="A7" s="935">
        <v>3</v>
      </c>
      <c r="B7" s="924" t="s">
        <v>135</v>
      </c>
      <c r="C7" s="927">
        <v>188.01</v>
      </c>
      <c r="D7" s="925">
        <v>181.48</v>
      </c>
      <c r="E7" s="925">
        <v>190.32</v>
      </c>
      <c r="F7" s="925">
        <v>206.15</v>
      </c>
      <c r="G7" s="925">
        <v>218.82</v>
      </c>
      <c r="H7" s="926">
        <v>227.24199999999999</v>
      </c>
      <c r="I7" s="926">
        <v>228.62</v>
      </c>
      <c r="J7" s="926">
        <v>254.27</v>
      </c>
      <c r="K7" s="926">
        <v>266.7</v>
      </c>
      <c r="L7" s="926">
        <v>282.69900000000001</v>
      </c>
      <c r="M7" s="410">
        <v>294.2</v>
      </c>
      <c r="N7" s="926">
        <v>306.60000000000002</v>
      </c>
      <c r="O7" s="926">
        <f>327263/1000</f>
        <v>327.26299999999998</v>
      </c>
      <c r="P7" s="926">
        <v>331</v>
      </c>
      <c r="Q7" s="926">
        <v>373</v>
      </c>
      <c r="R7" s="926">
        <v>393</v>
      </c>
      <c r="S7" s="926">
        <v>416.64599999999996</v>
      </c>
      <c r="T7" s="862">
        <v>443.24899999999997</v>
      </c>
      <c r="U7" s="936" t="s">
        <v>21</v>
      </c>
    </row>
    <row r="8" spans="1:56" s="208" customFormat="1" ht="21.95" customHeight="1">
      <c r="A8" s="937">
        <v>4</v>
      </c>
      <c r="B8" s="929" t="s">
        <v>136</v>
      </c>
      <c r="C8" s="930">
        <v>279.52999999999997</v>
      </c>
      <c r="D8" s="931">
        <v>267.04000000000002</v>
      </c>
      <c r="E8" s="931">
        <v>319.10000000000002</v>
      </c>
      <c r="F8" s="931">
        <v>300.64999999999998</v>
      </c>
      <c r="G8" s="931">
        <v>297.39999999999998</v>
      </c>
      <c r="H8" s="932">
        <v>299.91000000000003</v>
      </c>
      <c r="I8" s="932">
        <v>344.47</v>
      </c>
      <c r="J8" s="932">
        <v>400.14</v>
      </c>
      <c r="K8" s="932">
        <v>432.298</v>
      </c>
      <c r="L8" s="932">
        <v>479.8</v>
      </c>
      <c r="M8" s="846">
        <v>506.887</v>
      </c>
      <c r="N8" s="932">
        <v>510</v>
      </c>
      <c r="O8" s="932">
        <f>587850/1000</f>
        <v>587.85</v>
      </c>
      <c r="P8" s="932">
        <v>602</v>
      </c>
      <c r="Q8" s="932">
        <v>641</v>
      </c>
      <c r="R8" s="932">
        <v>683</v>
      </c>
      <c r="S8" s="932">
        <v>761.65899999999999</v>
      </c>
      <c r="T8" s="868">
        <v>846.20899999999995</v>
      </c>
      <c r="U8" s="938" t="s">
        <v>22</v>
      </c>
    </row>
    <row r="9" spans="1:56" s="208" customFormat="1" ht="21.95" customHeight="1">
      <c r="A9" s="935">
        <v>5</v>
      </c>
      <c r="B9" s="924" t="s">
        <v>137</v>
      </c>
      <c r="C9" s="927">
        <v>131.75</v>
      </c>
      <c r="D9" s="925">
        <v>137.75</v>
      </c>
      <c r="E9" s="925">
        <v>139.37</v>
      </c>
      <c r="F9" s="925">
        <v>158.69999999999999</v>
      </c>
      <c r="G9" s="925">
        <v>174.25</v>
      </c>
      <c r="H9" s="926">
        <v>228.20699999999999</v>
      </c>
      <c r="I9" s="926">
        <v>250.7</v>
      </c>
      <c r="J9" s="926">
        <v>255.61</v>
      </c>
      <c r="K9" s="926">
        <v>284.959</v>
      </c>
      <c r="L9" s="926">
        <v>314.16399999999999</v>
      </c>
      <c r="M9" s="410">
        <v>342.29899999999998</v>
      </c>
      <c r="N9" s="926">
        <v>376.8</v>
      </c>
      <c r="O9" s="926">
        <f>457167.2/1000</f>
        <v>457.16720000000004</v>
      </c>
      <c r="P9" s="926">
        <v>489</v>
      </c>
      <c r="Q9" s="926">
        <v>572</v>
      </c>
      <c r="R9" s="926">
        <v>577</v>
      </c>
      <c r="S9" s="926">
        <v>591.28399999999999</v>
      </c>
      <c r="T9" s="862">
        <v>651.91100000000006</v>
      </c>
      <c r="U9" s="936" t="s">
        <v>23</v>
      </c>
    </row>
    <row r="10" spans="1:56" s="208" customFormat="1" ht="21.95" customHeight="1">
      <c r="A10" s="937">
        <v>6</v>
      </c>
      <c r="B10" s="929" t="s">
        <v>138</v>
      </c>
      <c r="C10" s="930">
        <v>0.7</v>
      </c>
      <c r="D10" s="931">
        <v>0.61</v>
      </c>
      <c r="E10" s="931">
        <v>0.61</v>
      </c>
      <c r="F10" s="931">
        <v>0.72</v>
      </c>
      <c r="G10" s="931">
        <v>0.72</v>
      </c>
      <c r="H10" s="932">
        <v>0.82</v>
      </c>
      <c r="I10" s="932">
        <v>0.74</v>
      </c>
      <c r="J10" s="932">
        <v>0.69</v>
      </c>
      <c r="K10" s="932">
        <v>0.88</v>
      </c>
      <c r="L10" s="932">
        <v>0.67500000000000004</v>
      </c>
      <c r="M10" s="846">
        <v>0.71</v>
      </c>
      <c r="N10" s="932">
        <v>0.72</v>
      </c>
      <c r="O10" s="932">
        <v>0.80100000000000005</v>
      </c>
      <c r="P10" s="932">
        <v>0</v>
      </c>
      <c r="Q10" s="932">
        <v>1</v>
      </c>
      <c r="R10" s="932">
        <v>1</v>
      </c>
      <c r="S10" s="932">
        <v>1</v>
      </c>
      <c r="T10" s="868">
        <v>0.33899999999999997</v>
      </c>
      <c r="U10" s="938" t="s">
        <v>24</v>
      </c>
    </row>
    <row r="11" spans="1:56" s="208" customFormat="1" ht="21.95" customHeight="1">
      <c r="A11" s="935">
        <v>7</v>
      </c>
      <c r="B11" s="924" t="s">
        <v>139</v>
      </c>
      <c r="C11" s="927">
        <v>104.95</v>
      </c>
      <c r="D11" s="925">
        <v>102.39</v>
      </c>
      <c r="E11" s="925">
        <v>33.43</v>
      </c>
      <c r="F11" s="925">
        <v>86.21</v>
      </c>
      <c r="G11" s="925">
        <v>84.33</v>
      </c>
      <c r="H11" s="926">
        <v>93.27</v>
      </c>
      <c r="I11" s="926">
        <v>89.96</v>
      </c>
      <c r="J11" s="926">
        <v>77.88</v>
      </c>
      <c r="K11" s="926">
        <v>114.059</v>
      </c>
      <c r="L11" s="926">
        <v>117.976</v>
      </c>
      <c r="M11" s="410">
        <v>111.911</v>
      </c>
      <c r="N11" s="926">
        <v>117.89</v>
      </c>
      <c r="O11" s="410">
        <v>124.07</v>
      </c>
      <c r="P11" s="410">
        <v>120</v>
      </c>
      <c r="Q11" s="410">
        <v>105</v>
      </c>
      <c r="R11" s="410">
        <v>111.00000000000001</v>
      </c>
      <c r="S11" s="410">
        <v>116.166</v>
      </c>
      <c r="T11" s="862">
        <v>140.31010000000001</v>
      </c>
      <c r="U11" s="936" t="s">
        <v>16</v>
      </c>
    </row>
    <row r="12" spans="1:56" s="208" customFormat="1" ht="21.95" customHeight="1">
      <c r="A12" s="937">
        <v>8</v>
      </c>
      <c r="B12" s="929" t="s">
        <v>140</v>
      </c>
      <c r="C12" s="930">
        <v>733.81</v>
      </c>
      <c r="D12" s="931">
        <v>747.33</v>
      </c>
      <c r="E12" s="931">
        <v>721.91</v>
      </c>
      <c r="F12" s="931">
        <v>765.9</v>
      </c>
      <c r="G12" s="931">
        <v>771.52</v>
      </c>
      <c r="H12" s="932">
        <v>774.90200000000004</v>
      </c>
      <c r="I12" s="932">
        <v>783.72</v>
      </c>
      <c r="J12" s="932">
        <v>788.49</v>
      </c>
      <c r="K12" s="932">
        <v>798.46</v>
      </c>
      <c r="L12" s="932">
        <v>809.93200000000002</v>
      </c>
      <c r="M12" s="846">
        <v>809.56</v>
      </c>
      <c r="N12" s="932">
        <v>812.1</v>
      </c>
      <c r="O12" s="932">
        <v>834.52</v>
      </c>
      <c r="P12" s="932">
        <v>841</v>
      </c>
      <c r="Q12" s="932">
        <v>859</v>
      </c>
      <c r="R12" s="932">
        <v>840</v>
      </c>
      <c r="S12" s="932">
        <v>874</v>
      </c>
      <c r="T12" s="868">
        <v>897.42099999999994</v>
      </c>
      <c r="U12" s="938" t="s">
        <v>17</v>
      </c>
    </row>
    <row r="13" spans="1:56" s="208" customFormat="1" ht="21.95" customHeight="1">
      <c r="A13" s="935">
        <v>9</v>
      </c>
      <c r="B13" s="924" t="s">
        <v>141</v>
      </c>
      <c r="C13" s="927">
        <v>48.2</v>
      </c>
      <c r="D13" s="925">
        <v>60.08</v>
      </c>
      <c r="E13" s="925">
        <v>67.239999999999995</v>
      </c>
      <c r="F13" s="925">
        <v>76.290000000000006</v>
      </c>
      <c r="G13" s="925">
        <v>100.46</v>
      </c>
      <c r="H13" s="926">
        <v>96.194999999999993</v>
      </c>
      <c r="I13" s="926">
        <v>106</v>
      </c>
      <c r="J13" s="926">
        <v>111.48</v>
      </c>
      <c r="K13" s="926">
        <v>105.58</v>
      </c>
      <c r="L13" s="926">
        <v>111.2032</v>
      </c>
      <c r="M13" s="410">
        <v>121</v>
      </c>
      <c r="N13" s="926">
        <v>144.21</v>
      </c>
      <c r="O13" s="926">
        <f>190000.9/1000</f>
        <v>190.0009</v>
      </c>
      <c r="P13" s="926">
        <v>180</v>
      </c>
      <c r="Q13" s="926">
        <v>191</v>
      </c>
      <c r="R13" s="926">
        <v>202.99999999999997</v>
      </c>
      <c r="S13" s="926">
        <v>208.13332</v>
      </c>
      <c r="T13" s="862">
        <v>212.04250999999999</v>
      </c>
      <c r="U13" s="936" t="s">
        <v>25</v>
      </c>
    </row>
    <row r="14" spans="1:56" s="208" customFormat="1" ht="21.95" customHeight="1">
      <c r="A14" s="937">
        <v>10</v>
      </c>
      <c r="B14" s="929" t="s">
        <v>142</v>
      </c>
      <c r="C14" s="930">
        <v>7.3</v>
      </c>
      <c r="D14" s="931">
        <v>6.89</v>
      </c>
      <c r="E14" s="931">
        <v>7.85</v>
      </c>
      <c r="F14" s="931">
        <v>7.79</v>
      </c>
      <c r="G14" s="931">
        <v>7.75</v>
      </c>
      <c r="H14" s="932">
        <v>7.3810000000000002</v>
      </c>
      <c r="I14" s="932">
        <v>8.0500000000000007</v>
      </c>
      <c r="J14" s="932">
        <v>8.56</v>
      </c>
      <c r="K14" s="932">
        <v>9.8339999999999996</v>
      </c>
      <c r="L14" s="932">
        <v>10.73648</v>
      </c>
      <c r="M14" s="846">
        <v>11.798999999999999</v>
      </c>
      <c r="N14" s="932">
        <v>12.48</v>
      </c>
      <c r="O14" s="932">
        <v>12.65</v>
      </c>
      <c r="P14" s="932">
        <v>13</v>
      </c>
      <c r="Q14" s="932">
        <v>14</v>
      </c>
      <c r="R14" s="932">
        <v>15</v>
      </c>
      <c r="S14" s="932">
        <v>16.015810000000002</v>
      </c>
      <c r="T14" s="868">
        <v>17.02609</v>
      </c>
      <c r="U14" s="938" t="s">
        <v>5</v>
      </c>
    </row>
    <row r="15" spans="1:56" s="208" customFormat="1" ht="21.95" customHeight="1">
      <c r="A15" s="935">
        <v>11</v>
      </c>
      <c r="B15" s="924" t="s">
        <v>143</v>
      </c>
      <c r="C15" s="927">
        <v>19.149999999999999</v>
      </c>
      <c r="D15" s="925">
        <v>19.2</v>
      </c>
      <c r="E15" s="925">
        <v>17.329999999999998</v>
      </c>
      <c r="F15" s="925">
        <v>19.27</v>
      </c>
      <c r="G15" s="925">
        <v>18.940000000000001</v>
      </c>
      <c r="H15" s="926">
        <v>19.7</v>
      </c>
      <c r="I15" s="926">
        <v>19.850000000000001</v>
      </c>
      <c r="J15" s="926">
        <v>19.95</v>
      </c>
      <c r="K15" s="926">
        <v>20</v>
      </c>
      <c r="L15" s="926">
        <v>20.3</v>
      </c>
      <c r="M15" s="410">
        <v>20.079999999999998</v>
      </c>
      <c r="N15" s="926">
        <v>18.8</v>
      </c>
      <c r="O15" s="926">
        <v>20.7</v>
      </c>
      <c r="P15" s="926">
        <v>21</v>
      </c>
      <c r="Q15" s="926">
        <v>21</v>
      </c>
      <c r="R15" s="926">
        <v>21</v>
      </c>
      <c r="S15" s="926">
        <v>25</v>
      </c>
      <c r="T15" s="862">
        <v>26.900000000000002</v>
      </c>
      <c r="U15" s="936" t="s">
        <v>26</v>
      </c>
    </row>
    <row r="16" spans="1:56" s="208" customFormat="1" ht="21.95" customHeight="1">
      <c r="A16" s="937">
        <v>12</v>
      </c>
      <c r="B16" s="929" t="s">
        <v>144</v>
      </c>
      <c r="C16" s="930">
        <v>34.270000000000003</v>
      </c>
      <c r="D16" s="931">
        <v>34.270000000000003</v>
      </c>
      <c r="E16" s="931">
        <v>67.89</v>
      </c>
      <c r="F16" s="931">
        <v>75.8</v>
      </c>
      <c r="G16" s="931">
        <v>70.5</v>
      </c>
      <c r="H16" s="932">
        <v>71.885999999999996</v>
      </c>
      <c r="I16" s="932">
        <v>91.68</v>
      </c>
      <c r="J16" s="932">
        <v>96.6</v>
      </c>
      <c r="K16" s="932">
        <v>104.82</v>
      </c>
      <c r="L16" s="932">
        <v>106.43</v>
      </c>
      <c r="M16" s="846">
        <v>115.995</v>
      </c>
      <c r="N16" s="932">
        <v>145.16</v>
      </c>
      <c r="O16" s="932">
        <f>190000/1000</f>
        <v>190</v>
      </c>
      <c r="P16" s="932">
        <v>208</v>
      </c>
      <c r="Q16" s="932">
        <v>223</v>
      </c>
      <c r="R16" s="932">
        <v>238</v>
      </c>
      <c r="S16" s="932">
        <v>257.2</v>
      </c>
      <c r="T16" s="868">
        <v>280.01499999999999</v>
      </c>
      <c r="U16" s="938" t="s">
        <v>27</v>
      </c>
    </row>
    <row r="17" spans="1:21" s="208" customFormat="1" ht="21.95" customHeight="1">
      <c r="A17" s="935">
        <v>13</v>
      </c>
      <c r="B17" s="924" t="s">
        <v>145</v>
      </c>
      <c r="C17" s="927">
        <v>297.57</v>
      </c>
      <c r="D17" s="925">
        <v>292.45999999999998</v>
      </c>
      <c r="E17" s="925">
        <v>297.69</v>
      </c>
      <c r="F17" s="925">
        <v>361.85</v>
      </c>
      <c r="G17" s="925">
        <v>408.05</v>
      </c>
      <c r="H17" s="926">
        <v>526.57899999999995</v>
      </c>
      <c r="I17" s="926">
        <v>546.44000000000005</v>
      </c>
      <c r="J17" s="926">
        <v>525.57000000000005</v>
      </c>
      <c r="K17" s="926">
        <v>555.30999999999995</v>
      </c>
      <c r="L17" s="926">
        <v>613.24099999999999</v>
      </c>
      <c r="M17" s="410">
        <v>580.57000000000005</v>
      </c>
      <c r="N17" s="926">
        <v>557.49</v>
      </c>
      <c r="O17" s="926">
        <f>602522.2/1000</f>
        <v>602.5222</v>
      </c>
      <c r="P17" s="926">
        <v>588</v>
      </c>
      <c r="Q17" s="926">
        <v>632</v>
      </c>
      <c r="R17" s="926">
        <v>608</v>
      </c>
      <c r="S17" s="926">
        <v>1073.7458200000001</v>
      </c>
      <c r="T17" s="862">
        <v>1224.94731</v>
      </c>
      <c r="U17" s="936" t="s">
        <v>28</v>
      </c>
    </row>
    <row r="18" spans="1:21" s="208" customFormat="1" ht="21.95" customHeight="1">
      <c r="A18" s="937">
        <v>14</v>
      </c>
      <c r="B18" s="929" t="s">
        <v>146</v>
      </c>
      <c r="C18" s="930">
        <v>636.89</v>
      </c>
      <c r="D18" s="931">
        <v>677.63</v>
      </c>
      <c r="E18" s="931">
        <v>667.33</v>
      </c>
      <c r="F18" s="931">
        <v>685.99</v>
      </c>
      <c r="G18" s="931">
        <v>663.12</v>
      </c>
      <c r="H18" s="932">
        <v>681.61300000000006</v>
      </c>
      <c r="I18" s="932">
        <v>693.21</v>
      </c>
      <c r="J18" s="932">
        <v>679.74</v>
      </c>
      <c r="K18" s="932">
        <v>708.64499999999998</v>
      </c>
      <c r="L18" s="932">
        <v>726.01299999999992</v>
      </c>
      <c r="M18" s="846">
        <v>727.50700000000006</v>
      </c>
      <c r="N18" s="932">
        <v>608.72</v>
      </c>
      <c r="O18" s="932">
        <f>562621/1000</f>
        <v>562.62099999999998</v>
      </c>
      <c r="P18" s="932">
        <v>801</v>
      </c>
      <c r="Q18" s="932">
        <v>680</v>
      </c>
      <c r="R18" s="932">
        <v>616</v>
      </c>
      <c r="S18" s="932">
        <v>826</v>
      </c>
      <c r="T18" s="868">
        <v>920.52300000000002</v>
      </c>
      <c r="U18" s="938" t="s">
        <v>6</v>
      </c>
    </row>
    <row r="19" spans="1:21" s="208" customFormat="1" ht="21.95" customHeight="1">
      <c r="A19" s="935">
        <v>15</v>
      </c>
      <c r="B19" s="924" t="s">
        <v>147</v>
      </c>
      <c r="C19" s="927">
        <v>61.08</v>
      </c>
      <c r="D19" s="925">
        <v>65.040000000000006</v>
      </c>
      <c r="E19" s="925">
        <v>63.89</v>
      </c>
      <c r="F19" s="925">
        <v>68.47</v>
      </c>
      <c r="G19" s="925">
        <v>66.12</v>
      </c>
      <c r="H19" s="926">
        <v>56.451000000000001</v>
      </c>
      <c r="I19" s="926">
        <v>75.41</v>
      </c>
      <c r="J19" s="926">
        <v>85.16</v>
      </c>
      <c r="K19" s="926">
        <v>96.257999999999996</v>
      </c>
      <c r="L19" s="926">
        <v>109.12137</v>
      </c>
      <c r="M19" s="410">
        <v>115.017</v>
      </c>
      <c r="N19" s="926">
        <v>138.69</v>
      </c>
      <c r="O19" s="926">
        <f>143419.7/1000</f>
        <v>143.41970000000001</v>
      </c>
      <c r="P19" s="926">
        <v>173</v>
      </c>
      <c r="Q19" s="926">
        <v>200</v>
      </c>
      <c r="R19" s="926">
        <v>249.00000000000003</v>
      </c>
      <c r="S19" s="926">
        <v>293.00824</v>
      </c>
      <c r="T19" s="862">
        <v>341.76727</v>
      </c>
      <c r="U19" s="936" t="s">
        <v>18</v>
      </c>
    </row>
    <row r="20" spans="1:21" s="208" customFormat="1" ht="21.95" customHeight="1">
      <c r="A20" s="937">
        <v>16</v>
      </c>
      <c r="B20" s="929" t="s">
        <v>148</v>
      </c>
      <c r="C20" s="930">
        <v>580.54</v>
      </c>
      <c r="D20" s="931">
        <v>595.94000000000005</v>
      </c>
      <c r="E20" s="931">
        <v>556.45000000000005</v>
      </c>
      <c r="F20" s="931">
        <v>523.1</v>
      </c>
      <c r="G20" s="931">
        <v>538.35</v>
      </c>
      <c r="H20" s="932">
        <v>595.24900000000002</v>
      </c>
      <c r="I20" s="932">
        <v>578.79</v>
      </c>
      <c r="J20" s="932">
        <v>586.37</v>
      </c>
      <c r="K20" s="932">
        <v>602.67899999999997</v>
      </c>
      <c r="L20" s="932">
        <v>608.06500000000005</v>
      </c>
      <c r="M20" s="846">
        <v>579.68499999999995</v>
      </c>
      <c r="N20" s="932">
        <v>662.91</v>
      </c>
      <c r="O20" s="932">
        <v>606</v>
      </c>
      <c r="P20" s="932">
        <v>568</v>
      </c>
      <c r="Q20" s="932">
        <v>561</v>
      </c>
      <c r="R20" s="932">
        <v>523</v>
      </c>
      <c r="S20" s="932">
        <v>589.43600000000004</v>
      </c>
      <c r="T20" s="868">
        <v>589.79899999999998</v>
      </c>
      <c r="U20" s="938" t="s">
        <v>29</v>
      </c>
    </row>
    <row r="21" spans="1:21" s="208" customFormat="1" ht="21.95" customHeight="1">
      <c r="A21" s="935">
        <v>17</v>
      </c>
      <c r="B21" s="924" t="s">
        <v>149</v>
      </c>
      <c r="C21" s="927">
        <v>18.22</v>
      </c>
      <c r="D21" s="925">
        <v>18.61</v>
      </c>
      <c r="E21" s="925">
        <v>18.600000000000001</v>
      </c>
      <c r="F21" s="925">
        <v>18.8</v>
      </c>
      <c r="G21" s="925">
        <v>19.2</v>
      </c>
      <c r="H21" s="926">
        <v>20.2</v>
      </c>
      <c r="I21" s="926">
        <v>22.22</v>
      </c>
      <c r="J21" s="926">
        <v>24.5</v>
      </c>
      <c r="K21" s="926">
        <v>28.541</v>
      </c>
      <c r="L21" s="926">
        <v>30.5</v>
      </c>
      <c r="M21" s="410">
        <v>32.034999999999997</v>
      </c>
      <c r="N21" s="926">
        <v>32</v>
      </c>
      <c r="O21" s="926">
        <f>33000/1000</f>
        <v>33</v>
      </c>
      <c r="P21" s="926">
        <v>32</v>
      </c>
      <c r="Q21" s="926">
        <v>32</v>
      </c>
      <c r="R21" s="926">
        <v>33</v>
      </c>
      <c r="S21" s="926">
        <v>33.125</v>
      </c>
      <c r="T21" s="862">
        <v>34.411999999999999</v>
      </c>
      <c r="U21" s="936" t="s">
        <v>19</v>
      </c>
    </row>
    <row r="22" spans="1:21" s="208" customFormat="1" ht="21.95" customHeight="1">
      <c r="A22" s="937">
        <v>18</v>
      </c>
      <c r="B22" s="929" t="s">
        <v>150</v>
      </c>
      <c r="C22" s="930">
        <v>4.12</v>
      </c>
      <c r="D22" s="931">
        <v>5.49</v>
      </c>
      <c r="E22" s="931">
        <v>4</v>
      </c>
      <c r="F22" s="931">
        <v>3.96</v>
      </c>
      <c r="G22" s="931">
        <v>4.21</v>
      </c>
      <c r="H22" s="932">
        <v>4.5570000000000004</v>
      </c>
      <c r="I22" s="932">
        <v>4.7699999999999996</v>
      </c>
      <c r="J22" s="932">
        <v>5.42</v>
      </c>
      <c r="K22" s="932">
        <v>5.7519999999999998</v>
      </c>
      <c r="L22" s="932">
        <v>6.0389999999999997</v>
      </c>
      <c r="M22" s="846">
        <v>11.343</v>
      </c>
      <c r="N22" s="932">
        <v>12.33</v>
      </c>
      <c r="O22" s="932">
        <v>11.961</v>
      </c>
      <c r="P22" s="932">
        <v>13</v>
      </c>
      <c r="Q22" s="932">
        <v>14</v>
      </c>
      <c r="R22" s="932">
        <v>16</v>
      </c>
      <c r="S22" s="932">
        <v>18.235402999999998</v>
      </c>
      <c r="T22" s="868">
        <v>19.373925</v>
      </c>
      <c r="U22" s="938" t="s">
        <v>8</v>
      </c>
    </row>
    <row r="23" spans="1:21" s="208" customFormat="1" ht="21.95" customHeight="1">
      <c r="A23" s="935">
        <v>19</v>
      </c>
      <c r="B23" s="924" t="s">
        <v>151</v>
      </c>
      <c r="C23" s="927">
        <v>3.75</v>
      </c>
      <c r="D23" s="925">
        <v>3.76</v>
      </c>
      <c r="E23" s="925">
        <v>3.76</v>
      </c>
      <c r="F23" s="925">
        <v>2.89</v>
      </c>
      <c r="G23" s="925">
        <v>3.04</v>
      </c>
      <c r="H23" s="926">
        <v>2.9009999999999998</v>
      </c>
      <c r="I23" s="926">
        <v>2.93</v>
      </c>
      <c r="J23" s="926">
        <v>5.43</v>
      </c>
      <c r="K23" s="926">
        <v>5.94</v>
      </c>
      <c r="L23" s="926">
        <v>6.3869999999999996</v>
      </c>
      <c r="M23" s="410">
        <v>6.8280000000000003</v>
      </c>
      <c r="N23" s="926">
        <v>7.63</v>
      </c>
      <c r="O23" s="926">
        <f>7643.35/1000</f>
        <v>7.6433500000000008</v>
      </c>
      <c r="P23" s="926">
        <v>7</v>
      </c>
      <c r="Q23" s="926">
        <v>7</v>
      </c>
      <c r="R23" s="926">
        <v>5</v>
      </c>
      <c r="S23" s="926">
        <v>4.7200200000000008</v>
      </c>
      <c r="T23" s="862">
        <v>4.9799999999999995</v>
      </c>
      <c r="U23" s="936" t="s">
        <v>30</v>
      </c>
    </row>
    <row r="24" spans="1:21" s="208" customFormat="1" ht="20.25" customHeight="1">
      <c r="A24" s="937">
        <v>20</v>
      </c>
      <c r="B24" s="929" t="s">
        <v>152</v>
      </c>
      <c r="C24" s="930">
        <v>5.5</v>
      </c>
      <c r="D24" s="931">
        <v>5.8</v>
      </c>
      <c r="E24" s="931">
        <v>5.8</v>
      </c>
      <c r="F24" s="931">
        <v>6.18</v>
      </c>
      <c r="G24" s="931">
        <v>6.36</v>
      </c>
      <c r="H24" s="932">
        <v>6.585</v>
      </c>
      <c r="I24" s="932">
        <v>6.84</v>
      </c>
      <c r="J24" s="932">
        <v>7.13</v>
      </c>
      <c r="K24" s="932">
        <v>7.4649999999999999</v>
      </c>
      <c r="L24" s="932">
        <v>7.835</v>
      </c>
      <c r="M24" s="846">
        <v>8.2200000000000006</v>
      </c>
      <c r="N24" s="932">
        <v>8.61</v>
      </c>
      <c r="O24" s="932">
        <f>8990.5/1000</f>
        <v>8.9905000000000008</v>
      </c>
      <c r="P24" s="932">
        <v>9</v>
      </c>
      <c r="Q24" s="932">
        <v>9</v>
      </c>
      <c r="R24" s="932">
        <v>9</v>
      </c>
      <c r="S24" s="932">
        <v>9</v>
      </c>
      <c r="T24" s="868">
        <v>9.2849900000000005</v>
      </c>
      <c r="U24" s="938" t="s">
        <v>31</v>
      </c>
    </row>
    <row r="25" spans="1:21" s="208" customFormat="1" ht="23.25" customHeight="1">
      <c r="A25" s="935">
        <v>21</v>
      </c>
      <c r="B25" s="924" t="s">
        <v>153</v>
      </c>
      <c r="C25" s="927">
        <v>325.45</v>
      </c>
      <c r="D25" s="925">
        <v>342.04</v>
      </c>
      <c r="E25" s="925">
        <v>349.48</v>
      </c>
      <c r="F25" s="925">
        <v>374.82</v>
      </c>
      <c r="G25" s="925">
        <v>370.54</v>
      </c>
      <c r="H25" s="926">
        <v>386.185</v>
      </c>
      <c r="I25" s="926">
        <v>381.18299999999999</v>
      </c>
      <c r="J25" s="926">
        <v>410.14</v>
      </c>
      <c r="K25" s="926">
        <v>413.78500000000003</v>
      </c>
      <c r="L25" s="926">
        <v>469.548</v>
      </c>
      <c r="M25" s="410">
        <v>521.279</v>
      </c>
      <c r="N25" s="926">
        <v>608.1</v>
      </c>
      <c r="O25" s="926">
        <f>684962/1000</f>
        <v>684.96199999999999</v>
      </c>
      <c r="P25" s="926">
        <v>759</v>
      </c>
      <c r="Q25" s="926">
        <v>818</v>
      </c>
      <c r="R25" s="926">
        <v>873</v>
      </c>
      <c r="S25" s="926">
        <v>989.84105999999997</v>
      </c>
      <c r="T25" s="862">
        <v>1052.1030000000001</v>
      </c>
      <c r="U25" s="936" t="s">
        <v>9</v>
      </c>
    </row>
    <row r="26" spans="1:21" s="208" customFormat="1" ht="23.25" customHeight="1">
      <c r="A26" s="937">
        <v>22</v>
      </c>
      <c r="B26" s="929" t="s">
        <v>154</v>
      </c>
      <c r="C26" s="930">
        <v>85.64</v>
      </c>
      <c r="D26" s="931">
        <v>86.7</v>
      </c>
      <c r="E26" s="931">
        <v>78.73</v>
      </c>
      <c r="F26" s="931">
        <v>86.21</v>
      </c>
      <c r="G26" s="931">
        <v>122.86</v>
      </c>
      <c r="H26" s="932">
        <v>97.04</v>
      </c>
      <c r="I26" s="932">
        <v>97.62</v>
      </c>
      <c r="J26" s="932">
        <v>99.13</v>
      </c>
      <c r="K26" s="932">
        <v>104.02</v>
      </c>
      <c r="L26" s="932">
        <v>114.77</v>
      </c>
      <c r="M26" s="846">
        <v>120.08799999999999</v>
      </c>
      <c r="N26" s="932">
        <v>112.13</v>
      </c>
      <c r="O26" s="932">
        <f>136638.5/1000</f>
        <v>136.63849999999999</v>
      </c>
      <c r="P26" s="932">
        <v>135</v>
      </c>
      <c r="Q26" s="932">
        <v>151</v>
      </c>
      <c r="R26" s="932">
        <v>165</v>
      </c>
      <c r="S26" s="932">
        <v>189.64689999999999</v>
      </c>
      <c r="T26" s="868">
        <v>184.64599999999999</v>
      </c>
      <c r="U26" s="938" t="s">
        <v>32</v>
      </c>
    </row>
    <row r="27" spans="1:21" s="208" customFormat="1" ht="23.25" customHeight="1">
      <c r="A27" s="935">
        <v>23</v>
      </c>
      <c r="B27" s="924" t="s">
        <v>155</v>
      </c>
      <c r="C27" s="927">
        <v>18.5</v>
      </c>
      <c r="D27" s="925">
        <v>22.2</v>
      </c>
      <c r="E27" s="925">
        <v>25.7</v>
      </c>
      <c r="F27" s="925">
        <v>24.1</v>
      </c>
      <c r="G27" s="925">
        <v>26.91</v>
      </c>
      <c r="H27" s="926">
        <v>28.2</v>
      </c>
      <c r="I27" s="926">
        <v>47.85</v>
      </c>
      <c r="J27" s="926">
        <v>55.16</v>
      </c>
      <c r="K27" s="926">
        <v>35.1</v>
      </c>
      <c r="L27" s="926">
        <v>46.314</v>
      </c>
      <c r="M27" s="410">
        <v>42.460999999999999</v>
      </c>
      <c r="N27" s="926">
        <v>50.2</v>
      </c>
      <c r="O27" s="926">
        <f>54035.34/1000</f>
        <v>54.035339999999998</v>
      </c>
      <c r="P27" s="926">
        <v>55</v>
      </c>
      <c r="Q27" s="926">
        <v>116</v>
      </c>
      <c r="R27" s="926">
        <v>60</v>
      </c>
      <c r="S27" s="926">
        <v>65.693919999999991</v>
      </c>
      <c r="T27" s="862">
        <v>79.2864</v>
      </c>
      <c r="U27" s="936" t="s">
        <v>33</v>
      </c>
    </row>
    <row r="28" spans="1:21" s="208" customFormat="1" ht="23.25" customHeight="1">
      <c r="A28" s="937">
        <v>24</v>
      </c>
      <c r="B28" s="929" t="s">
        <v>156</v>
      </c>
      <c r="C28" s="930">
        <v>0.15</v>
      </c>
      <c r="D28" s="931">
        <v>0.15</v>
      </c>
      <c r="E28" s="931">
        <v>0.18</v>
      </c>
      <c r="F28" s="931">
        <v>0.17</v>
      </c>
      <c r="G28" s="931">
        <v>0.17</v>
      </c>
      <c r="H28" s="932">
        <v>0.18</v>
      </c>
      <c r="I28" s="932">
        <v>0.28000000000000003</v>
      </c>
      <c r="J28" s="932">
        <v>0.49</v>
      </c>
      <c r="K28" s="932">
        <v>0.42</v>
      </c>
      <c r="L28" s="932">
        <v>0.44</v>
      </c>
      <c r="M28" s="846">
        <v>0.40200000000000002</v>
      </c>
      <c r="N28" s="932">
        <v>0.4</v>
      </c>
      <c r="O28" s="932">
        <v>0.38</v>
      </c>
      <c r="P28" s="932">
        <v>0</v>
      </c>
      <c r="Q28" s="932">
        <v>0</v>
      </c>
      <c r="R28" s="932">
        <v>0</v>
      </c>
      <c r="S28" s="932">
        <v>0</v>
      </c>
      <c r="T28" s="868">
        <v>0.754</v>
      </c>
      <c r="U28" s="938" t="s">
        <v>20</v>
      </c>
    </row>
    <row r="29" spans="1:21" s="208" customFormat="1" ht="23.25" customHeight="1">
      <c r="A29" s="935">
        <v>25</v>
      </c>
      <c r="B29" s="924" t="s">
        <v>157</v>
      </c>
      <c r="C29" s="927">
        <v>463.03</v>
      </c>
      <c r="D29" s="925">
        <v>542.28</v>
      </c>
      <c r="E29" s="925">
        <v>559.36</v>
      </c>
      <c r="F29" s="925">
        <v>534.16999999999996</v>
      </c>
      <c r="G29" s="925">
        <v>534.16999999999996</v>
      </c>
      <c r="H29" s="926">
        <v>614.80899999999997</v>
      </c>
      <c r="I29" s="926">
        <v>611.49</v>
      </c>
      <c r="J29" s="926">
        <v>620.4</v>
      </c>
      <c r="K29" s="926">
        <v>624.29600000000005</v>
      </c>
      <c r="L29" s="926">
        <v>697.61231999999995</v>
      </c>
      <c r="M29" s="410">
        <v>709.16310999999996</v>
      </c>
      <c r="N29" s="926">
        <v>669.31</v>
      </c>
      <c r="O29" s="926">
        <v>681.94</v>
      </c>
      <c r="P29" s="926">
        <v>690</v>
      </c>
      <c r="Q29" s="926">
        <v>757</v>
      </c>
      <c r="R29" s="926">
        <v>722</v>
      </c>
      <c r="S29" s="926">
        <v>807</v>
      </c>
      <c r="T29" s="862">
        <v>828.65040999999997</v>
      </c>
      <c r="U29" s="936" t="s">
        <v>12</v>
      </c>
    </row>
    <row r="30" spans="1:21" s="208" customFormat="1" ht="23.25" customHeight="1">
      <c r="A30" s="937">
        <v>26</v>
      </c>
      <c r="B30" s="929" t="s">
        <v>158</v>
      </c>
      <c r="C30" s="930"/>
      <c r="D30" s="931"/>
      <c r="E30" s="931"/>
      <c r="F30" s="931"/>
      <c r="G30" s="931"/>
      <c r="H30" s="932"/>
      <c r="I30" s="932"/>
      <c r="J30" s="932"/>
      <c r="K30" s="932"/>
      <c r="L30" s="932">
        <v>268.36099999999999</v>
      </c>
      <c r="M30" s="846">
        <v>236.75200000000001</v>
      </c>
      <c r="N30" s="932">
        <v>198.92</v>
      </c>
      <c r="O30" s="932">
        <f>270037/1000</f>
        <v>270.03699999999998</v>
      </c>
      <c r="P30" s="932">
        <v>284</v>
      </c>
      <c r="Q30" s="932">
        <v>300</v>
      </c>
      <c r="R30" s="932">
        <v>349</v>
      </c>
      <c r="S30" s="932">
        <v>389.96899999999999</v>
      </c>
      <c r="T30" s="868">
        <v>438.46899999999999</v>
      </c>
      <c r="U30" s="938" t="s">
        <v>39</v>
      </c>
    </row>
    <row r="31" spans="1:21" s="208" customFormat="1" ht="23.25" customHeight="1">
      <c r="A31" s="935" t="s">
        <v>1902</v>
      </c>
      <c r="B31" s="924" t="s">
        <v>159</v>
      </c>
      <c r="C31" s="927">
        <v>23.87</v>
      </c>
      <c r="D31" s="925">
        <v>28.63</v>
      </c>
      <c r="E31" s="925">
        <v>36.25</v>
      </c>
      <c r="F31" s="925">
        <v>36</v>
      </c>
      <c r="G31" s="925">
        <v>42.27</v>
      </c>
      <c r="H31" s="926">
        <v>49.231000000000002</v>
      </c>
      <c r="I31" s="926">
        <v>53.34</v>
      </c>
      <c r="J31" s="926">
        <v>57.46</v>
      </c>
      <c r="K31" s="926">
        <v>61.95</v>
      </c>
      <c r="L31" s="926">
        <v>65.162999999999997</v>
      </c>
      <c r="M31" s="410">
        <v>69.055000000000007</v>
      </c>
      <c r="N31" s="926">
        <v>72.45</v>
      </c>
      <c r="O31" s="926">
        <f>76800/1000</f>
        <v>76.8</v>
      </c>
      <c r="P31" s="926">
        <v>70</v>
      </c>
      <c r="Q31" s="926">
        <v>78</v>
      </c>
      <c r="R31" s="926">
        <v>82</v>
      </c>
      <c r="S31" s="926">
        <v>82</v>
      </c>
      <c r="T31" s="862">
        <v>83</v>
      </c>
      <c r="U31" s="936" t="s">
        <v>34</v>
      </c>
    </row>
    <row r="32" spans="1:21" s="208" customFormat="1" ht="23.25" customHeight="1">
      <c r="A32" s="937">
        <v>28</v>
      </c>
      <c r="B32" s="929" t="s">
        <v>160</v>
      </c>
      <c r="C32" s="930">
        <v>289.58</v>
      </c>
      <c r="D32" s="931">
        <v>306.73</v>
      </c>
      <c r="E32" s="931">
        <v>325.95</v>
      </c>
      <c r="F32" s="931">
        <v>349.27</v>
      </c>
      <c r="G32" s="931">
        <v>392.93</v>
      </c>
      <c r="H32" s="932">
        <v>417.47899999999998</v>
      </c>
      <c r="I32" s="932">
        <v>429.72</v>
      </c>
      <c r="J32" s="932">
        <v>449.75</v>
      </c>
      <c r="K32" s="932">
        <v>464.48399999999998</v>
      </c>
      <c r="L32" s="932">
        <v>494.26499999999999</v>
      </c>
      <c r="M32" s="846">
        <v>504.80799999999999</v>
      </c>
      <c r="N32" s="932">
        <v>617.69000000000005</v>
      </c>
      <c r="O32" s="932">
        <f>628749.1/1000</f>
        <v>628.7491</v>
      </c>
      <c r="P32" s="932">
        <v>662</v>
      </c>
      <c r="Q32" s="932">
        <v>699</v>
      </c>
      <c r="R32" s="932">
        <v>746</v>
      </c>
      <c r="S32" s="932">
        <v>809</v>
      </c>
      <c r="T32" s="868">
        <v>915.10599999999988</v>
      </c>
      <c r="U32" s="938" t="s">
        <v>35</v>
      </c>
    </row>
    <row r="33" spans="1:56" s="208" customFormat="1" ht="23.25" customHeight="1">
      <c r="A33" s="935">
        <v>29</v>
      </c>
      <c r="B33" s="924" t="s">
        <v>161</v>
      </c>
      <c r="C33" s="927">
        <v>2.79</v>
      </c>
      <c r="D33" s="925">
        <v>3.03</v>
      </c>
      <c r="E33" s="925">
        <v>3.09</v>
      </c>
      <c r="F33" s="925">
        <v>3.16</v>
      </c>
      <c r="G33" s="925">
        <v>3.49</v>
      </c>
      <c r="H33" s="926">
        <v>3.8180000000000001</v>
      </c>
      <c r="I33" s="926">
        <v>3.83</v>
      </c>
      <c r="J33" s="926">
        <v>3.85</v>
      </c>
      <c r="K33" s="926">
        <v>3.8889999999999998</v>
      </c>
      <c r="L33" s="926">
        <v>3.9362380000000003</v>
      </c>
      <c r="M33" s="410">
        <v>4.1379999999999999</v>
      </c>
      <c r="N33" s="926">
        <v>4.3</v>
      </c>
      <c r="O33" s="926">
        <f>4578.527/1000</f>
        <v>4.5785270000000002</v>
      </c>
      <c r="P33" s="926">
        <v>5</v>
      </c>
      <c r="Q33" s="926">
        <v>5</v>
      </c>
      <c r="R33" s="926">
        <v>6</v>
      </c>
      <c r="S33" s="926">
        <v>6</v>
      </c>
      <c r="T33" s="862">
        <v>7.3248160000000002</v>
      </c>
      <c r="U33" s="936" t="s">
        <v>36</v>
      </c>
    </row>
    <row r="34" spans="1:56" s="208" customFormat="1" ht="23.25" customHeight="1">
      <c r="A34" s="937">
        <v>30</v>
      </c>
      <c r="B34" s="929" t="s">
        <v>162</v>
      </c>
      <c r="C34" s="930">
        <v>1250</v>
      </c>
      <c r="D34" s="931">
        <v>1359.1</v>
      </c>
      <c r="E34" s="931">
        <v>1447.26</v>
      </c>
      <c r="F34" s="931">
        <v>1484</v>
      </c>
      <c r="G34" s="931">
        <v>1505</v>
      </c>
      <c r="H34" s="932">
        <v>1443.259</v>
      </c>
      <c r="I34" s="932">
        <v>1472.05</v>
      </c>
      <c r="J34" s="932">
        <v>1490.02</v>
      </c>
      <c r="K34" s="932">
        <v>1580.6469999999999</v>
      </c>
      <c r="L34" s="932">
        <v>1617.319</v>
      </c>
      <c r="M34" s="846">
        <v>1671.42</v>
      </c>
      <c r="N34" s="932">
        <v>1701.82</v>
      </c>
      <c r="O34" s="932">
        <f>1742092/1000</f>
        <v>1742.0920000000001</v>
      </c>
      <c r="P34" s="932">
        <v>1782</v>
      </c>
      <c r="Q34" s="932">
        <v>1782</v>
      </c>
      <c r="R34" s="932">
        <v>1823.9999999999998</v>
      </c>
      <c r="S34" s="932">
        <v>1843</v>
      </c>
      <c r="T34" s="868">
        <v>2045.3570000000002</v>
      </c>
      <c r="U34" s="938" t="s">
        <v>37</v>
      </c>
    </row>
    <row r="35" spans="1:56" s="208" customFormat="1" ht="38.25" customHeight="1">
      <c r="A35" s="935">
        <v>31</v>
      </c>
      <c r="B35" s="928" t="s">
        <v>163</v>
      </c>
      <c r="C35" s="927">
        <v>12.1</v>
      </c>
      <c r="D35" s="925">
        <v>28.68</v>
      </c>
      <c r="E35" s="925">
        <v>28.69</v>
      </c>
      <c r="F35" s="925">
        <v>32.49</v>
      </c>
      <c r="G35" s="925">
        <v>33.159999999999997</v>
      </c>
      <c r="H35" s="926">
        <v>33.920999999999999</v>
      </c>
      <c r="I35" s="926">
        <v>35.26</v>
      </c>
      <c r="J35" s="926">
        <v>36.619999999999997</v>
      </c>
      <c r="K35" s="926">
        <v>36.948</v>
      </c>
      <c r="L35" s="926">
        <v>37.177</v>
      </c>
      <c r="M35" s="410">
        <v>37.325000000000003</v>
      </c>
      <c r="N35" s="926">
        <v>38.81</v>
      </c>
      <c r="O35" s="926">
        <f>39504/1000</f>
        <v>39.503999999999998</v>
      </c>
      <c r="P35" s="926">
        <v>40</v>
      </c>
      <c r="Q35" s="926">
        <v>40</v>
      </c>
      <c r="R35" s="926">
        <v>43</v>
      </c>
      <c r="S35" s="926">
        <v>44</v>
      </c>
      <c r="T35" s="862">
        <v>47.000917000000001</v>
      </c>
      <c r="U35" s="939" t="s">
        <v>434</v>
      </c>
    </row>
    <row r="36" spans="1:56" s="208" customFormat="1" ht="23.25" customHeight="1">
      <c r="A36" s="937">
        <v>32</v>
      </c>
      <c r="B36" s="929" t="s">
        <v>164</v>
      </c>
      <c r="C36" s="930">
        <v>0.09</v>
      </c>
      <c r="D36" s="931">
        <v>0.17</v>
      </c>
      <c r="E36" s="931">
        <v>0.21</v>
      </c>
      <c r="F36" s="931">
        <v>0.24</v>
      </c>
      <c r="G36" s="931">
        <v>0.24</v>
      </c>
      <c r="H36" s="932">
        <v>0.24199999999999999</v>
      </c>
      <c r="I36" s="932">
        <v>0.1</v>
      </c>
      <c r="J36" s="932">
        <v>0.05</v>
      </c>
      <c r="K36" s="932">
        <v>0.113</v>
      </c>
      <c r="L36" s="932">
        <v>0.11799999999999999</v>
      </c>
      <c r="M36" s="846">
        <v>0.128</v>
      </c>
      <c r="N36" s="932">
        <v>0.13</v>
      </c>
      <c r="O36" s="932">
        <v>0.13600000000000001</v>
      </c>
      <c r="P36" s="932">
        <v>1</v>
      </c>
      <c r="Q36" s="932">
        <v>1</v>
      </c>
      <c r="R36" s="932">
        <v>0</v>
      </c>
      <c r="S36" s="932">
        <v>3.3000000000000002E-2</v>
      </c>
      <c r="T36" s="868">
        <v>0.13699999999999998</v>
      </c>
      <c r="U36" s="938" t="s">
        <v>38</v>
      </c>
    </row>
    <row r="37" spans="1:56" s="208" customFormat="1" ht="28.5" customHeight="1">
      <c r="A37" s="935">
        <v>33</v>
      </c>
      <c r="B37" s="924" t="s">
        <v>165</v>
      </c>
      <c r="C37" s="927">
        <v>0.05</v>
      </c>
      <c r="D37" s="925">
        <v>0.05</v>
      </c>
      <c r="E37" s="925">
        <v>0.05</v>
      </c>
      <c r="F37" s="925">
        <v>0.05</v>
      </c>
      <c r="G37" s="925">
        <v>0.05</v>
      </c>
      <c r="H37" s="926">
        <v>0.05</v>
      </c>
      <c r="I37" s="926">
        <v>0.05</v>
      </c>
      <c r="J37" s="926">
        <v>0.05</v>
      </c>
      <c r="K37" s="926">
        <v>0.05</v>
      </c>
      <c r="L37" s="926">
        <v>5.5E-2</v>
      </c>
      <c r="M37" s="410">
        <v>0</v>
      </c>
      <c r="N37" s="926">
        <v>0</v>
      </c>
      <c r="O37" s="926">
        <v>0</v>
      </c>
      <c r="P37" s="926">
        <v>28</v>
      </c>
      <c r="Q37" s="926">
        <v>32</v>
      </c>
      <c r="R37" s="926">
        <v>30</v>
      </c>
      <c r="S37" s="926">
        <v>30</v>
      </c>
      <c r="T37" s="862">
        <v>29.136028000000003</v>
      </c>
      <c r="U37" s="936" t="s">
        <v>1903</v>
      </c>
    </row>
    <row r="38" spans="1:56" s="208" customFormat="1" ht="28.5" customHeight="1">
      <c r="A38" s="937">
        <v>34</v>
      </c>
      <c r="B38" s="929" t="s">
        <v>166</v>
      </c>
      <c r="C38" s="930">
        <v>17.79</v>
      </c>
      <c r="D38" s="931">
        <v>16.41</v>
      </c>
      <c r="E38" s="931">
        <v>26.36</v>
      </c>
      <c r="F38" s="931">
        <v>14.14</v>
      </c>
      <c r="G38" s="931">
        <v>15.88</v>
      </c>
      <c r="H38" s="932">
        <v>16.975000000000001</v>
      </c>
      <c r="I38" s="932">
        <v>17.43</v>
      </c>
      <c r="J38" s="932">
        <v>19.010000000000002</v>
      </c>
      <c r="K38" s="932">
        <v>19.86</v>
      </c>
      <c r="L38" s="932">
        <v>31.815999999999999</v>
      </c>
      <c r="M38" s="846">
        <v>23.030999999999999</v>
      </c>
      <c r="N38" s="932">
        <v>24.02</v>
      </c>
      <c r="O38" s="932">
        <f>24680.07/1000</f>
        <v>24.680070000000001</v>
      </c>
      <c r="P38" s="932"/>
      <c r="Q38" s="932"/>
      <c r="R38" s="932"/>
      <c r="S38" s="932"/>
      <c r="T38" s="868"/>
      <c r="U38" s="938"/>
    </row>
    <row r="39" spans="1:56" s="208" customFormat="1" ht="23.25" customHeight="1">
      <c r="A39" s="935">
        <v>35</v>
      </c>
      <c r="B39" s="924" t="s">
        <v>575</v>
      </c>
      <c r="C39" s="927"/>
      <c r="D39" s="925"/>
      <c r="E39" s="925"/>
      <c r="F39" s="925"/>
      <c r="G39" s="925"/>
      <c r="H39" s="926"/>
      <c r="I39" s="926"/>
      <c r="J39" s="926"/>
      <c r="K39" s="926"/>
      <c r="L39" s="926"/>
      <c r="M39" s="410"/>
      <c r="N39" s="926"/>
      <c r="O39" s="926"/>
      <c r="P39" s="926"/>
      <c r="Q39" s="926"/>
      <c r="R39" s="926">
        <v>0</v>
      </c>
      <c r="S39" s="926">
        <v>1</v>
      </c>
      <c r="T39" s="862">
        <v>5.2049999999999999E-2</v>
      </c>
      <c r="U39" s="936" t="s">
        <v>575</v>
      </c>
    </row>
    <row r="40" spans="1:56" s="208" customFormat="1" ht="23.25" customHeight="1">
      <c r="A40" s="937">
        <v>36</v>
      </c>
      <c r="B40" s="929" t="s">
        <v>167</v>
      </c>
      <c r="C40" s="930">
        <v>11.96</v>
      </c>
      <c r="D40" s="931">
        <v>11.75</v>
      </c>
      <c r="E40" s="931">
        <v>11.04</v>
      </c>
      <c r="F40" s="931">
        <v>12.59</v>
      </c>
      <c r="G40" s="931">
        <v>12.37</v>
      </c>
      <c r="H40" s="932">
        <v>12.372</v>
      </c>
      <c r="I40" s="932">
        <v>12.37</v>
      </c>
      <c r="J40" s="932">
        <v>12.37</v>
      </c>
      <c r="K40" s="932">
        <v>18.716999999999999</v>
      </c>
      <c r="L40" s="932">
        <v>13.169</v>
      </c>
      <c r="M40" s="846">
        <v>15.938455999999999</v>
      </c>
      <c r="N40" s="932">
        <v>29.8</v>
      </c>
      <c r="O40" s="932">
        <v>20.774000000000001</v>
      </c>
      <c r="P40" s="932">
        <v>22</v>
      </c>
      <c r="Q40" s="932">
        <v>20</v>
      </c>
      <c r="R40" s="932">
        <v>15</v>
      </c>
      <c r="S40" s="932">
        <v>12</v>
      </c>
      <c r="T40" s="868">
        <v>11.402144</v>
      </c>
      <c r="U40" s="938" t="s">
        <v>7</v>
      </c>
    </row>
    <row r="41" spans="1:56" s="208" customFormat="1" ht="23.25" customHeight="1">
      <c r="A41" s="935">
        <v>37</v>
      </c>
      <c r="B41" s="924" t="s">
        <v>168</v>
      </c>
      <c r="C41" s="927">
        <v>21.45</v>
      </c>
      <c r="D41" s="925">
        <v>39.659999999999997</v>
      </c>
      <c r="E41" s="925">
        <v>39.01</v>
      </c>
      <c r="F41" s="925">
        <v>40.299999999999997</v>
      </c>
      <c r="G41" s="925">
        <v>41.95</v>
      </c>
      <c r="H41" s="926">
        <v>41.948999999999998</v>
      </c>
      <c r="I41" s="926">
        <v>42.4</v>
      </c>
      <c r="J41" s="926">
        <v>41.07</v>
      </c>
      <c r="K41" s="926">
        <v>42.081000000000003</v>
      </c>
      <c r="L41" s="926">
        <v>47.403199999999998</v>
      </c>
      <c r="M41" s="410">
        <v>64.042000000000002</v>
      </c>
      <c r="N41" s="926">
        <f>50251.824/1000</f>
        <v>50.251823999999999</v>
      </c>
      <c r="O41" s="926">
        <f>49922.71/1000</f>
        <v>49.922710000000002</v>
      </c>
      <c r="P41" s="926">
        <v>47</v>
      </c>
      <c r="Q41" s="926">
        <v>51</v>
      </c>
      <c r="R41" s="926">
        <v>39</v>
      </c>
      <c r="S41" s="926">
        <v>46.454169999999998</v>
      </c>
      <c r="T41" s="862">
        <v>46.440731999999997</v>
      </c>
      <c r="U41" s="936" t="s">
        <v>10</v>
      </c>
    </row>
    <row r="42" spans="1:56" s="208" customFormat="1" ht="23.25" customHeight="1">
      <c r="A42" s="1760" t="s">
        <v>1904</v>
      </c>
      <c r="B42" s="1760"/>
      <c r="C42" s="1342">
        <v>6571.63</v>
      </c>
      <c r="D42" s="1342">
        <v>6869.05</v>
      </c>
      <c r="E42" s="1342">
        <v>7126.83</v>
      </c>
      <c r="F42" s="1342">
        <v>7616.09</v>
      </c>
      <c r="G42" s="1342">
        <v>7851.61</v>
      </c>
      <c r="H42" s="1343">
        <v>8230.7099999999991</v>
      </c>
      <c r="I42" s="1343">
        <v>8666.49</v>
      </c>
      <c r="J42" s="1343">
        <v>9040.34</v>
      </c>
      <c r="K42" s="890">
        <v>9572.27</v>
      </c>
      <c r="L42" s="890">
        <f>SUM(L5:L41)-0.004</f>
        <v>10251.157808</v>
      </c>
      <c r="M42" s="890">
        <v>10761.755466000002</v>
      </c>
      <c r="N42" s="1343">
        <f>SUM(N5:N41)</f>
        <v>11421.771823999998</v>
      </c>
      <c r="O42" s="1343">
        <f>SUM(O5:O41)</f>
        <v>12590.209097000001</v>
      </c>
      <c r="P42" s="1343">
        <f>SUM(P5:P41)</f>
        <v>13572</v>
      </c>
      <c r="Q42" s="1343">
        <f>SUM(Q5:Q41)</f>
        <v>14164</v>
      </c>
      <c r="R42" s="1343">
        <v>14726</v>
      </c>
      <c r="S42" s="1343">
        <v>16250</v>
      </c>
      <c r="T42" s="1343">
        <v>17544.672820000007</v>
      </c>
      <c r="U42" s="1344" t="s">
        <v>1905</v>
      </c>
    </row>
    <row r="43" spans="1:56" ht="21" customHeight="1">
      <c r="A43" s="1761" t="s">
        <v>446</v>
      </c>
      <c r="B43" s="1762"/>
      <c r="C43" s="1762"/>
      <c r="D43" s="1762"/>
      <c r="E43" s="1762"/>
      <c r="F43" s="1762"/>
      <c r="G43" s="1762"/>
      <c r="H43" s="1762"/>
      <c r="I43" s="1762"/>
      <c r="J43" s="1762"/>
      <c r="K43" s="1762"/>
      <c r="L43" s="1762"/>
      <c r="M43" s="1762"/>
      <c r="N43" s="1762"/>
      <c r="O43" s="1762"/>
      <c r="P43" s="1762"/>
      <c r="Q43" s="1762"/>
      <c r="R43" s="1762"/>
      <c r="S43" s="1762"/>
      <c r="T43" s="1762"/>
      <c r="U43" s="1763"/>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row>
    <row r="44" spans="1:56" s="208" customFormat="1" ht="24" customHeight="1">
      <c r="A44" s="1764" t="s">
        <v>570</v>
      </c>
      <c r="B44" s="1765"/>
      <c r="C44" s="1765"/>
      <c r="D44" s="1765"/>
      <c r="E44" s="1765"/>
      <c r="F44" s="1765"/>
      <c r="G44" s="1765"/>
      <c r="H44" s="1765"/>
      <c r="I44" s="1765"/>
      <c r="J44" s="1765"/>
      <c r="K44" s="1765"/>
      <c r="L44" s="1765"/>
      <c r="M44" s="1765"/>
      <c r="N44" s="1765"/>
      <c r="O44" s="1765"/>
      <c r="P44" s="1765"/>
      <c r="Q44" s="1765"/>
      <c r="R44" s="1765"/>
      <c r="S44" s="1765"/>
      <c r="T44" s="1765"/>
      <c r="U44" s="1766"/>
    </row>
    <row r="45" spans="1:56" ht="15.75" hidden="1" thickTop="1">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row>
    <row r="46" spans="1:56">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row>
    <row r="47" spans="1:56">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row>
    <row r="48" spans="1:56">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row>
    <row r="49" spans="2:56">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row>
    <row r="50" spans="2:56">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row>
    <row r="51" spans="2:56">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row>
    <row r="52" spans="2:56">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row>
    <row r="53" spans="2:56">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row>
    <row r="54" spans="2:56">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08"/>
    </row>
    <row r="55" spans="2:56">
      <c r="B55" s="1213"/>
      <c r="C55" s="1213"/>
      <c r="D55" s="1213"/>
      <c r="E55" s="1213"/>
      <c r="F55" s="1213"/>
      <c r="G55" s="1213"/>
      <c r="H55" s="1213"/>
      <c r="I55" s="1213"/>
      <c r="J55" s="1213"/>
      <c r="K55" s="1213"/>
      <c r="L55" s="1213"/>
      <c r="M55" s="1213"/>
      <c r="N55" s="1213"/>
      <c r="O55" s="1213"/>
      <c r="P55" s="1213"/>
      <c r="W55" s="208"/>
      <c r="X55" s="208"/>
      <c r="Y55" s="208"/>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c r="BC55" s="208"/>
      <c r="BD55" s="208"/>
    </row>
    <row r="56" spans="2:56">
      <c r="B56" s="1213"/>
      <c r="C56" s="1213"/>
      <c r="D56" s="1213"/>
      <c r="E56" s="1213"/>
      <c r="F56" s="1213"/>
      <c r="G56" s="1213"/>
      <c r="H56" s="1213"/>
      <c r="I56" s="1213"/>
      <c r="J56" s="1213"/>
      <c r="K56" s="1213"/>
      <c r="L56" s="1213"/>
      <c r="M56" s="1213"/>
      <c r="N56" s="1213"/>
      <c r="O56" s="1213"/>
      <c r="P56" s="1213"/>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row>
    <row r="57" spans="2:56">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08"/>
    </row>
    <row r="58" spans="2:56">
      <c r="W58" s="208"/>
      <c r="X58" s="208"/>
      <c r="Y58" s="208"/>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c r="BC58" s="208"/>
      <c r="BD58" s="208"/>
    </row>
    <row r="59" spans="2:56">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row>
    <row r="60" spans="2:56">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c r="BD60" s="208"/>
    </row>
    <row r="61" spans="2:56">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row>
    <row r="62" spans="2:56">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c r="BD62" s="208"/>
    </row>
    <row r="63" spans="2:56">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c r="BD63" s="208"/>
    </row>
    <row r="64" spans="2:56">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row>
    <row r="65" spans="23:56">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c r="BC65" s="208"/>
      <c r="BD65" s="208"/>
    </row>
    <row r="66" spans="23:56">
      <c r="W66" s="208"/>
      <c r="X66" s="208"/>
      <c r="Y66" s="208"/>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c r="AX66" s="208"/>
      <c r="AY66" s="208"/>
      <c r="AZ66" s="208"/>
      <c r="BA66" s="208"/>
      <c r="BB66" s="208"/>
      <c r="BC66" s="208"/>
      <c r="BD66" s="208"/>
    </row>
    <row r="67" spans="23:56">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row>
    <row r="68" spans="23:56">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c r="BC68" s="208"/>
      <c r="BD68" s="208"/>
    </row>
    <row r="69" spans="23:56">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c r="BC69" s="208"/>
      <c r="BD69" s="208"/>
    </row>
    <row r="70" spans="23:56">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row>
    <row r="71" spans="23:56">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c r="BC71" s="208"/>
      <c r="BD71" s="208"/>
    </row>
    <row r="72" spans="23:56">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row>
    <row r="73" spans="23:56">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208"/>
    </row>
    <row r="74" spans="23:56">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208"/>
    </row>
    <row r="75" spans="23:56">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row>
    <row r="76" spans="23:56">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208"/>
    </row>
    <row r="77" spans="23:56">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row>
    <row r="78" spans="23:56">
      <c r="W78" s="208"/>
      <c r="X78" s="208"/>
      <c r="Y78" s="208"/>
      <c r="Z78" s="208"/>
      <c r="AA78" s="208"/>
      <c r="AB78" s="208"/>
      <c r="AC78" s="208"/>
      <c r="AD78" s="208"/>
      <c r="AE78" s="208"/>
      <c r="AF78" s="208"/>
      <c r="AG78" s="208"/>
      <c r="AH78" s="208"/>
      <c r="AI78" s="208"/>
      <c r="AJ78" s="208"/>
      <c r="AK78" s="208"/>
      <c r="AL78" s="208"/>
      <c r="AM78" s="208"/>
      <c r="AN78" s="208"/>
      <c r="AO78" s="208"/>
      <c r="AP78" s="208"/>
      <c r="AQ78" s="208"/>
      <c r="AR78" s="208"/>
      <c r="AS78" s="208"/>
      <c r="AT78" s="208"/>
      <c r="AU78" s="208"/>
      <c r="AV78" s="208"/>
      <c r="AW78" s="208"/>
      <c r="AX78" s="208"/>
      <c r="AY78" s="208"/>
      <c r="AZ78" s="208"/>
      <c r="BA78" s="208"/>
      <c r="BB78" s="208"/>
      <c r="BC78" s="208"/>
      <c r="BD78" s="208"/>
    </row>
    <row r="79" spans="23:56">
      <c r="W79" s="208"/>
      <c r="X79" s="208"/>
      <c r="Y79" s="208"/>
      <c r="Z79" s="208"/>
      <c r="AA79" s="208"/>
      <c r="AB79" s="208"/>
      <c r="AC79" s="208"/>
      <c r="AD79" s="208"/>
      <c r="AE79" s="208"/>
      <c r="AF79" s="208"/>
      <c r="AG79" s="208"/>
      <c r="AH79" s="208"/>
      <c r="AI79" s="208"/>
      <c r="AJ79" s="208"/>
      <c r="AK79" s="208"/>
      <c r="AL79" s="208"/>
      <c r="AM79" s="208"/>
      <c r="AN79" s="208"/>
      <c r="AO79" s="208"/>
      <c r="AP79" s="208"/>
      <c r="AQ79" s="208"/>
      <c r="AR79" s="208"/>
      <c r="AS79" s="208"/>
      <c r="AT79" s="208"/>
      <c r="AU79" s="208"/>
      <c r="AV79" s="208"/>
      <c r="AW79" s="208"/>
      <c r="AX79" s="208"/>
      <c r="AY79" s="208"/>
      <c r="AZ79" s="208"/>
      <c r="BA79" s="208"/>
      <c r="BB79" s="208"/>
      <c r="BC79" s="208"/>
      <c r="BD79" s="208"/>
    </row>
    <row r="80" spans="23:56">
      <c r="W80" s="208"/>
      <c r="X80" s="208"/>
      <c r="Y80" s="208"/>
      <c r="Z80" s="208"/>
      <c r="AA80" s="208"/>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row>
    <row r="81" spans="23:56">
      <c r="W81" s="208"/>
      <c r="X81" s="208"/>
      <c r="Y81" s="208"/>
      <c r="Z81" s="208"/>
      <c r="AA81" s="208"/>
      <c r="AB81" s="208"/>
      <c r="AC81" s="208"/>
      <c r="AD81" s="208"/>
      <c r="AE81" s="208"/>
      <c r="AF81" s="208"/>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208"/>
    </row>
    <row r="82" spans="23:56">
      <c r="W82" s="208"/>
      <c r="X82" s="208"/>
      <c r="Y82" s="208"/>
      <c r="Z82" s="208"/>
      <c r="AA82" s="208"/>
      <c r="AB82" s="208"/>
      <c r="AC82" s="208"/>
      <c r="AD82" s="208"/>
      <c r="AE82" s="208"/>
      <c r="AF82" s="208"/>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row>
    <row r="83" spans="23:56">
      <c r="W83" s="208"/>
      <c r="X83" s="208"/>
      <c r="Y83" s="208"/>
      <c r="Z83" s="208"/>
      <c r="AA83" s="208"/>
      <c r="AB83" s="208"/>
      <c r="AC83" s="208"/>
      <c r="AD83" s="208"/>
      <c r="AE83" s="208"/>
      <c r="AF83" s="208"/>
      <c r="AG83" s="208"/>
      <c r="AH83" s="208"/>
      <c r="AI83" s="208"/>
      <c r="AJ83" s="208"/>
      <c r="AK83" s="208"/>
      <c r="AL83" s="208"/>
      <c r="AM83" s="208"/>
      <c r="AN83" s="208"/>
      <c r="AO83" s="208"/>
      <c r="AP83" s="208"/>
      <c r="AQ83" s="208"/>
      <c r="AR83" s="208"/>
      <c r="AS83" s="208"/>
      <c r="AT83" s="208"/>
      <c r="AU83" s="208"/>
      <c r="AV83" s="208"/>
      <c r="AW83" s="208"/>
      <c r="AX83" s="208"/>
      <c r="AY83" s="208"/>
      <c r="AZ83" s="208"/>
      <c r="BA83" s="208"/>
      <c r="BB83" s="208"/>
      <c r="BC83" s="208"/>
      <c r="BD83" s="208"/>
    </row>
    <row r="84" spans="23:56">
      <c r="W84" s="208"/>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row>
    <row r="85" spans="23:56">
      <c r="W85" s="208"/>
      <c r="X85" s="208"/>
      <c r="Y85" s="208"/>
      <c r="Z85" s="208"/>
      <c r="AA85" s="208"/>
      <c r="AB85" s="208"/>
      <c r="AC85" s="208"/>
      <c r="AD85" s="208"/>
      <c r="AE85" s="208"/>
      <c r="AF85" s="208"/>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c r="BC85" s="208"/>
      <c r="BD85" s="208"/>
    </row>
    <row r="86" spans="23:56">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08"/>
      <c r="AZ86" s="208"/>
      <c r="BA86" s="208"/>
      <c r="BB86" s="208"/>
      <c r="BC86" s="208"/>
      <c r="BD86" s="208"/>
    </row>
    <row r="87" spans="23:56">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208"/>
    </row>
    <row r="88" spans="23:56">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208"/>
    </row>
    <row r="89" spans="23:56">
      <c r="W89" s="208"/>
      <c r="X89" s="208"/>
      <c r="Y89" s="208"/>
      <c r="Z89" s="208"/>
      <c r="AA89" s="208"/>
      <c r="AB89" s="208"/>
      <c r="AC89" s="208"/>
      <c r="AD89" s="208"/>
      <c r="AE89" s="208"/>
      <c r="AF89" s="208"/>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208"/>
    </row>
    <row r="90" spans="23:56">
      <c r="W90" s="208"/>
      <c r="X90" s="208"/>
      <c r="Y90" s="208"/>
      <c r="Z90" s="208"/>
      <c r="AA90" s="208"/>
      <c r="AB90" s="208"/>
      <c r="AC90" s="208"/>
      <c r="AD90" s="208"/>
      <c r="AE90" s="208"/>
      <c r="AF90" s="208"/>
      <c r="AG90" s="208"/>
      <c r="AH90" s="208"/>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208"/>
    </row>
    <row r="91" spans="23:56">
      <c r="W91" s="208"/>
      <c r="X91" s="208"/>
      <c r="Y91" s="208"/>
      <c r="Z91" s="208"/>
      <c r="AA91" s="208"/>
      <c r="AB91" s="208"/>
      <c r="AC91" s="208"/>
      <c r="AD91" s="208"/>
      <c r="AE91" s="208"/>
      <c r="AF91" s="208"/>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08"/>
    </row>
    <row r="92" spans="23:56">
      <c r="W92" s="208"/>
      <c r="X92" s="208"/>
      <c r="Y92" s="208"/>
      <c r="Z92" s="208"/>
      <c r="AA92" s="208"/>
      <c r="AB92" s="208"/>
      <c r="AC92" s="208"/>
      <c r="AD92" s="208"/>
      <c r="AE92" s="208"/>
      <c r="AF92" s="208"/>
      <c r="AG92" s="208"/>
      <c r="AH92" s="208"/>
      <c r="AI92" s="208"/>
      <c r="AJ92" s="208"/>
      <c r="AK92" s="208"/>
      <c r="AL92" s="208"/>
      <c r="AM92" s="208"/>
      <c r="AN92" s="208"/>
      <c r="AO92" s="208"/>
      <c r="AP92" s="208"/>
      <c r="AQ92" s="208"/>
      <c r="AR92" s="208"/>
      <c r="AS92" s="208"/>
      <c r="AT92" s="208"/>
      <c r="AU92" s="208"/>
      <c r="AV92" s="208"/>
      <c r="AW92" s="208"/>
      <c r="AX92" s="208"/>
      <c r="AY92" s="208"/>
      <c r="AZ92" s="208"/>
      <c r="BA92" s="208"/>
      <c r="BB92" s="208"/>
      <c r="BC92" s="208"/>
      <c r="BD92" s="208"/>
    </row>
    <row r="93" spans="23:56">
      <c r="W93" s="208"/>
      <c r="X93" s="208"/>
      <c r="Y93" s="208"/>
      <c r="Z93" s="208"/>
      <c r="AA93" s="208"/>
      <c r="AB93" s="208"/>
      <c r="AC93" s="208"/>
      <c r="AD93" s="208"/>
      <c r="AE93" s="208"/>
      <c r="AF93" s="208"/>
      <c r="AG93" s="208"/>
      <c r="AH93" s="208"/>
      <c r="AI93" s="208"/>
      <c r="AJ93" s="208"/>
      <c r="AK93" s="208"/>
      <c r="AL93" s="208"/>
      <c r="AM93" s="208"/>
      <c r="AN93" s="208"/>
      <c r="AO93" s="208"/>
      <c r="AP93" s="208"/>
      <c r="AQ93" s="208"/>
      <c r="AR93" s="208"/>
      <c r="AS93" s="208"/>
      <c r="AT93" s="208"/>
      <c r="AU93" s="208"/>
      <c r="AV93" s="208"/>
      <c r="AW93" s="208"/>
      <c r="AX93" s="208"/>
      <c r="AY93" s="208"/>
      <c r="AZ93" s="208"/>
      <c r="BA93" s="208"/>
      <c r="BB93" s="208"/>
      <c r="BC93" s="208"/>
      <c r="BD93" s="208"/>
    </row>
    <row r="94" spans="23:56">
      <c r="W94" s="208"/>
      <c r="X94" s="208"/>
      <c r="Y94" s="208"/>
      <c r="Z94" s="208"/>
      <c r="AA94" s="208"/>
      <c r="AB94" s="208"/>
      <c r="AC94" s="208"/>
      <c r="AD94" s="208"/>
      <c r="AE94" s="208"/>
      <c r="AF94" s="208"/>
      <c r="AG94" s="208"/>
      <c r="AH94" s="20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208"/>
    </row>
    <row r="95" spans="23:56">
      <c r="W95" s="208"/>
      <c r="X95" s="208"/>
      <c r="Y95" s="208"/>
      <c r="Z95" s="208"/>
      <c r="AA95" s="208"/>
      <c r="AB95" s="208"/>
      <c r="AC95" s="208"/>
      <c r="AD95" s="208"/>
      <c r="AE95" s="208"/>
      <c r="AF95" s="208"/>
      <c r="AG95" s="208"/>
      <c r="AH95" s="208"/>
      <c r="AI95" s="208"/>
      <c r="AJ95" s="208"/>
      <c r="AK95" s="208"/>
      <c r="AL95" s="208"/>
      <c r="AM95" s="208"/>
      <c r="AN95" s="208"/>
      <c r="AO95" s="208"/>
      <c r="AP95" s="208"/>
      <c r="AQ95" s="208"/>
      <c r="AR95" s="208"/>
      <c r="AS95" s="208"/>
      <c r="AT95" s="208"/>
      <c r="AU95" s="208"/>
      <c r="AV95" s="208"/>
      <c r="AW95" s="208"/>
      <c r="AX95" s="208"/>
      <c r="AY95" s="208"/>
      <c r="AZ95" s="208"/>
      <c r="BA95" s="208"/>
      <c r="BB95" s="208"/>
      <c r="BC95" s="208"/>
      <c r="BD95" s="208"/>
    </row>
    <row r="96" spans="23:56">
      <c r="W96" s="208"/>
      <c r="X96" s="208"/>
      <c r="Y96" s="208"/>
      <c r="Z96" s="208"/>
      <c r="AA96" s="208"/>
      <c r="AB96" s="208"/>
      <c r="AC96" s="208"/>
      <c r="AD96" s="208"/>
      <c r="AE96" s="208"/>
      <c r="AF96" s="208"/>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208"/>
    </row>
    <row r="97" spans="23:56">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c r="AT97" s="208"/>
      <c r="AU97" s="208"/>
      <c r="AV97" s="208"/>
      <c r="AW97" s="208"/>
      <c r="AX97" s="208"/>
      <c r="AY97" s="208"/>
      <c r="AZ97" s="208"/>
      <c r="BA97" s="208"/>
      <c r="BB97" s="208"/>
      <c r="BC97" s="208"/>
      <c r="BD97" s="208"/>
    </row>
    <row r="98" spans="23:56">
      <c r="W98" s="208"/>
      <c r="X98" s="208"/>
      <c r="Y98" s="208"/>
      <c r="Z98" s="208"/>
      <c r="AA98" s="208"/>
      <c r="AB98" s="208"/>
      <c r="AC98" s="208"/>
      <c r="AD98" s="208"/>
      <c r="AE98" s="208"/>
      <c r="AF98" s="208"/>
      <c r="AG98" s="208"/>
      <c r="AH98" s="208"/>
      <c r="AI98" s="208"/>
      <c r="AJ98" s="208"/>
      <c r="AK98" s="208"/>
      <c r="AL98" s="208"/>
      <c r="AM98" s="208"/>
      <c r="AN98" s="208"/>
      <c r="AO98" s="208"/>
      <c r="AP98" s="208"/>
      <c r="AQ98" s="208"/>
      <c r="AR98" s="208"/>
      <c r="AS98" s="208"/>
      <c r="AT98" s="208"/>
      <c r="AU98" s="208"/>
      <c r="AV98" s="208"/>
      <c r="AW98" s="208"/>
      <c r="AX98" s="208"/>
      <c r="AY98" s="208"/>
      <c r="AZ98" s="208"/>
      <c r="BA98" s="208"/>
      <c r="BB98" s="208"/>
      <c r="BC98" s="208"/>
      <c r="BD98" s="208"/>
    </row>
    <row r="99" spans="23:56">
      <c r="W99" s="208"/>
      <c r="X99" s="208"/>
      <c r="Y99" s="208"/>
      <c r="Z99" s="208"/>
      <c r="AA99" s="208"/>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208"/>
    </row>
    <row r="100" spans="23:56">
      <c r="W100" s="208"/>
      <c r="X100" s="208"/>
      <c r="Y100" s="208"/>
      <c r="Z100" s="208"/>
      <c r="AA100" s="208"/>
      <c r="AB100" s="208"/>
      <c r="AC100" s="208"/>
      <c r="AD100" s="208"/>
      <c r="AE100" s="208"/>
      <c r="AF100" s="208"/>
      <c r="AG100" s="208"/>
      <c r="AH100" s="208"/>
      <c r="AI100" s="208"/>
      <c r="AJ100" s="208"/>
      <c r="AK100" s="208"/>
      <c r="AL100" s="208"/>
      <c r="AM100" s="208"/>
      <c r="AN100" s="208"/>
      <c r="AO100" s="208"/>
      <c r="AP100" s="208"/>
      <c r="AQ100" s="208"/>
      <c r="AR100" s="208"/>
      <c r="AS100" s="208"/>
      <c r="AT100" s="208"/>
      <c r="AU100" s="208"/>
      <c r="AV100" s="208"/>
      <c r="AW100" s="208"/>
      <c r="AX100" s="208"/>
      <c r="AY100" s="208"/>
      <c r="AZ100" s="208"/>
      <c r="BA100" s="208"/>
      <c r="BB100" s="208"/>
      <c r="BC100" s="208"/>
      <c r="BD100" s="208"/>
    </row>
    <row r="101" spans="23:56">
      <c r="W101" s="208"/>
      <c r="X101" s="208"/>
      <c r="Y101" s="208"/>
      <c r="Z101" s="208"/>
      <c r="AA101" s="208"/>
      <c r="AB101" s="208"/>
      <c r="AC101" s="208"/>
      <c r="AD101" s="208"/>
      <c r="AE101" s="208"/>
      <c r="AF101" s="208"/>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208"/>
    </row>
    <row r="102" spans="23:56">
      <c r="W102" s="208"/>
      <c r="X102" s="208"/>
      <c r="Y102" s="208"/>
      <c r="Z102" s="208"/>
      <c r="AA102" s="208"/>
      <c r="AB102" s="208"/>
      <c r="AC102" s="208"/>
      <c r="AD102" s="208"/>
      <c r="AE102" s="208"/>
      <c r="AF102" s="208"/>
      <c r="AG102" s="208"/>
      <c r="AH102" s="208"/>
      <c r="AI102" s="208"/>
      <c r="AJ102" s="208"/>
      <c r="AK102" s="208"/>
      <c r="AL102" s="208"/>
      <c r="AM102" s="208"/>
      <c r="AN102" s="208"/>
      <c r="AO102" s="208"/>
      <c r="AP102" s="208"/>
      <c r="AQ102" s="208"/>
      <c r="AR102" s="208"/>
      <c r="AS102" s="208"/>
      <c r="AT102" s="208"/>
      <c r="AU102" s="208"/>
      <c r="AV102" s="208"/>
      <c r="AW102" s="208"/>
      <c r="AX102" s="208"/>
      <c r="AY102" s="208"/>
      <c r="AZ102" s="208"/>
      <c r="BA102" s="208"/>
      <c r="BB102" s="208"/>
      <c r="BC102" s="208"/>
      <c r="BD102" s="208"/>
    </row>
    <row r="103" spans="23:56">
      <c r="W103" s="208"/>
      <c r="X103" s="208"/>
      <c r="Y103" s="208"/>
      <c r="Z103" s="208"/>
      <c r="AA103" s="208"/>
      <c r="AB103" s="208"/>
      <c r="AC103" s="208"/>
      <c r="AD103" s="208"/>
      <c r="AE103" s="208"/>
      <c r="AF103" s="208"/>
      <c r="AG103" s="208"/>
      <c r="AH103" s="208"/>
      <c r="AI103" s="208"/>
      <c r="AJ103" s="208"/>
      <c r="AK103" s="208"/>
      <c r="AL103" s="208"/>
      <c r="AM103" s="208"/>
      <c r="AN103" s="208"/>
      <c r="AO103" s="208"/>
      <c r="AP103" s="208"/>
      <c r="AQ103" s="208"/>
      <c r="AR103" s="208"/>
      <c r="AS103" s="208"/>
      <c r="AT103" s="208"/>
      <c r="AU103" s="208"/>
      <c r="AV103" s="208"/>
      <c r="AW103" s="208"/>
      <c r="AX103" s="208"/>
      <c r="AY103" s="208"/>
      <c r="AZ103" s="208"/>
      <c r="BA103" s="208"/>
      <c r="BB103" s="208"/>
      <c r="BC103" s="208"/>
      <c r="BD103" s="208"/>
    </row>
    <row r="104" spans="23:56">
      <c r="W104" s="208"/>
      <c r="X104" s="208"/>
      <c r="Y104" s="208"/>
      <c r="Z104" s="208"/>
      <c r="AA104" s="208"/>
      <c r="AB104" s="208"/>
      <c r="AC104" s="208"/>
      <c r="AD104" s="208"/>
      <c r="AE104" s="208"/>
      <c r="AF104" s="208"/>
      <c r="AG104" s="208"/>
      <c r="AH104" s="208"/>
      <c r="AI104" s="208"/>
      <c r="AJ104" s="208"/>
      <c r="AK104" s="208"/>
      <c r="AL104" s="208"/>
      <c r="AM104" s="208"/>
      <c r="AN104" s="208"/>
      <c r="AO104" s="208"/>
      <c r="AP104" s="208"/>
      <c r="AQ104" s="208"/>
      <c r="AR104" s="208"/>
      <c r="AS104" s="208"/>
      <c r="AT104" s="208"/>
      <c r="AU104" s="208"/>
      <c r="AV104" s="208"/>
      <c r="AW104" s="208"/>
      <c r="AX104" s="208"/>
      <c r="AY104" s="208"/>
      <c r="AZ104" s="208"/>
      <c r="BA104" s="208"/>
      <c r="BB104" s="208"/>
      <c r="BC104" s="208"/>
      <c r="BD104" s="208"/>
    </row>
    <row r="105" spans="23:56">
      <c r="W105" s="208"/>
      <c r="X105" s="208"/>
      <c r="Y105" s="208"/>
      <c r="Z105" s="208"/>
      <c r="AA105" s="208"/>
      <c r="AB105" s="208"/>
      <c r="AC105" s="208"/>
      <c r="AD105" s="208"/>
      <c r="AE105" s="208"/>
      <c r="AF105" s="208"/>
      <c r="AG105" s="208"/>
      <c r="AH105" s="208"/>
      <c r="AI105" s="208"/>
      <c r="AJ105" s="208"/>
      <c r="AK105" s="208"/>
      <c r="AL105" s="208"/>
      <c r="AM105" s="208"/>
      <c r="AN105" s="208"/>
      <c r="AO105" s="208"/>
      <c r="AP105" s="208"/>
      <c r="AQ105" s="208"/>
      <c r="AR105" s="208"/>
      <c r="AS105" s="208"/>
      <c r="AT105" s="208"/>
      <c r="AU105" s="208"/>
      <c r="AV105" s="208"/>
      <c r="AW105" s="208"/>
      <c r="AX105" s="208"/>
      <c r="AY105" s="208"/>
      <c r="AZ105" s="208"/>
      <c r="BA105" s="208"/>
      <c r="BB105" s="208"/>
      <c r="BC105" s="208"/>
      <c r="BD105" s="208"/>
    </row>
    <row r="106" spans="23:56">
      <c r="W106" s="208"/>
      <c r="X106" s="208"/>
      <c r="Y106" s="208"/>
      <c r="Z106" s="208"/>
      <c r="AA106" s="208"/>
      <c r="AB106" s="208"/>
      <c r="AC106" s="208"/>
      <c r="AD106" s="208"/>
      <c r="AE106" s="208"/>
      <c r="AF106" s="208"/>
      <c r="AG106" s="208"/>
      <c r="AH106" s="208"/>
      <c r="AI106" s="208"/>
      <c r="AJ106" s="208"/>
      <c r="AK106" s="208"/>
      <c r="AL106" s="208"/>
      <c r="AM106" s="208"/>
      <c r="AN106" s="208"/>
      <c r="AO106" s="208"/>
      <c r="AP106" s="208"/>
      <c r="AQ106" s="208"/>
      <c r="AR106" s="208"/>
      <c r="AS106" s="208"/>
      <c r="AT106" s="208"/>
      <c r="AU106" s="208"/>
      <c r="AV106" s="208"/>
      <c r="AW106" s="208"/>
      <c r="AX106" s="208"/>
      <c r="AY106" s="208"/>
      <c r="AZ106" s="208"/>
      <c r="BA106" s="208"/>
      <c r="BB106" s="208"/>
      <c r="BC106" s="208"/>
      <c r="BD106" s="208"/>
    </row>
    <row r="107" spans="23:56">
      <c r="W107" s="208"/>
      <c r="X107" s="208"/>
      <c r="Y107" s="208"/>
      <c r="Z107" s="208"/>
      <c r="AA107" s="208"/>
      <c r="AB107" s="208"/>
      <c r="AC107" s="208"/>
      <c r="AD107" s="208"/>
      <c r="AE107" s="208"/>
      <c r="AF107" s="208"/>
      <c r="AG107" s="208"/>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c r="BB107" s="208"/>
      <c r="BC107" s="208"/>
      <c r="BD107" s="208"/>
    </row>
    <row r="108" spans="23:56">
      <c r="W108" s="208"/>
      <c r="X108" s="208"/>
      <c r="Y108" s="208"/>
      <c r="Z108" s="208"/>
      <c r="AA108" s="208"/>
      <c r="AB108" s="208"/>
      <c r="AC108" s="208"/>
      <c r="AD108" s="208"/>
      <c r="AE108" s="208"/>
      <c r="AF108" s="208"/>
      <c r="AG108" s="208"/>
      <c r="AH108" s="208"/>
      <c r="AI108" s="208"/>
      <c r="AJ108" s="208"/>
      <c r="AK108" s="208"/>
      <c r="AL108" s="208"/>
      <c r="AM108" s="208"/>
      <c r="AN108" s="208"/>
      <c r="AO108" s="208"/>
      <c r="AP108" s="208"/>
      <c r="AQ108" s="208"/>
      <c r="AR108" s="208"/>
      <c r="AS108" s="208"/>
      <c r="AT108" s="208"/>
      <c r="AU108" s="208"/>
      <c r="AV108" s="208"/>
      <c r="AW108" s="208"/>
      <c r="AX108" s="208"/>
      <c r="AY108" s="208"/>
      <c r="AZ108" s="208"/>
      <c r="BA108" s="208"/>
      <c r="BB108" s="208"/>
      <c r="BC108" s="208"/>
      <c r="BD108" s="208"/>
    </row>
    <row r="109" spans="23:56">
      <c r="W109" s="208"/>
      <c r="X109" s="208"/>
      <c r="Y109" s="208"/>
      <c r="Z109" s="208"/>
      <c r="AA109" s="208"/>
      <c r="AB109" s="208"/>
      <c r="AC109" s="208"/>
      <c r="AD109" s="208"/>
      <c r="AE109" s="208"/>
      <c r="AF109" s="208"/>
      <c r="AG109" s="208"/>
      <c r="AH109" s="208"/>
      <c r="AI109" s="208"/>
      <c r="AJ109" s="208"/>
      <c r="AK109" s="208"/>
      <c r="AL109" s="208"/>
      <c r="AM109" s="208"/>
      <c r="AN109" s="208"/>
      <c r="AO109" s="208"/>
      <c r="AP109" s="208"/>
      <c r="AQ109" s="208"/>
      <c r="AR109" s="208"/>
      <c r="AS109" s="208"/>
      <c r="AT109" s="208"/>
      <c r="AU109" s="208"/>
      <c r="AV109" s="208"/>
      <c r="AW109" s="208"/>
      <c r="AX109" s="208"/>
      <c r="AY109" s="208"/>
      <c r="AZ109" s="208"/>
      <c r="BA109" s="208"/>
      <c r="BB109" s="208"/>
      <c r="BC109" s="208"/>
      <c r="BD109" s="208"/>
    </row>
    <row r="110" spans="23:56">
      <c r="W110" s="208"/>
      <c r="X110" s="208"/>
      <c r="Y110" s="208"/>
      <c r="Z110" s="208"/>
      <c r="AA110" s="208"/>
      <c r="AB110" s="208"/>
      <c r="AC110" s="208"/>
      <c r="AD110" s="208"/>
      <c r="AE110" s="208"/>
      <c r="AF110" s="208"/>
      <c r="AG110" s="208"/>
      <c r="AH110" s="208"/>
      <c r="AI110" s="208"/>
      <c r="AJ110" s="208"/>
      <c r="AK110" s="208"/>
      <c r="AL110" s="208"/>
      <c r="AM110" s="208"/>
      <c r="AN110" s="208"/>
      <c r="AO110" s="208"/>
      <c r="AP110" s="208"/>
      <c r="AQ110" s="208"/>
      <c r="AR110" s="208"/>
      <c r="AS110" s="208"/>
      <c r="AT110" s="208"/>
      <c r="AU110" s="208"/>
      <c r="AV110" s="208"/>
      <c r="AW110" s="208"/>
      <c r="AX110" s="208"/>
      <c r="AY110" s="208"/>
      <c r="AZ110" s="208"/>
      <c r="BA110" s="208"/>
      <c r="BB110" s="208"/>
      <c r="BC110" s="208"/>
      <c r="BD110" s="208"/>
    </row>
    <row r="111" spans="23:56">
      <c r="W111" s="208"/>
      <c r="X111" s="208"/>
      <c r="Y111" s="208"/>
      <c r="Z111" s="208"/>
      <c r="AA111" s="208"/>
      <c r="AB111" s="208"/>
      <c r="AC111" s="208"/>
      <c r="AD111" s="208"/>
      <c r="AE111" s="208"/>
      <c r="AF111" s="208"/>
      <c r="AG111" s="208"/>
      <c r="AH111" s="208"/>
      <c r="AI111" s="208"/>
      <c r="AJ111" s="208"/>
      <c r="AK111" s="208"/>
      <c r="AL111" s="208"/>
      <c r="AM111" s="208"/>
      <c r="AN111" s="208"/>
      <c r="AO111" s="208"/>
      <c r="AP111" s="208"/>
      <c r="AQ111" s="208"/>
      <c r="AR111" s="208"/>
      <c r="AS111" s="208"/>
      <c r="AT111" s="208"/>
      <c r="AU111" s="208"/>
      <c r="AV111" s="208"/>
      <c r="AW111" s="208"/>
      <c r="AX111" s="208"/>
      <c r="AY111" s="208"/>
      <c r="AZ111" s="208"/>
      <c r="BA111" s="208"/>
      <c r="BB111" s="208"/>
      <c r="BC111" s="208"/>
      <c r="BD111" s="208"/>
    </row>
    <row r="112" spans="23:56">
      <c r="W112" s="208"/>
      <c r="X112" s="208"/>
      <c r="Y112" s="208"/>
      <c r="Z112" s="208"/>
      <c r="AA112" s="208"/>
      <c r="AB112" s="208"/>
      <c r="AC112" s="208"/>
      <c r="AD112" s="208"/>
      <c r="AE112" s="208"/>
      <c r="AF112" s="208"/>
      <c r="AG112" s="208"/>
      <c r="AH112" s="208"/>
      <c r="AI112" s="208"/>
      <c r="AJ112" s="208"/>
      <c r="AK112" s="208"/>
      <c r="AL112" s="208"/>
      <c r="AM112" s="208"/>
      <c r="AN112" s="208"/>
      <c r="AO112" s="208"/>
      <c r="AP112" s="208"/>
      <c r="AQ112" s="208"/>
      <c r="AR112" s="208"/>
      <c r="AS112" s="208"/>
      <c r="AT112" s="208"/>
      <c r="AU112" s="208"/>
      <c r="AV112" s="208"/>
      <c r="AW112" s="208"/>
      <c r="AX112" s="208"/>
      <c r="AY112" s="208"/>
      <c r="AZ112" s="208"/>
      <c r="BA112" s="208"/>
      <c r="BB112" s="208"/>
      <c r="BC112" s="208"/>
      <c r="BD112" s="208"/>
    </row>
    <row r="113" spans="23:56">
      <c r="W113" s="208"/>
      <c r="X113" s="208"/>
      <c r="Y113" s="208"/>
      <c r="Z113" s="208"/>
      <c r="AA113" s="208"/>
      <c r="AB113" s="208"/>
      <c r="AC113" s="208"/>
      <c r="AD113" s="208"/>
      <c r="AE113" s="208"/>
      <c r="AF113" s="208"/>
      <c r="AG113" s="208"/>
      <c r="AH113" s="208"/>
      <c r="AI113" s="208"/>
      <c r="AJ113" s="208"/>
      <c r="AK113" s="208"/>
      <c r="AL113" s="208"/>
      <c r="AM113" s="208"/>
      <c r="AN113" s="208"/>
      <c r="AO113" s="208"/>
      <c r="AP113" s="208"/>
      <c r="AQ113" s="208"/>
      <c r="AR113" s="208"/>
      <c r="AS113" s="208"/>
      <c r="AT113" s="208"/>
      <c r="AU113" s="208"/>
      <c r="AV113" s="208"/>
      <c r="AW113" s="208"/>
      <c r="AX113" s="208"/>
      <c r="AY113" s="208"/>
      <c r="AZ113" s="208"/>
      <c r="BA113" s="208"/>
      <c r="BB113" s="208"/>
      <c r="BC113" s="208"/>
      <c r="BD113" s="208"/>
    </row>
    <row r="114" spans="23:56">
      <c r="W114" s="208"/>
      <c r="X114" s="208"/>
      <c r="Y114" s="208"/>
      <c r="Z114" s="208"/>
      <c r="AA114" s="208"/>
      <c r="AB114" s="208"/>
      <c r="AC114" s="208"/>
      <c r="AD114" s="208"/>
      <c r="AE114" s="208"/>
      <c r="AF114" s="208"/>
      <c r="AG114" s="208"/>
      <c r="AH114" s="208"/>
      <c r="AI114" s="208"/>
      <c r="AJ114" s="208"/>
      <c r="AK114" s="208"/>
      <c r="AL114" s="208"/>
      <c r="AM114" s="208"/>
      <c r="AN114" s="208"/>
      <c r="AO114" s="208"/>
      <c r="AP114" s="208"/>
      <c r="AQ114" s="208"/>
      <c r="AR114" s="208"/>
      <c r="AS114" s="208"/>
      <c r="AT114" s="208"/>
      <c r="AU114" s="208"/>
      <c r="AV114" s="208"/>
      <c r="AW114" s="208"/>
      <c r="AX114" s="208"/>
      <c r="AY114" s="208"/>
      <c r="AZ114" s="208"/>
      <c r="BA114" s="208"/>
      <c r="BB114" s="208"/>
      <c r="BC114" s="208"/>
      <c r="BD114" s="208"/>
    </row>
    <row r="115" spans="23:56">
      <c r="W115" s="208"/>
      <c r="X115" s="208"/>
      <c r="Y115" s="208"/>
      <c r="Z115" s="208"/>
      <c r="AA115" s="208"/>
      <c r="AB115" s="208"/>
      <c r="AC115" s="208"/>
      <c r="AD115" s="208"/>
      <c r="AE115" s="208"/>
      <c r="AF115" s="208"/>
      <c r="AG115" s="208"/>
      <c r="AH115" s="208"/>
      <c r="AI115" s="208"/>
      <c r="AJ115" s="208"/>
      <c r="AK115" s="208"/>
      <c r="AL115" s="208"/>
      <c r="AM115" s="208"/>
      <c r="AN115" s="208"/>
      <c r="AO115" s="208"/>
      <c r="AP115" s="208"/>
      <c r="AQ115" s="208"/>
      <c r="AR115" s="208"/>
      <c r="AS115" s="208"/>
      <c r="AT115" s="208"/>
      <c r="AU115" s="208"/>
      <c r="AV115" s="208"/>
      <c r="AW115" s="208"/>
      <c r="AX115" s="208"/>
      <c r="AY115" s="208"/>
      <c r="AZ115" s="208"/>
      <c r="BA115" s="208"/>
      <c r="BB115" s="208"/>
      <c r="BC115" s="208"/>
      <c r="BD115" s="208"/>
    </row>
    <row r="116" spans="23:56">
      <c r="W116" s="208"/>
      <c r="X116" s="208"/>
      <c r="Y116" s="208"/>
      <c r="Z116" s="208"/>
      <c r="AA116" s="208"/>
      <c r="AB116" s="208"/>
      <c r="AC116" s="208"/>
      <c r="AD116" s="208"/>
      <c r="AE116" s="208"/>
      <c r="AF116" s="208"/>
      <c r="AG116" s="208"/>
      <c r="AH116" s="208"/>
      <c r="AI116" s="208"/>
      <c r="AJ116" s="208"/>
      <c r="AK116" s="208"/>
      <c r="AL116" s="208"/>
      <c r="AM116" s="208"/>
      <c r="AN116" s="208"/>
      <c r="AO116" s="208"/>
      <c r="AP116" s="208"/>
      <c r="AQ116" s="208"/>
      <c r="AR116" s="208"/>
      <c r="AS116" s="208"/>
      <c r="AT116" s="208"/>
      <c r="AU116" s="208"/>
      <c r="AV116" s="208"/>
      <c r="AW116" s="208"/>
      <c r="AX116" s="208"/>
      <c r="AY116" s="208"/>
      <c r="AZ116" s="208"/>
      <c r="BA116" s="208"/>
      <c r="BB116" s="208"/>
      <c r="BC116" s="208"/>
      <c r="BD116" s="208"/>
    </row>
    <row r="117" spans="23:56">
      <c r="W117" s="208"/>
      <c r="X117" s="208"/>
      <c r="Y117" s="208"/>
      <c r="Z117" s="208"/>
      <c r="AA117" s="208"/>
      <c r="AB117" s="208"/>
      <c r="AC117" s="208"/>
      <c r="AD117" s="208"/>
      <c r="AE117" s="208"/>
      <c r="AF117" s="208"/>
      <c r="AG117" s="208"/>
      <c r="AH117" s="208"/>
      <c r="AI117" s="208"/>
      <c r="AJ117" s="208"/>
      <c r="AK117" s="208"/>
      <c r="AL117" s="208"/>
      <c r="AM117" s="208"/>
      <c r="AN117" s="208"/>
      <c r="AO117" s="208"/>
      <c r="AP117" s="208"/>
      <c r="AQ117" s="208"/>
      <c r="AR117" s="208"/>
      <c r="AS117" s="208"/>
      <c r="AT117" s="208"/>
      <c r="AU117" s="208"/>
      <c r="AV117" s="208"/>
      <c r="AW117" s="208"/>
      <c r="AX117" s="208"/>
      <c r="AY117" s="208"/>
      <c r="AZ117" s="208"/>
      <c r="BA117" s="208"/>
      <c r="BB117" s="208"/>
      <c r="BC117" s="208"/>
      <c r="BD117" s="208"/>
    </row>
    <row r="118" spans="23:56">
      <c r="W118" s="208"/>
      <c r="X118" s="208"/>
      <c r="Y118" s="208"/>
      <c r="Z118" s="208"/>
      <c r="AA118" s="208"/>
      <c r="AB118" s="208"/>
      <c r="AC118" s="208"/>
      <c r="AD118" s="208"/>
      <c r="AE118" s="208"/>
      <c r="AF118" s="208"/>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208"/>
    </row>
    <row r="119" spans="23:56">
      <c r="W119" s="208"/>
      <c r="X119" s="208"/>
      <c r="Y119" s="208"/>
      <c r="Z119" s="208"/>
      <c r="AA119" s="208"/>
      <c r="AB119" s="208"/>
      <c r="AC119" s="208"/>
      <c r="AD119" s="208"/>
      <c r="AE119" s="208"/>
      <c r="AF119" s="208"/>
      <c r="AG119" s="208"/>
      <c r="AH119" s="208"/>
      <c r="AI119" s="208"/>
      <c r="AJ119" s="208"/>
      <c r="AK119" s="208"/>
      <c r="AL119" s="208"/>
      <c r="AM119" s="208"/>
      <c r="AN119" s="208"/>
      <c r="AO119" s="208"/>
      <c r="AP119" s="208"/>
      <c r="AQ119" s="208"/>
      <c r="AR119" s="208"/>
      <c r="AS119" s="208"/>
      <c r="AT119" s="208"/>
      <c r="AU119" s="208"/>
      <c r="AV119" s="208"/>
      <c r="AW119" s="208"/>
      <c r="AX119" s="208"/>
      <c r="AY119" s="208"/>
      <c r="AZ119" s="208"/>
      <c r="BA119" s="208"/>
      <c r="BB119" s="208"/>
      <c r="BC119" s="208"/>
      <c r="BD119" s="208"/>
    </row>
    <row r="120" spans="23:56">
      <c r="W120" s="208"/>
      <c r="X120" s="208"/>
      <c r="Y120" s="208"/>
      <c r="Z120" s="208"/>
      <c r="AA120" s="208"/>
      <c r="AB120" s="208"/>
      <c r="AC120" s="208"/>
      <c r="AD120" s="208"/>
      <c r="AE120" s="208"/>
      <c r="AF120" s="208"/>
      <c r="AG120" s="208"/>
      <c r="AH120" s="208"/>
      <c r="AI120" s="208"/>
      <c r="AJ120" s="208"/>
      <c r="AK120" s="208"/>
      <c r="AL120" s="208"/>
      <c r="AM120" s="208"/>
      <c r="AN120" s="208"/>
      <c r="AO120" s="208"/>
      <c r="AP120" s="208"/>
      <c r="AQ120" s="208"/>
      <c r="AR120" s="208"/>
      <c r="AS120" s="208"/>
      <c r="AT120" s="208"/>
      <c r="AU120" s="208"/>
      <c r="AV120" s="208"/>
      <c r="AW120" s="208"/>
      <c r="AX120" s="208"/>
      <c r="AY120" s="208"/>
      <c r="AZ120" s="208"/>
      <c r="BA120" s="208"/>
      <c r="BB120" s="208"/>
      <c r="BC120" s="208"/>
      <c r="BD120" s="208"/>
    </row>
    <row r="121" spans="23:56">
      <c r="W121" s="208"/>
      <c r="X121" s="208"/>
      <c r="Y121" s="208"/>
      <c r="Z121" s="208"/>
      <c r="AA121" s="208"/>
      <c r="AB121" s="208"/>
      <c r="AC121" s="208"/>
      <c r="AD121" s="208"/>
      <c r="AE121" s="208"/>
      <c r="AF121" s="208"/>
      <c r="AG121" s="208"/>
      <c r="AH121" s="208"/>
      <c r="AI121" s="208"/>
      <c r="AJ121" s="208"/>
      <c r="AK121" s="208"/>
      <c r="AL121" s="208"/>
      <c r="AM121" s="208"/>
      <c r="AN121" s="208"/>
      <c r="AO121" s="208"/>
      <c r="AP121" s="208"/>
      <c r="AQ121" s="208"/>
      <c r="AR121" s="208"/>
      <c r="AS121" s="208"/>
      <c r="AT121" s="208"/>
      <c r="AU121" s="208"/>
      <c r="AV121" s="208"/>
      <c r="AW121" s="208"/>
      <c r="AX121" s="208"/>
      <c r="AY121" s="208"/>
      <c r="AZ121" s="208"/>
      <c r="BA121" s="208"/>
      <c r="BB121" s="208"/>
      <c r="BC121" s="208"/>
      <c r="BD121" s="208"/>
    </row>
    <row r="122" spans="23:56">
      <c r="W122" s="208"/>
      <c r="X122" s="208"/>
      <c r="Y122" s="208"/>
      <c r="Z122" s="208"/>
      <c r="AA122" s="208"/>
      <c r="AB122" s="208"/>
      <c r="AC122" s="208"/>
      <c r="AD122" s="208"/>
      <c r="AE122" s="208"/>
      <c r="AF122" s="208"/>
      <c r="AG122" s="208"/>
      <c r="AH122" s="208"/>
      <c r="AI122" s="208"/>
      <c r="AJ122" s="208"/>
      <c r="AK122" s="208"/>
      <c r="AL122" s="208"/>
      <c r="AM122" s="208"/>
      <c r="AN122" s="208"/>
      <c r="AO122" s="208"/>
      <c r="AP122" s="208"/>
      <c r="AQ122" s="208"/>
      <c r="AR122" s="208"/>
      <c r="AS122" s="208"/>
      <c r="AT122" s="208"/>
      <c r="AU122" s="208"/>
      <c r="AV122" s="208"/>
      <c r="AW122" s="208"/>
      <c r="AX122" s="208"/>
      <c r="AY122" s="208"/>
      <c r="AZ122" s="208"/>
      <c r="BA122" s="208"/>
      <c r="BB122" s="208"/>
      <c r="BC122" s="208"/>
      <c r="BD122" s="208"/>
    </row>
    <row r="123" spans="23:56">
      <c r="W123" s="208"/>
      <c r="X123" s="208"/>
      <c r="Y123" s="208"/>
      <c r="Z123" s="208"/>
      <c r="AA123" s="208"/>
      <c r="AB123" s="208"/>
      <c r="AC123" s="208"/>
      <c r="AD123" s="208"/>
      <c r="AE123" s="208"/>
      <c r="AF123" s="208"/>
      <c r="AG123" s="208"/>
      <c r="AH123" s="208"/>
      <c r="AI123" s="208"/>
      <c r="AJ123" s="208"/>
      <c r="AK123" s="208"/>
      <c r="AL123" s="208"/>
      <c r="AM123" s="208"/>
      <c r="AN123" s="208"/>
      <c r="AO123" s="208"/>
      <c r="AP123" s="208"/>
      <c r="AQ123" s="208"/>
      <c r="AR123" s="208"/>
      <c r="AS123" s="208"/>
      <c r="AT123" s="208"/>
      <c r="AU123" s="208"/>
      <c r="AV123" s="208"/>
      <c r="AW123" s="208"/>
      <c r="AX123" s="208"/>
      <c r="AY123" s="208"/>
      <c r="AZ123" s="208"/>
      <c r="BA123" s="208"/>
      <c r="BB123" s="208"/>
      <c r="BC123" s="208"/>
      <c r="BD123" s="208"/>
    </row>
    <row r="124" spans="23:56">
      <c r="W124" s="208"/>
      <c r="X124" s="208"/>
      <c r="Y124" s="208"/>
      <c r="Z124" s="208"/>
      <c r="AA124" s="208"/>
      <c r="AB124" s="208"/>
      <c r="AC124" s="208"/>
      <c r="AD124" s="208"/>
      <c r="AE124" s="208"/>
      <c r="AF124" s="208"/>
      <c r="AG124" s="208"/>
      <c r="AH124" s="208"/>
      <c r="AI124" s="208"/>
      <c r="AJ124" s="208"/>
      <c r="AK124" s="208"/>
      <c r="AL124" s="208"/>
      <c r="AM124" s="208"/>
      <c r="AN124" s="208"/>
      <c r="AO124" s="208"/>
      <c r="AP124" s="208"/>
      <c r="AQ124" s="208"/>
      <c r="AR124" s="208"/>
      <c r="AS124" s="208"/>
      <c r="AT124" s="208"/>
      <c r="AU124" s="208"/>
      <c r="AV124" s="208"/>
      <c r="AW124" s="208"/>
      <c r="AX124" s="208"/>
      <c r="AY124" s="208"/>
      <c r="AZ124" s="208"/>
      <c r="BA124" s="208"/>
      <c r="BB124" s="208"/>
      <c r="BC124" s="208"/>
      <c r="BD124" s="208"/>
    </row>
    <row r="125" spans="23:56">
      <c r="W125" s="208"/>
      <c r="X125" s="208"/>
      <c r="Y125" s="208"/>
      <c r="Z125" s="208"/>
      <c r="AA125" s="208"/>
      <c r="AB125" s="208"/>
      <c r="AC125" s="208"/>
      <c r="AD125" s="208"/>
      <c r="AE125" s="208"/>
      <c r="AF125" s="208"/>
      <c r="AG125" s="208"/>
      <c r="AH125" s="208"/>
      <c r="AI125" s="208"/>
      <c r="AJ125" s="208"/>
      <c r="AK125" s="208"/>
      <c r="AL125" s="208"/>
      <c r="AM125" s="208"/>
      <c r="AN125" s="208"/>
      <c r="AO125" s="208"/>
      <c r="AP125" s="208"/>
      <c r="AQ125" s="208"/>
      <c r="AR125" s="208"/>
      <c r="AS125" s="208"/>
      <c r="AT125" s="208"/>
      <c r="AU125" s="208"/>
      <c r="AV125" s="208"/>
      <c r="AW125" s="208"/>
      <c r="AX125" s="208"/>
      <c r="AY125" s="208"/>
      <c r="AZ125" s="208"/>
      <c r="BA125" s="208"/>
      <c r="BB125" s="208"/>
      <c r="BC125" s="208"/>
      <c r="BD125" s="208"/>
    </row>
    <row r="126" spans="23:56">
      <c r="W126" s="208"/>
      <c r="X126" s="208"/>
      <c r="Y126" s="208"/>
      <c r="Z126" s="208"/>
      <c r="AA126" s="208"/>
      <c r="AB126" s="208"/>
      <c r="AC126" s="208"/>
      <c r="AD126" s="208"/>
      <c r="AE126" s="208"/>
      <c r="AF126" s="208"/>
      <c r="AG126" s="208"/>
      <c r="AH126" s="208"/>
      <c r="AI126" s="208"/>
      <c r="AJ126" s="208"/>
      <c r="AK126" s="208"/>
      <c r="AL126" s="208"/>
      <c r="AM126" s="208"/>
      <c r="AN126" s="208"/>
      <c r="AO126" s="208"/>
      <c r="AP126" s="208"/>
      <c r="AQ126" s="208"/>
      <c r="AR126" s="208"/>
      <c r="AS126" s="208"/>
      <c r="AT126" s="208"/>
      <c r="AU126" s="208"/>
      <c r="AV126" s="208"/>
      <c r="AW126" s="208"/>
      <c r="AX126" s="208"/>
      <c r="AY126" s="208"/>
      <c r="AZ126" s="208"/>
      <c r="BA126" s="208"/>
      <c r="BB126" s="208"/>
      <c r="BC126" s="208"/>
      <c r="BD126" s="208"/>
    </row>
    <row r="127" spans="23:56">
      <c r="W127" s="208"/>
      <c r="X127" s="208"/>
      <c r="Y127" s="208"/>
      <c r="Z127" s="208"/>
      <c r="AA127" s="208"/>
      <c r="AB127" s="208"/>
      <c r="AC127" s="208"/>
      <c r="AD127" s="208"/>
      <c r="AE127" s="208"/>
      <c r="AF127" s="208"/>
      <c r="AG127" s="208"/>
      <c r="AH127" s="208"/>
      <c r="AI127" s="208"/>
      <c r="AJ127" s="208"/>
      <c r="AK127" s="208"/>
      <c r="AL127" s="208"/>
      <c r="AM127" s="208"/>
      <c r="AN127" s="208"/>
      <c r="AO127" s="208"/>
      <c r="AP127" s="208"/>
      <c r="AQ127" s="208"/>
      <c r="AR127" s="208"/>
      <c r="AS127" s="208"/>
      <c r="AT127" s="208"/>
      <c r="AU127" s="208"/>
      <c r="AV127" s="208"/>
      <c r="AW127" s="208"/>
      <c r="AX127" s="208"/>
      <c r="AY127" s="208"/>
      <c r="AZ127" s="208"/>
      <c r="BA127" s="208"/>
      <c r="BB127" s="208"/>
      <c r="BC127" s="208"/>
      <c r="BD127" s="208"/>
    </row>
    <row r="128" spans="23:56">
      <c r="W128" s="208"/>
      <c r="X128" s="208"/>
      <c r="Y128" s="208"/>
      <c r="Z128" s="208"/>
      <c r="AA128" s="208"/>
      <c r="AB128" s="208"/>
      <c r="AC128" s="208"/>
      <c r="AD128" s="208"/>
      <c r="AE128" s="208"/>
      <c r="AF128" s="208"/>
      <c r="AG128" s="208"/>
      <c r="AH128" s="208"/>
      <c r="AI128" s="208"/>
      <c r="AJ128" s="208"/>
      <c r="AK128" s="208"/>
      <c r="AL128" s="208"/>
      <c r="AM128" s="208"/>
      <c r="AN128" s="208"/>
      <c r="AO128" s="208"/>
      <c r="AP128" s="208"/>
      <c r="AQ128" s="208"/>
      <c r="AR128" s="208"/>
      <c r="AS128" s="208"/>
      <c r="AT128" s="208"/>
      <c r="AU128" s="208"/>
      <c r="AV128" s="208"/>
      <c r="AW128" s="208"/>
      <c r="AX128" s="208"/>
      <c r="AY128" s="208"/>
      <c r="AZ128" s="208"/>
      <c r="BA128" s="208"/>
      <c r="BB128" s="208"/>
      <c r="BC128" s="208"/>
      <c r="BD128" s="208"/>
    </row>
    <row r="129" spans="23:56">
      <c r="W129" s="208"/>
      <c r="X129" s="208"/>
      <c r="Y129" s="208"/>
      <c r="Z129" s="208"/>
      <c r="AA129" s="208"/>
      <c r="AB129" s="208"/>
      <c r="AC129" s="208"/>
      <c r="AD129" s="208"/>
      <c r="AE129" s="208"/>
      <c r="AF129" s="208"/>
      <c r="AG129" s="208"/>
      <c r="AH129" s="208"/>
      <c r="AI129" s="208"/>
      <c r="AJ129" s="208"/>
      <c r="AK129" s="208"/>
      <c r="AL129" s="208"/>
      <c r="AM129" s="208"/>
      <c r="AN129" s="208"/>
      <c r="AO129" s="208"/>
      <c r="AP129" s="208"/>
      <c r="AQ129" s="208"/>
      <c r="AR129" s="208"/>
      <c r="AS129" s="208"/>
      <c r="AT129" s="208"/>
      <c r="AU129" s="208"/>
      <c r="AV129" s="208"/>
      <c r="AW129" s="208"/>
      <c r="AX129" s="208"/>
      <c r="AY129" s="208"/>
      <c r="AZ129" s="208"/>
      <c r="BA129" s="208"/>
      <c r="BB129" s="208"/>
      <c r="BC129" s="208"/>
      <c r="BD129" s="208"/>
    </row>
    <row r="130" spans="23:56">
      <c r="W130" s="208"/>
      <c r="X130" s="208"/>
      <c r="Y130" s="208"/>
      <c r="Z130" s="208"/>
      <c r="AA130" s="208"/>
      <c r="AB130" s="208"/>
      <c r="AC130" s="208"/>
      <c r="AD130" s="208"/>
      <c r="AE130" s="208"/>
      <c r="AF130" s="208"/>
      <c r="AG130" s="208"/>
      <c r="AH130" s="208"/>
      <c r="AI130" s="208"/>
      <c r="AJ130" s="208"/>
      <c r="AK130" s="208"/>
      <c r="AL130" s="208"/>
      <c r="AM130" s="208"/>
      <c r="AN130" s="208"/>
      <c r="AO130" s="208"/>
      <c r="AP130" s="208"/>
      <c r="AQ130" s="208"/>
      <c r="AR130" s="208"/>
      <c r="AS130" s="208"/>
      <c r="AT130" s="208"/>
      <c r="AU130" s="208"/>
      <c r="AV130" s="208"/>
      <c r="AW130" s="208"/>
      <c r="AX130" s="208"/>
      <c r="AY130" s="208"/>
      <c r="AZ130" s="208"/>
      <c r="BA130" s="208"/>
      <c r="BB130" s="208"/>
      <c r="BC130" s="208"/>
      <c r="BD130" s="208"/>
    </row>
    <row r="131" spans="23:56">
      <c r="W131" s="208"/>
      <c r="X131" s="208"/>
      <c r="Y131" s="208"/>
      <c r="Z131" s="208"/>
      <c r="AA131" s="208"/>
      <c r="AB131" s="208"/>
      <c r="AC131" s="208"/>
      <c r="AD131" s="208"/>
      <c r="AE131" s="208"/>
      <c r="AF131" s="208"/>
      <c r="AG131" s="208"/>
      <c r="AH131" s="208"/>
      <c r="AI131" s="208"/>
      <c r="AJ131" s="208"/>
      <c r="AK131" s="208"/>
      <c r="AL131" s="208"/>
      <c r="AM131" s="208"/>
      <c r="AN131" s="208"/>
      <c r="AO131" s="208"/>
      <c r="AP131" s="208"/>
      <c r="AQ131" s="208"/>
      <c r="AR131" s="208"/>
      <c r="AS131" s="208"/>
      <c r="AT131" s="208"/>
      <c r="AU131" s="208"/>
      <c r="AV131" s="208"/>
      <c r="AW131" s="208"/>
      <c r="AX131" s="208"/>
      <c r="AY131" s="208"/>
      <c r="AZ131" s="208"/>
      <c r="BA131" s="208"/>
      <c r="BB131" s="208"/>
      <c r="BC131" s="208"/>
      <c r="BD131" s="208"/>
    </row>
    <row r="132" spans="23:56">
      <c r="W132" s="208"/>
      <c r="X132" s="208"/>
      <c r="Y132" s="208"/>
      <c r="Z132" s="208"/>
      <c r="AA132" s="208"/>
      <c r="AB132" s="208"/>
      <c r="AC132" s="208"/>
      <c r="AD132" s="208"/>
      <c r="AE132" s="208"/>
      <c r="AF132" s="208"/>
      <c r="AG132" s="208"/>
      <c r="AH132" s="208"/>
      <c r="AI132" s="208"/>
      <c r="AJ132" s="208"/>
      <c r="AK132" s="208"/>
      <c r="AL132" s="208"/>
      <c r="AM132" s="208"/>
      <c r="AN132" s="208"/>
      <c r="AO132" s="208"/>
      <c r="AP132" s="208"/>
      <c r="AQ132" s="208"/>
      <c r="AR132" s="208"/>
      <c r="AS132" s="208"/>
      <c r="AT132" s="208"/>
      <c r="AU132" s="208"/>
      <c r="AV132" s="208"/>
      <c r="AW132" s="208"/>
      <c r="AX132" s="208"/>
      <c r="AY132" s="208"/>
      <c r="AZ132" s="208"/>
      <c r="BA132" s="208"/>
      <c r="BB132" s="208"/>
      <c r="BC132" s="208"/>
      <c r="BD132" s="208"/>
    </row>
    <row r="133" spans="23:56">
      <c r="W133" s="208"/>
      <c r="X133" s="208"/>
      <c r="Y133" s="208"/>
      <c r="Z133" s="208"/>
      <c r="AA133" s="208"/>
      <c r="AB133" s="208"/>
      <c r="AC133" s="208"/>
      <c r="AD133" s="208"/>
      <c r="AE133" s="208"/>
      <c r="AF133" s="208"/>
      <c r="AG133" s="208"/>
      <c r="AH133" s="208"/>
      <c r="AI133" s="208"/>
      <c r="AJ133" s="208"/>
      <c r="AK133" s="208"/>
      <c r="AL133" s="208"/>
      <c r="AM133" s="208"/>
      <c r="AN133" s="208"/>
      <c r="AO133" s="208"/>
      <c r="AP133" s="208"/>
      <c r="AQ133" s="208"/>
      <c r="AR133" s="208"/>
      <c r="AS133" s="208"/>
      <c r="AT133" s="208"/>
      <c r="AU133" s="208"/>
      <c r="AV133" s="208"/>
      <c r="AW133" s="208"/>
      <c r="AX133" s="208"/>
      <c r="AY133" s="208"/>
      <c r="AZ133" s="208"/>
      <c r="BA133" s="208"/>
      <c r="BB133" s="208"/>
      <c r="BC133" s="208"/>
      <c r="BD133" s="208"/>
    </row>
    <row r="134" spans="23:56">
      <c r="W134" s="208"/>
      <c r="X134" s="208"/>
      <c r="Y134" s="208"/>
      <c r="Z134" s="208"/>
      <c r="AA134" s="208"/>
      <c r="AB134" s="208"/>
      <c r="AC134" s="208"/>
      <c r="AD134" s="208"/>
      <c r="AE134" s="208"/>
      <c r="AF134" s="208"/>
      <c r="AG134" s="208"/>
      <c r="AH134" s="208"/>
      <c r="AI134" s="208"/>
      <c r="AJ134" s="208"/>
      <c r="AK134" s="208"/>
      <c r="AL134" s="208"/>
      <c r="AM134" s="208"/>
      <c r="AN134" s="208"/>
      <c r="AO134" s="208"/>
      <c r="AP134" s="208"/>
      <c r="AQ134" s="208"/>
      <c r="AR134" s="208"/>
      <c r="AS134" s="208"/>
      <c r="AT134" s="208"/>
      <c r="AU134" s="208"/>
      <c r="AV134" s="208"/>
      <c r="AW134" s="208"/>
      <c r="AX134" s="208"/>
      <c r="AY134" s="208"/>
      <c r="AZ134" s="208"/>
      <c r="BA134" s="208"/>
      <c r="BB134" s="208"/>
      <c r="BC134" s="208"/>
      <c r="BD134" s="208"/>
    </row>
    <row r="135" spans="23:56">
      <c r="W135" s="208"/>
      <c r="X135" s="208"/>
      <c r="Y135" s="208"/>
      <c r="Z135" s="208"/>
      <c r="AA135" s="208"/>
      <c r="AB135" s="208"/>
      <c r="AC135" s="208"/>
      <c r="AD135" s="208"/>
      <c r="AE135" s="208"/>
      <c r="AF135" s="208"/>
      <c r="AG135" s="208"/>
      <c r="AH135" s="208"/>
      <c r="AI135" s="208"/>
      <c r="AJ135" s="208"/>
      <c r="AK135" s="208"/>
      <c r="AL135" s="208"/>
      <c r="AM135" s="208"/>
      <c r="AN135" s="208"/>
      <c r="AO135" s="208"/>
      <c r="AP135" s="208"/>
      <c r="AQ135" s="208"/>
      <c r="AR135" s="208"/>
      <c r="AS135" s="208"/>
      <c r="AT135" s="208"/>
      <c r="AU135" s="208"/>
      <c r="AV135" s="208"/>
      <c r="AW135" s="208"/>
      <c r="AX135" s="208"/>
      <c r="AY135" s="208"/>
      <c r="AZ135" s="208"/>
      <c r="BA135" s="208"/>
      <c r="BB135" s="208"/>
      <c r="BC135" s="208"/>
      <c r="BD135" s="208"/>
    </row>
    <row r="136" spans="23:56">
      <c r="W136" s="208"/>
      <c r="X136" s="208"/>
      <c r="Y136" s="208"/>
      <c r="Z136" s="208"/>
      <c r="AA136" s="208"/>
      <c r="AB136" s="208"/>
      <c r="AC136" s="208"/>
      <c r="AD136" s="208"/>
      <c r="AE136" s="208"/>
      <c r="AF136" s="208"/>
      <c r="AG136" s="208"/>
      <c r="AH136" s="208"/>
      <c r="AI136" s="208"/>
      <c r="AJ136" s="208"/>
      <c r="AK136" s="208"/>
      <c r="AL136" s="208"/>
      <c r="AM136" s="208"/>
      <c r="AN136" s="208"/>
      <c r="AO136" s="208"/>
      <c r="AP136" s="208"/>
      <c r="AQ136" s="208"/>
      <c r="AR136" s="208"/>
      <c r="AS136" s="208"/>
      <c r="AT136" s="208"/>
      <c r="AU136" s="208"/>
      <c r="AV136" s="208"/>
      <c r="AW136" s="208"/>
      <c r="AX136" s="208"/>
      <c r="AY136" s="208"/>
      <c r="AZ136" s="208"/>
      <c r="BA136" s="208"/>
      <c r="BB136" s="208"/>
      <c r="BC136" s="208"/>
      <c r="BD136" s="208"/>
    </row>
    <row r="137" spans="23:56">
      <c r="W137" s="208"/>
      <c r="X137" s="208"/>
      <c r="Y137" s="208"/>
      <c r="Z137" s="208"/>
      <c r="AA137" s="208"/>
      <c r="AB137" s="208"/>
      <c r="AC137" s="208"/>
      <c r="AD137" s="208"/>
      <c r="AE137" s="208"/>
      <c r="AF137" s="208"/>
      <c r="AG137" s="208"/>
      <c r="AH137" s="208"/>
      <c r="AI137" s="208"/>
      <c r="AJ137" s="208"/>
      <c r="AK137" s="208"/>
      <c r="AL137" s="208"/>
      <c r="AM137" s="208"/>
      <c r="AN137" s="208"/>
      <c r="AO137" s="208"/>
      <c r="AP137" s="208"/>
      <c r="AQ137" s="208"/>
      <c r="AR137" s="208"/>
      <c r="AS137" s="208"/>
      <c r="AT137" s="208"/>
      <c r="AU137" s="208"/>
      <c r="AV137" s="208"/>
      <c r="AW137" s="208"/>
      <c r="AX137" s="208"/>
      <c r="AY137" s="208"/>
      <c r="AZ137" s="208"/>
      <c r="BA137" s="208"/>
      <c r="BB137" s="208"/>
      <c r="BC137" s="208"/>
      <c r="BD137" s="208"/>
    </row>
    <row r="138" spans="23:56">
      <c r="W138" s="208"/>
      <c r="X138" s="208"/>
      <c r="Y138" s="208"/>
      <c r="Z138" s="208"/>
      <c r="AA138" s="208"/>
      <c r="AB138" s="208"/>
      <c r="AC138" s="208"/>
      <c r="AD138" s="208"/>
      <c r="AE138" s="208"/>
      <c r="AF138" s="208"/>
      <c r="AG138" s="208"/>
      <c r="AH138" s="208"/>
      <c r="AI138" s="208"/>
      <c r="AJ138" s="208"/>
      <c r="AK138" s="208"/>
      <c r="AL138" s="208"/>
      <c r="AM138" s="208"/>
      <c r="AN138" s="208"/>
      <c r="AO138" s="208"/>
      <c r="AP138" s="208"/>
      <c r="AQ138" s="208"/>
      <c r="AR138" s="208"/>
      <c r="AS138" s="208"/>
      <c r="AT138" s="208"/>
      <c r="AU138" s="208"/>
      <c r="AV138" s="208"/>
      <c r="AW138" s="208"/>
      <c r="AX138" s="208"/>
      <c r="AY138" s="208"/>
      <c r="AZ138" s="208"/>
      <c r="BA138" s="208"/>
      <c r="BB138" s="208"/>
      <c r="BC138" s="208"/>
      <c r="BD138" s="208"/>
    </row>
    <row r="139" spans="23:56">
      <c r="W139" s="208"/>
      <c r="X139" s="208"/>
      <c r="Y139" s="208"/>
      <c r="Z139" s="208"/>
      <c r="AA139" s="208"/>
      <c r="AB139" s="208"/>
      <c r="AC139" s="208"/>
      <c r="AD139" s="208"/>
      <c r="AE139" s="208"/>
      <c r="AF139" s="208"/>
      <c r="AG139" s="208"/>
      <c r="AH139" s="208"/>
      <c r="AI139" s="208"/>
      <c r="AJ139" s="208"/>
      <c r="AK139" s="208"/>
      <c r="AL139" s="208"/>
      <c r="AM139" s="208"/>
      <c r="AN139" s="208"/>
      <c r="AO139" s="208"/>
      <c r="AP139" s="208"/>
      <c r="AQ139" s="208"/>
      <c r="AR139" s="208"/>
      <c r="AS139" s="208"/>
      <c r="AT139" s="208"/>
      <c r="AU139" s="208"/>
      <c r="AV139" s="208"/>
      <c r="AW139" s="208"/>
      <c r="AX139" s="208"/>
      <c r="AY139" s="208"/>
      <c r="AZ139" s="208"/>
      <c r="BA139" s="208"/>
      <c r="BB139" s="208"/>
      <c r="BC139" s="208"/>
      <c r="BD139" s="208"/>
    </row>
    <row r="140" spans="23:56">
      <c r="W140" s="208"/>
      <c r="X140" s="208"/>
      <c r="Y140" s="208"/>
      <c r="Z140" s="208"/>
      <c r="AA140" s="208"/>
      <c r="AB140" s="208"/>
      <c r="AC140" s="208"/>
      <c r="AD140" s="208"/>
      <c r="AE140" s="208"/>
      <c r="AF140" s="208"/>
      <c r="AG140" s="208"/>
      <c r="AH140" s="208"/>
      <c r="AI140" s="208"/>
      <c r="AJ140" s="208"/>
      <c r="AK140" s="208"/>
      <c r="AL140" s="208"/>
      <c r="AM140" s="208"/>
      <c r="AN140" s="208"/>
      <c r="AO140" s="208"/>
      <c r="AP140" s="208"/>
      <c r="AQ140" s="208"/>
      <c r="AR140" s="208"/>
      <c r="AS140" s="208"/>
      <c r="AT140" s="208"/>
      <c r="AU140" s="208"/>
      <c r="AV140" s="208"/>
      <c r="AW140" s="208"/>
      <c r="AX140" s="208"/>
      <c r="AY140" s="208"/>
      <c r="AZ140" s="208"/>
      <c r="BA140" s="208"/>
      <c r="BB140" s="208"/>
      <c r="BC140" s="208"/>
      <c r="BD140" s="208"/>
    </row>
    <row r="141" spans="23:56">
      <c r="W141" s="208"/>
      <c r="X141" s="208"/>
      <c r="Y141" s="208"/>
      <c r="Z141" s="208"/>
      <c r="AA141" s="208"/>
      <c r="AB141" s="208"/>
      <c r="AC141" s="208"/>
      <c r="AD141" s="208"/>
      <c r="AE141" s="208"/>
      <c r="AF141" s="208"/>
      <c r="AG141" s="208"/>
      <c r="AH141" s="208"/>
      <c r="AI141" s="208"/>
      <c r="AJ141" s="208"/>
      <c r="AK141" s="208"/>
      <c r="AL141" s="208"/>
      <c r="AM141" s="208"/>
      <c r="AN141" s="208"/>
      <c r="AO141" s="208"/>
      <c r="AP141" s="208"/>
      <c r="AQ141" s="208"/>
      <c r="AR141" s="208"/>
      <c r="AS141" s="208"/>
      <c r="AT141" s="208"/>
      <c r="AU141" s="208"/>
      <c r="AV141" s="208"/>
      <c r="AW141" s="208"/>
      <c r="AX141" s="208"/>
      <c r="AY141" s="208"/>
      <c r="AZ141" s="208"/>
      <c r="BA141" s="208"/>
      <c r="BB141" s="208"/>
      <c r="BC141" s="208"/>
      <c r="BD141" s="208"/>
    </row>
    <row r="142" spans="23:56">
      <c r="W142" s="208"/>
      <c r="X142" s="208"/>
      <c r="Y142" s="208"/>
      <c r="Z142" s="208"/>
      <c r="AA142" s="208"/>
      <c r="AB142" s="208"/>
      <c r="AC142" s="208"/>
      <c r="AD142" s="208"/>
      <c r="AE142" s="208"/>
      <c r="AF142" s="208"/>
      <c r="AG142" s="208"/>
      <c r="AH142" s="208"/>
      <c r="AI142" s="208"/>
      <c r="AJ142" s="208"/>
      <c r="AK142" s="208"/>
      <c r="AL142" s="208"/>
      <c r="AM142" s="208"/>
      <c r="AN142" s="208"/>
      <c r="AO142" s="208"/>
      <c r="AP142" s="208"/>
      <c r="AQ142" s="208"/>
      <c r="AR142" s="208"/>
      <c r="AS142" s="208"/>
      <c r="AT142" s="208"/>
      <c r="AU142" s="208"/>
      <c r="AV142" s="208"/>
      <c r="AW142" s="208"/>
      <c r="AX142" s="208"/>
      <c r="AY142" s="208"/>
      <c r="AZ142" s="208"/>
      <c r="BA142" s="208"/>
      <c r="BB142" s="208"/>
      <c r="BC142" s="208"/>
      <c r="BD142" s="208"/>
    </row>
    <row r="143" spans="23:56">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row>
    <row r="144" spans="23:56">
      <c r="W144" s="208"/>
      <c r="X144" s="208"/>
      <c r="Y144" s="208"/>
      <c r="Z144" s="208"/>
      <c r="AA144" s="208"/>
      <c r="AB144" s="208"/>
      <c r="AC144" s="208"/>
      <c r="AD144" s="208"/>
      <c r="AE144" s="208"/>
      <c r="AF144" s="208"/>
      <c r="AG144" s="208"/>
      <c r="AH144" s="208"/>
      <c r="AI144" s="208"/>
      <c r="AJ144" s="208"/>
      <c r="AK144" s="208"/>
      <c r="AL144" s="208"/>
      <c r="AM144" s="208"/>
      <c r="AN144" s="208"/>
      <c r="AO144" s="208"/>
      <c r="AP144" s="208"/>
      <c r="AQ144" s="208"/>
      <c r="AR144" s="208"/>
      <c r="AS144" s="208"/>
      <c r="AT144" s="208"/>
      <c r="AU144" s="208"/>
      <c r="AV144" s="208"/>
      <c r="AW144" s="208"/>
      <c r="AX144" s="208"/>
      <c r="AY144" s="208"/>
      <c r="AZ144" s="208"/>
      <c r="BA144" s="208"/>
      <c r="BB144" s="208"/>
      <c r="BC144" s="208"/>
      <c r="BD144" s="208"/>
    </row>
    <row r="145" spans="23:56">
      <c r="W145" s="208"/>
      <c r="X145" s="208"/>
      <c r="Y145" s="208"/>
      <c r="Z145" s="208"/>
      <c r="AA145" s="208"/>
      <c r="AB145" s="208"/>
      <c r="AC145" s="208"/>
      <c r="AD145" s="208"/>
      <c r="AE145" s="208"/>
      <c r="AF145" s="208"/>
      <c r="AG145" s="208"/>
      <c r="AH145" s="208"/>
      <c r="AI145" s="208"/>
      <c r="AJ145" s="208"/>
      <c r="AK145" s="208"/>
      <c r="AL145" s="208"/>
      <c r="AM145" s="208"/>
      <c r="AN145" s="208"/>
      <c r="AO145" s="208"/>
      <c r="AP145" s="208"/>
      <c r="AQ145" s="208"/>
      <c r="AR145" s="208"/>
      <c r="AS145" s="208"/>
      <c r="AT145" s="208"/>
      <c r="AU145" s="208"/>
      <c r="AV145" s="208"/>
      <c r="AW145" s="208"/>
      <c r="AX145" s="208"/>
      <c r="AY145" s="208"/>
      <c r="AZ145" s="208"/>
      <c r="BA145" s="208"/>
      <c r="BB145" s="208"/>
      <c r="BC145" s="208"/>
      <c r="BD145" s="208"/>
    </row>
    <row r="146" spans="23:56">
      <c r="W146" s="208"/>
      <c r="X146" s="208"/>
      <c r="Y146" s="208"/>
      <c r="Z146" s="208"/>
      <c r="AA146" s="208"/>
      <c r="AB146" s="208"/>
      <c r="AC146" s="208"/>
      <c r="AD146" s="208"/>
      <c r="AE146" s="208"/>
      <c r="AF146" s="208"/>
      <c r="AG146" s="208"/>
      <c r="AH146" s="208"/>
      <c r="AI146" s="208"/>
      <c r="AJ146" s="208"/>
      <c r="AK146" s="208"/>
      <c r="AL146" s="208"/>
      <c r="AM146" s="208"/>
      <c r="AN146" s="208"/>
      <c r="AO146" s="208"/>
      <c r="AP146" s="208"/>
      <c r="AQ146" s="208"/>
      <c r="AR146" s="208"/>
      <c r="AS146" s="208"/>
      <c r="AT146" s="208"/>
      <c r="AU146" s="208"/>
      <c r="AV146" s="208"/>
      <c r="AW146" s="208"/>
      <c r="AX146" s="208"/>
      <c r="AY146" s="208"/>
      <c r="AZ146" s="208"/>
      <c r="BA146" s="208"/>
      <c r="BB146" s="208"/>
      <c r="BC146" s="208"/>
      <c r="BD146" s="208"/>
    </row>
    <row r="147" spans="23:56">
      <c r="W147" s="208"/>
      <c r="X147" s="208"/>
      <c r="Y147" s="208"/>
      <c r="Z147" s="208"/>
      <c r="AA147" s="208"/>
      <c r="AB147" s="208"/>
      <c r="AC147" s="208"/>
      <c r="AD147" s="208"/>
      <c r="AE147" s="208"/>
      <c r="AF147" s="208"/>
      <c r="AG147" s="208"/>
      <c r="AH147" s="208"/>
      <c r="AI147" s="208"/>
      <c r="AJ147" s="208"/>
      <c r="AK147" s="208"/>
      <c r="AL147" s="208"/>
      <c r="AM147" s="208"/>
      <c r="AN147" s="208"/>
      <c r="AO147" s="208"/>
      <c r="AP147" s="208"/>
      <c r="AQ147" s="208"/>
      <c r="AR147" s="208"/>
      <c r="AS147" s="208"/>
      <c r="AT147" s="208"/>
      <c r="AU147" s="208"/>
      <c r="AV147" s="208"/>
      <c r="AW147" s="208"/>
      <c r="AX147" s="208"/>
      <c r="AY147" s="208"/>
      <c r="AZ147" s="208"/>
      <c r="BA147" s="208"/>
      <c r="BB147" s="208"/>
      <c r="BC147" s="208"/>
      <c r="BD147" s="208"/>
    </row>
    <row r="148" spans="23:56">
      <c r="W148" s="208"/>
      <c r="X148" s="208"/>
      <c r="Y148" s="208"/>
      <c r="Z148" s="208"/>
      <c r="AA148" s="208"/>
      <c r="AB148" s="208"/>
      <c r="AC148" s="208"/>
      <c r="AD148" s="208"/>
      <c r="AE148" s="208"/>
      <c r="AF148" s="208"/>
      <c r="AG148" s="208"/>
      <c r="AH148" s="208"/>
      <c r="AI148" s="208"/>
      <c r="AJ148" s="208"/>
      <c r="AK148" s="208"/>
      <c r="AL148" s="208"/>
      <c r="AM148" s="208"/>
      <c r="AN148" s="208"/>
      <c r="AO148" s="208"/>
      <c r="AP148" s="208"/>
      <c r="AQ148" s="208"/>
      <c r="AR148" s="208"/>
      <c r="AS148" s="208"/>
      <c r="AT148" s="208"/>
      <c r="AU148" s="208"/>
      <c r="AV148" s="208"/>
      <c r="AW148" s="208"/>
      <c r="AX148" s="208"/>
      <c r="AY148" s="208"/>
      <c r="AZ148" s="208"/>
      <c r="BA148" s="208"/>
      <c r="BB148" s="208"/>
      <c r="BC148" s="208"/>
      <c r="BD148" s="208"/>
    </row>
    <row r="149" spans="23:56">
      <c r="W149" s="208"/>
      <c r="X149" s="208"/>
      <c r="Y149" s="208"/>
      <c r="Z149" s="208"/>
      <c r="AA149" s="208"/>
      <c r="AB149" s="208"/>
      <c r="AC149" s="208"/>
      <c r="AD149" s="208"/>
      <c r="AE149" s="208"/>
      <c r="AF149" s="208"/>
      <c r="AG149" s="208"/>
      <c r="AH149" s="208"/>
      <c r="AI149" s="208"/>
      <c r="AJ149" s="208"/>
      <c r="AK149" s="208"/>
      <c r="AL149" s="208"/>
      <c r="AM149" s="208"/>
      <c r="AN149" s="208"/>
      <c r="AO149" s="208"/>
      <c r="AP149" s="208"/>
      <c r="AQ149" s="208"/>
      <c r="AR149" s="208"/>
      <c r="AS149" s="208"/>
      <c r="AT149" s="208"/>
      <c r="AU149" s="208"/>
      <c r="AV149" s="208"/>
      <c r="AW149" s="208"/>
      <c r="AX149" s="208"/>
      <c r="AY149" s="208"/>
      <c r="AZ149" s="208"/>
      <c r="BA149" s="208"/>
      <c r="BB149" s="208"/>
      <c r="BC149" s="208"/>
      <c r="BD149" s="208"/>
    </row>
    <row r="150" spans="23:56">
      <c r="W150" s="208"/>
      <c r="X150" s="208"/>
      <c r="Y150" s="208"/>
      <c r="Z150" s="208"/>
      <c r="AA150" s="208"/>
      <c r="AB150" s="208"/>
      <c r="AC150" s="208"/>
      <c r="AD150" s="208"/>
      <c r="AE150" s="208"/>
      <c r="AF150" s="208"/>
      <c r="AG150" s="208"/>
      <c r="AH150" s="208"/>
      <c r="AI150" s="208"/>
      <c r="AJ150" s="208"/>
      <c r="AK150" s="208"/>
      <c r="AL150" s="208"/>
      <c r="AM150" s="208"/>
      <c r="AN150" s="208"/>
      <c r="AO150" s="208"/>
      <c r="AP150" s="208"/>
      <c r="AQ150" s="208"/>
      <c r="AR150" s="208"/>
      <c r="AS150" s="208"/>
      <c r="AT150" s="208"/>
      <c r="AU150" s="208"/>
      <c r="AV150" s="208"/>
      <c r="AW150" s="208"/>
      <c r="AX150" s="208"/>
      <c r="AY150" s="208"/>
      <c r="AZ150" s="208"/>
      <c r="BA150" s="208"/>
      <c r="BB150" s="208"/>
      <c r="BC150" s="208"/>
      <c r="BD150" s="208"/>
    </row>
    <row r="151" spans="23:56">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row>
    <row r="152" spans="23:56">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row>
    <row r="153" spans="23:56">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row>
    <row r="154" spans="23:56">
      <c r="W154" s="208"/>
      <c r="X154" s="208"/>
      <c r="Y154" s="208"/>
      <c r="Z154" s="208"/>
      <c r="AA154" s="208"/>
      <c r="AB154" s="208"/>
      <c r="AC154" s="208"/>
      <c r="AD154" s="208"/>
      <c r="AE154" s="208"/>
      <c r="AF154" s="208"/>
      <c r="AG154" s="208"/>
      <c r="AH154" s="208"/>
      <c r="AI154" s="208"/>
      <c r="AJ154" s="208"/>
      <c r="AK154" s="208"/>
      <c r="AL154" s="208"/>
      <c r="AM154" s="208"/>
      <c r="AN154" s="208"/>
      <c r="AO154" s="208"/>
      <c r="AP154" s="208"/>
      <c r="AQ154" s="208"/>
      <c r="AR154" s="208"/>
      <c r="AS154" s="208"/>
      <c r="AT154" s="208"/>
      <c r="AU154" s="208"/>
      <c r="AV154" s="208"/>
      <c r="AW154" s="208"/>
      <c r="AX154" s="208"/>
      <c r="AY154" s="208"/>
      <c r="AZ154" s="208"/>
      <c r="BA154" s="208"/>
      <c r="BB154" s="208"/>
      <c r="BC154" s="208"/>
      <c r="BD154" s="208"/>
    </row>
    <row r="155" spans="23:56">
      <c r="W155" s="208"/>
      <c r="X155" s="208"/>
      <c r="Y155" s="208"/>
      <c r="Z155" s="208"/>
      <c r="AA155" s="208"/>
      <c r="AB155" s="208"/>
      <c r="AC155" s="208"/>
      <c r="AD155" s="208"/>
      <c r="AE155" s="208"/>
      <c r="AF155" s="208"/>
      <c r="AG155" s="208"/>
      <c r="AH155" s="208"/>
      <c r="AI155" s="208"/>
      <c r="AJ155" s="208"/>
      <c r="AK155" s="208"/>
      <c r="AL155" s="208"/>
      <c r="AM155" s="208"/>
      <c r="AN155" s="208"/>
      <c r="AO155" s="208"/>
      <c r="AP155" s="208"/>
      <c r="AQ155" s="208"/>
      <c r="AR155" s="208"/>
      <c r="AS155" s="208"/>
      <c r="AT155" s="208"/>
      <c r="AU155" s="208"/>
      <c r="AV155" s="208"/>
      <c r="AW155" s="208"/>
      <c r="AX155" s="208"/>
      <c r="AY155" s="208"/>
      <c r="AZ155" s="208"/>
      <c r="BA155" s="208"/>
      <c r="BB155" s="208"/>
      <c r="BC155" s="208"/>
      <c r="BD155" s="208"/>
    </row>
    <row r="173" spans="7:7">
      <c r="G173" s="1" t="s">
        <v>461</v>
      </c>
    </row>
  </sheetData>
  <mergeCells count="6">
    <mergeCell ref="A42:B42"/>
    <mergeCell ref="A43:U43"/>
    <mergeCell ref="A44:U44"/>
    <mergeCell ref="A1:U1"/>
    <mergeCell ref="A2:U2"/>
    <mergeCell ref="O3:U3"/>
  </mergeCells>
  <conditionalFormatting sqref="V31:XFD42 AN4:XFD18 V4:V30 BB19:XFD30">
    <cfRule type="expression" dxfId="4" priority="3">
      <formula>MOD(ROW(),3)=1</formula>
    </cfRule>
  </conditionalFormatting>
  <pageMargins left="0.70866141732283472" right="0.70866141732283472" top="0.74803149606299213" bottom="0.74803149606299213" header="0.31496062992125984" footer="0.31496062992125984"/>
  <pageSetup scale="5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50B57-DD7B-4C2C-83F6-C53E0948B128}">
  <sheetPr>
    <tabColor rgb="FF00B050"/>
  </sheetPr>
  <dimension ref="A1:Q169"/>
  <sheetViews>
    <sheetView view="pageBreakPreview" topLeftCell="E4" zoomScaleSheetLayoutView="100" workbookViewId="0">
      <selection activeCell="L15" sqref="L15"/>
    </sheetView>
  </sheetViews>
  <sheetFormatPr defaultColWidth="9.140625" defaultRowHeight="15"/>
  <cols>
    <col min="1" max="1" width="8.7109375" style="1" hidden="1" customWidth="1"/>
    <col min="2" max="2" width="46.28515625" style="1" hidden="1" customWidth="1"/>
    <col min="3" max="3" width="17.42578125" style="1" hidden="1" customWidth="1"/>
    <col min="4" max="4" width="60.7109375" style="1" hidden="1" customWidth="1"/>
    <col min="5" max="5" width="9.42578125" style="1" customWidth="1"/>
    <col min="6" max="6" width="59.28515625" style="1" customWidth="1"/>
    <col min="7" max="7" width="20.28515625" style="1" customWidth="1"/>
    <col min="8" max="8" width="52.5703125" style="1" customWidth="1"/>
    <col min="9" max="9" width="11.140625" style="1" customWidth="1"/>
    <col min="10" max="16384" width="9.140625" style="1"/>
  </cols>
  <sheetData>
    <row r="1" spans="1:17" s="224" customFormat="1" ht="20.100000000000001" customHeight="1">
      <c r="A1" s="1776" t="s">
        <v>420</v>
      </c>
      <c r="B1" s="1777"/>
      <c r="C1" s="1777"/>
      <c r="D1" s="1777"/>
      <c r="E1" s="1732" t="s">
        <v>2182</v>
      </c>
      <c r="F1" s="1778"/>
      <c r="G1" s="1778"/>
      <c r="H1" s="1779"/>
    </row>
    <row r="2" spans="1:17" s="224" customFormat="1" ht="20.100000000000001" customHeight="1">
      <c r="A2" s="1780" t="s">
        <v>421</v>
      </c>
      <c r="B2" s="1628"/>
      <c r="C2" s="1628"/>
      <c r="D2" s="1628"/>
      <c r="E2" s="1575" t="s">
        <v>1976</v>
      </c>
      <c r="F2" s="1394"/>
      <c r="G2" s="1394"/>
      <c r="H2" s="1395"/>
    </row>
    <row r="3" spans="1:17" s="36" customFormat="1" ht="43.5" customHeight="1">
      <c r="A3" s="398" t="s">
        <v>450</v>
      </c>
      <c r="B3" s="940" t="s">
        <v>124</v>
      </c>
      <c r="C3" s="398" t="s">
        <v>208</v>
      </c>
      <c r="D3" s="941" t="s">
        <v>125</v>
      </c>
      <c r="E3" s="544" t="s">
        <v>604</v>
      </c>
      <c r="F3" s="1249" t="s">
        <v>125</v>
      </c>
      <c r="G3" s="544" t="s">
        <v>612</v>
      </c>
      <c r="H3" s="1230" t="s">
        <v>124</v>
      </c>
    </row>
    <row r="4" spans="1:17" s="224" customFormat="1" ht="43.5" customHeight="1">
      <c r="A4" s="392">
        <v>1</v>
      </c>
      <c r="B4" s="299" t="s">
        <v>66</v>
      </c>
      <c r="C4" s="392" t="s">
        <v>67</v>
      </c>
      <c r="D4" s="513" t="s">
        <v>2178</v>
      </c>
      <c r="E4" s="392">
        <v>1</v>
      </c>
      <c r="F4" s="513" t="s">
        <v>457</v>
      </c>
      <c r="G4" s="392" t="s">
        <v>458</v>
      </c>
      <c r="H4" s="402" t="s">
        <v>455</v>
      </c>
    </row>
    <row r="5" spans="1:17" s="38" customFormat="1" ht="43.5" customHeight="1">
      <c r="A5" s="261">
        <v>2</v>
      </c>
      <c r="B5" s="299" t="s">
        <v>68</v>
      </c>
      <c r="C5" s="942" t="s">
        <v>69</v>
      </c>
      <c r="D5" s="513" t="s">
        <v>456</v>
      </c>
      <c r="E5" s="521">
        <v>2</v>
      </c>
      <c r="F5" s="515" t="s">
        <v>456</v>
      </c>
      <c r="G5" s="521" t="s">
        <v>459</v>
      </c>
      <c r="H5" s="549" t="s">
        <v>68</v>
      </c>
      <c r="I5" s="1"/>
      <c r="K5" s="1"/>
      <c r="L5" s="1"/>
      <c r="M5" s="1"/>
      <c r="N5" s="1"/>
      <c r="O5" s="1"/>
      <c r="P5" s="1"/>
      <c r="Q5" s="1"/>
    </row>
    <row r="6" spans="1:17" ht="43.5" customHeight="1">
      <c r="A6" s="261">
        <v>3</v>
      </c>
      <c r="B6" s="453" t="s">
        <v>449</v>
      </c>
      <c r="C6" s="942" t="s">
        <v>70</v>
      </c>
      <c r="D6" s="895" t="s">
        <v>2179</v>
      </c>
      <c r="E6" s="392">
        <v>3</v>
      </c>
      <c r="F6" s="895" t="s">
        <v>572</v>
      </c>
      <c r="G6" s="392" t="s">
        <v>579</v>
      </c>
      <c r="H6" s="400" t="s">
        <v>597</v>
      </c>
    </row>
    <row r="7" spans="1:17" ht="43.5" customHeight="1">
      <c r="A7" s="261">
        <v>4</v>
      </c>
      <c r="B7" s="299" t="s">
        <v>71</v>
      </c>
      <c r="C7" s="942" t="s">
        <v>72</v>
      </c>
      <c r="D7" s="513" t="s">
        <v>2180</v>
      </c>
      <c r="E7" s="521">
        <v>4</v>
      </c>
      <c r="F7" s="515" t="s">
        <v>2180</v>
      </c>
      <c r="G7" s="521" t="s">
        <v>1939</v>
      </c>
      <c r="H7" s="549" t="s">
        <v>460</v>
      </c>
    </row>
    <row r="8" spans="1:17" ht="43.5" customHeight="1">
      <c r="A8" s="261"/>
      <c r="B8" s="299" t="s">
        <v>395</v>
      </c>
      <c r="C8" s="942" t="s">
        <v>73</v>
      </c>
      <c r="D8" s="513" t="s">
        <v>397</v>
      </c>
      <c r="E8" s="946"/>
      <c r="F8" s="513" t="s">
        <v>397</v>
      </c>
      <c r="G8" s="392" t="s">
        <v>73</v>
      </c>
      <c r="H8" s="402" t="s">
        <v>395</v>
      </c>
    </row>
    <row r="9" spans="1:17" ht="43.5" customHeight="1">
      <c r="A9" s="261"/>
      <c r="B9" s="299" t="s">
        <v>448</v>
      </c>
      <c r="C9" s="942" t="s">
        <v>74</v>
      </c>
      <c r="D9" s="513" t="s">
        <v>396</v>
      </c>
      <c r="E9" s="947"/>
      <c r="F9" s="515" t="s">
        <v>396</v>
      </c>
      <c r="G9" s="521" t="s">
        <v>1940</v>
      </c>
      <c r="H9" s="549" t="s">
        <v>448</v>
      </c>
    </row>
    <row r="10" spans="1:17" s="224" customFormat="1" ht="36.75" customHeight="1">
      <c r="A10" s="945"/>
      <c r="B10" s="318"/>
      <c r="C10" s="943"/>
      <c r="D10" s="318"/>
      <c r="E10" s="1500" t="s">
        <v>1917</v>
      </c>
      <c r="F10" s="1501"/>
      <c r="G10" s="1501"/>
      <c r="H10" s="1502"/>
    </row>
    <row r="11" spans="1:17" s="224" customFormat="1" ht="20.100000000000001" customHeight="1">
      <c r="A11" s="558" t="s">
        <v>75</v>
      </c>
      <c r="B11" s="314"/>
      <c r="C11" s="314"/>
      <c r="D11" s="314"/>
      <c r="E11" s="395" t="s">
        <v>2181</v>
      </c>
      <c r="F11" s="580"/>
      <c r="G11" s="580"/>
      <c r="H11" s="581"/>
    </row>
    <row r="15" spans="1:17">
      <c r="F15" s="222"/>
    </row>
    <row r="16" spans="1:17">
      <c r="F16" s="222"/>
    </row>
    <row r="17" spans="6:6">
      <c r="F17" s="222"/>
    </row>
    <row r="55" spans="2:16">
      <c r="B55" s="1213"/>
      <c r="C55" s="1213"/>
      <c r="D55" s="1213"/>
      <c r="E55" s="1213"/>
      <c r="F55" s="1213"/>
      <c r="G55" s="1213"/>
      <c r="H55" s="1213"/>
      <c r="I55" s="1213"/>
      <c r="J55" s="1213"/>
      <c r="K55" s="1213"/>
      <c r="L55" s="1213"/>
      <c r="M55" s="1213"/>
      <c r="N55" s="1213"/>
      <c r="O55" s="1213"/>
      <c r="P55" s="1213"/>
    </row>
    <row r="56" spans="2:16">
      <c r="B56" s="1213"/>
      <c r="C56" s="1213"/>
      <c r="D56" s="1213"/>
      <c r="E56" s="1213"/>
      <c r="F56" s="1213"/>
      <c r="G56" s="1213"/>
      <c r="H56" s="1213"/>
      <c r="I56" s="1213"/>
      <c r="J56" s="1213"/>
      <c r="K56" s="1213"/>
      <c r="L56" s="1213"/>
      <c r="M56" s="1213"/>
      <c r="N56" s="1213"/>
      <c r="O56" s="1213"/>
      <c r="P56" s="1213"/>
    </row>
    <row r="169" spans="7:7">
      <c r="G169" s="1" t="s">
        <v>461</v>
      </c>
    </row>
  </sheetData>
  <mergeCells count="5">
    <mergeCell ref="E10:H10"/>
    <mergeCell ref="A1:D1"/>
    <mergeCell ref="E1:H1"/>
    <mergeCell ref="A2:D2"/>
    <mergeCell ref="E2:H2"/>
  </mergeCells>
  <conditionalFormatting sqref="K3:XFD9 I3:I9">
    <cfRule type="expression" dxfId="3" priority="2">
      <formula>MOD(ROW(),3)=1</formula>
    </cfRule>
  </conditionalFormatting>
  <printOptions horizontalCentered="1"/>
  <pageMargins left="0.70866141732283472" right="0.70866141732283472" top="0.51181102362204722" bottom="0.39370078740157483" header="0.31496062992125984" footer="0.31496062992125984"/>
  <pageSetup paperSize="9" scale="83" orientation="landscape"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25F12-A6FC-46A7-830D-B3B986894EED}">
  <sheetPr>
    <tabColor rgb="FFFFFF00"/>
  </sheetPr>
  <dimension ref="A1:Q170"/>
  <sheetViews>
    <sheetView view="pageBreakPreview" topLeftCell="A19" zoomScaleSheetLayoutView="100" workbookViewId="0">
      <selection activeCell="L15" sqref="L15"/>
    </sheetView>
  </sheetViews>
  <sheetFormatPr defaultColWidth="9.140625" defaultRowHeight="15"/>
  <cols>
    <col min="1" max="1" width="7.42578125" style="222" customWidth="1"/>
    <col min="2" max="2" width="59" style="222" customWidth="1"/>
    <col min="3" max="3" width="16.140625" style="222" customWidth="1"/>
    <col min="4" max="5" width="11" style="222" customWidth="1"/>
    <col min="6" max="7" width="10.85546875" style="222" customWidth="1"/>
    <col min="8" max="8" width="48.85546875" style="222" customWidth="1"/>
    <col min="9" max="16384" width="9.140625" style="222"/>
  </cols>
  <sheetData>
    <row r="1" spans="1:17" s="5" customFormat="1" ht="23.25" customHeight="1">
      <c r="A1" s="1386" t="s">
        <v>2200</v>
      </c>
      <c r="B1" s="1436"/>
      <c r="C1" s="1436"/>
      <c r="D1" s="1436"/>
      <c r="E1" s="1436"/>
      <c r="F1" s="1436"/>
      <c r="G1" s="1436"/>
      <c r="H1" s="1437"/>
    </row>
    <row r="2" spans="1:17" s="5" customFormat="1" ht="24" customHeight="1">
      <c r="A2" s="1393" t="s">
        <v>1977</v>
      </c>
      <c r="B2" s="1443"/>
      <c r="C2" s="1443"/>
      <c r="D2" s="1443"/>
      <c r="E2" s="1443"/>
      <c r="F2" s="1443"/>
      <c r="G2" s="1443"/>
      <c r="H2" s="1444"/>
    </row>
    <row r="3" spans="1:17" s="43" customFormat="1" ht="98.25" customHeight="1">
      <c r="A3" s="1426" t="s">
        <v>604</v>
      </c>
      <c r="B3" s="1426" t="s">
        <v>209</v>
      </c>
      <c r="C3" s="1420" t="s">
        <v>2201</v>
      </c>
      <c r="D3" s="1666" t="s">
        <v>2202</v>
      </c>
      <c r="E3" s="1666"/>
      <c r="F3" s="1666" t="s">
        <v>2203</v>
      </c>
      <c r="G3" s="1666"/>
      <c r="H3" s="1426" t="s">
        <v>76</v>
      </c>
    </row>
    <row r="4" spans="1:17" s="44" customFormat="1" ht="34.5" customHeight="1">
      <c r="A4" s="1426"/>
      <c r="B4" s="1426"/>
      <c r="C4" s="1420"/>
      <c r="D4" s="1287">
        <v>2025</v>
      </c>
      <c r="E4" s="1287">
        <v>2050</v>
      </c>
      <c r="F4" s="1287">
        <v>2025</v>
      </c>
      <c r="G4" s="1287">
        <v>2050</v>
      </c>
      <c r="H4" s="1426"/>
    </row>
    <row r="5" spans="1:17" s="37" customFormat="1" ht="20.100000000000001" customHeight="1">
      <c r="A5" s="646">
        <v>1</v>
      </c>
      <c r="B5" s="948" t="s">
        <v>615</v>
      </c>
      <c r="C5" s="949">
        <v>45.53</v>
      </c>
      <c r="D5" s="1372">
        <v>69.2</v>
      </c>
      <c r="E5" s="1372">
        <v>81.41</v>
      </c>
      <c r="F5" s="1372">
        <v>657.95</v>
      </c>
      <c r="G5" s="1372">
        <v>559.27</v>
      </c>
      <c r="H5" s="402" t="s">
        <v>77</v>
      </c>
      <c r="J5" s="5"/>
      <c r="K5" s="5"/>
      <c r="L5" s="5"/>
      <c r="M5" s="5"/>
      <c r="N5" s="5"/>
      <c r="O5" s="5"/>
      <c r="P5" s="5"/>
      <c r="Q5" s="5"/>
    </row>
    <row r="6" spans="1:17" s="5" customFormat="1" ht="20.100000000000001" customHeight="1">
      <c r="A6" s="962">
        <v>2</v>
      </c>
      <c r="B6" s="953" t="s">
        <v>2183</v>
      </c>
      <c r="C6" s="954">
        <v>509.52</v>
      </c>
      <c r="D6" s="1053">
        <v>593.04</v>
      </c>
      <c r="E6" s="1053">
        <v>697.69</v>
      </c>
      <c r="F6" s="1053">
        <v>859.17</v>
      </c>
      <c r="G6" s="1053">
        <v>730.3</v>
      </c>
      <c r="H6" s="963" t="s">
        <v>78</v>
      </c>
    </row>
    <row r="7" spans="1:17" s="5" customFormat="1" ht="20.100000000000001" customHeight="1">
      <c r="A7" s="714"/>
      <c r="B7" s="950" t="s">
        <v>2184</v>
      </c>
      <c r="C7" s="949">
        <v>613.95000000000005</v>
      </c>
      <c r="D7" s="1372">
        <f>48.06+10.24</f>
        <v>58.300000000000004</v>
      </c>
      <c r="E7" s="1372">
        <f>12.05+56.54</f>
        <v>68.59</v>
      </c>
      <c r="F7" s="1372">
        <f>10971.29+8463.87</f>
        <v>19435.160000000003</v>
      </c>
      <c r="G7" s="1372">
        <f>9325.79+7192.53</f>
        <v>16518.32</v>
      </c>
      <c r="H7" s="964" t="s">
        <v>79</v>
      </c>
    </row>
    <row r="8" spans="1:17" s="5" customFormat="1" ht="20.100000000000001" customHeight="1">
      <c r="A8" s="648">
        <v>3</v>
      </c>
      <c r="B8" s="955" t="s">
        <v>2185</v>
      </c>
      <c r="C8" s="954">
        <v>117.74</v>
      </c>
      <c r="D8" s="1053">
        <v>89.18</v>
      </c>
      <c r="E8" s="1053">
        <v>104.92</v>
      </c>
      <c r="F8" s="1053">
        <v>1320.25</v>
      </c>
      <c r="G8" s="1053">
        <v>1122.19</v>
      </c>
      <c r="H8" s="549" t="s">
        <v>80</v>
      </c>
    </row>
    <row r="9" spans="1:17" s="5" customFormat="1" ht="20.100000000000001" customHeight="1">
      <c r="A9" s="646">
        <v>4</v>
      </c>
      <c r="B9" s="951" t="s">
        <v>2186</v>
      </c>
      <c r="C9" s="949">
        <v>89.04</v>
      </c>
      <c r="D9" s="1372">
        <v>100.41</v>
      </c>
      <c r="E9" s="1372">
        <v>118.13</v>
      </c>
      <c r="F9" s="1372">
        <v>886.76</v>
      </c>
      <c r="G9" s="1372">
        <v>753.75</v>
      </c>
      <c r="H9" s="402" t="s">
        <v>81</v>
      </c>
    </row>
    <row r="10" spans="1:17" s="5" customFormat="1" ht="20.100000000000001" customHeight="1">
      <c r="A10" s="648">
        <v>5</v>
      </c>
      <c r="B10" s="955" t="s">
        <v>2187</v>
      </c>
      <c r="C10" s="954">
        <v>27.67</v>
      </c>
      <c r="D10" s="1053">
        <v>48.39</v>
      </c>
      <c r="E10" s="1053">
        <v>56.93</v>
      </c>
      <c r="F10" s="1053">
        <v>571.80999999999995</v>
      </c>
      <c r="G10" s="1053">
        <v>486.04</v>
      </c>
      <c r="H10" s="549" t="s">
        <v>82</v>
      </c>
    </row>
    <row r="11" spans="1:17" s="5" customFormat="1" ht="20.100000000000001" customHeight="1">
      <c r="A11" s="646">
        <v>6</v>
      </c>
      <c r="B11" s="951" t="s">
        <v>2188</v>
      </c>
      <c r="C11" s="949">
        <v>11.02</v>
      </c>
      <c r="D11" s="1372">
        <v>16.02</v>
      </c>
      <c r="E11" s="1372">
        <v>18.850000000000001</v>
      </c>
      <c r="F11" s="1372">
        <v>687.89</v>
      </c>
      <c r="G11" s="1372">
        <v>584.62</v>
      </c>
      <c r="H11" s="402" t="s">
        <v>83</v>
      </c>
    </row>
    <row r="12" spans="1:17" s="5" customFormat="1" ht="20.100000000000001" customHeight="1">
      <c r="A12" s="648">
        <v>7</v>
      </c>
      <c r="B12" s="955" t="s">
        <v>2189</v>
      </c>
      <c r="C12" s="956">
        <v>26.41</v>
      </c>
      <c r="D12" s="1050">
        <v>38.97</v>
      </c>
      <c r="E12" s="1050">
        <v>45.85</v>
      </c>
      <c r="F12" s="1053">
        <v>677.7</v>
      </c>
      <c r="G12" s="1053">
        <v>576.01</v>
      </c>
      <c r="H12" s="549" t="s">
        <v>84</v>
      </c>
    </row>
    <row r="13" spans="1:17" s="5" customFormat="1" ht="30" customHeight="1">
      <c r="A13" s="646">
        <v>8</v>
      </c>
      <c r="B13" s="951" t="s">
        <v>2190</v>
      </c>
      <c r="C13" s="952">
        <v>26.74</v>
      </c>
      <c r="D13" s="840">
        <v>74.319999999999993</v>
      </c>
      <c r="E13" s="840">
        <v>87.43</v>
      </c>
      <c r="F13" s="1372">
        <v>359.8</v>
      </c>
      <c r="G13" s="1372">
        <v>305.83999999999997</v>
      </c>
      <c r="H13" s="400" t="s">
        <v>85</v>
      </c>
    </row>
    <row r="14" spans="1:17" s="5" customFormat="1" ht="20.100000000000001" customHeight="1">
      <c r="A14" s="648">
        <v>9</v>
      </c>
      <c r="B14" s="955" t="s">
        <v>2191</v>
      </c>
      <c r="C14" s="956">
        <v>73</v>
      </c>
      <c r="D14" s="1050">
        <v>43.93</v>
      </c>
      <c r="E14" s="1050">
        <v>51.68</v>
      </c>
      <c r="F14" s="1053">
        <v>1661.73</v>
      </c>
      <c r="G14" s="1053">
        <v>1412.54</v>
      </c>
      <c r="H14" s="549" t="s">
        <v>86</v>
      </c>
    </row>
    <row r="15" spans="1:17" s="5" customFormat="1" ht="20.100000000000001" customHeight="1">
      <c r="A15" s="646">
        <v>10</v>
      </c>
      <c r="B15" s="951" t="s">
        <v>2192</v>
      </c>
      <c r="C15" s="952">
        <v>35.65</v>
      </c>
      <c r="D15" s="840">
        <v>16.18</v>
      </c>
      <c r="E15" s="840">
        <v>19.04</v>
      </c>
      <c r="F15" s="1372">
        <v>2203.34</v>
      </c>
      <c r="G15" s="1372">
        <v>1872.37</v>
      </c>
      <c r="H15" s="402" t="s">
        <v>87</v>
      </c>
    </row>
    <row r="16" spans="1:17" s="5" customFormat="1" ht="20.100000000000001" customHeight="1">
      <c r="A16" s="648">
        <v>11</v>
      </c>
      <c r="B16" s="955" t="s">
        <v>2193</v>
      </c>
      <c r="C16" s="956">
        <v>15.05</v>
      </c>
      <c r="D16" s="1050">
        <v>15.52</v>
      </c>
      <c r="E16" s="1050">
        <v>18.260000000000002</v>
      </c>
      <c r="F16" s="1053">
        <v>969.72</v>
      </c>
      <c r="G16" s="1053">
        <v>824.21</v>
      </c>
      <c r="H16" s="549" t="s">
        <v>88</v>
      </c>
    </row>
    <row r="17" spans="1:8" s="5" customFormat="1" ht="20.100000000000001" customHeight="1">
      <c r="A17" s="646">
        <v>12</v>
      </c>
      <c r="B17" s="951" t="s">
        <v>2194</v>
      </c>
      <c r="C17" s="952">
        <v>12.96</v>
      </c>
      <c r="D17" s="840">
        <v>17.34</v>
      </c>
      <c r="E17" s="840">
        <v>20.399999999999999</v>
      </c>
      <c r="F17" s="1372">
        <v>747.4</v>
      </c>
      <c r="G17" s="1372">
        <v>635.29</v>
      </c>
      <c r="H17" s="402" t="s">
        <v>89</v>
      </c>
    </row>
    <row r="18" spans="1:8" s="5" customFormat="1" ht="20.100000000000001" customHeight="1">
      <c r="A18" s="648">
        <v>13</v>
      </c>
      <c r="B18" s="955" t="s">
        <v>2195</v>
      </c>
      <c r="C18" s="956">
        <v>14.96</v>
      </c>
      <c r="D18" s="1050">
        <v>17.34</v>
      </c>
      <c r="E18" s="1050">
        <v>20.399999999999999</v>
      </c>
      <c r="F18" s="1053">
        <v>862.75</v>
      </c>
      <c r="G18" s="1053">
        <v>733.33</v>
      </c>
      <c r="H18" s="549" t="s">
        <v>90</v>
      </c>
    </row>
    <row r="19" spans="1:8" s="5" customFormat="1" ht="30" customHeight="1">
      <c r="A19" s="646">
        <v>14</v>
      </c>
      <c r="B19" s="948" t="s">
        <v>614</v>
      </c>
      <c r="C19" s="952">
        <v>26.93</v>
      </c>
      <c r="D19" s="840">
        <v>36.5</v>
      </c>
      <c r="E19" s="840">
        <v>42.94</v>
      </c>
      <c r="F19" s="1372">
        <v>737.81</v>
      </c>
      <c r="G19" s="1372">
        <v>627.15</v>
      </c>
      <c r="H19" s="400" t="s">
        <v>91</v>
      </c>
    </row>
    <row r="20" spans="1:8" s="5" customFormat="1" ht="20.100000000000001" customHeight="1">
      <c r="A20" s="648">
        <v>15</v>
      </c>
      <c r="B20" s="955" t="s">
        <v>2196</v>
      </c>
      <c r="C20" s="956">
        <v>58.21</v>
      </c>
      <c r="D20" s="1050">
        <v>24.28</v>
      </c>
      <c r="E20" s="1050">
        <v>28.56</v>
      </c>
      <c r="F20" s="1053">
        <v>2397.4499999999998</v>
      </c>
      <c r="G20" s="1053">
        <v>2038.17</v>
      </c>
      <c r="H20" s="549" t="s">
        <v>92</v>
      </c>
    </row>
    <row r="21" spans="1:8" s="5" customFormat="1" ht="20.100000000000001" customHeight="1">
      <c r="A21" s="646">
        <v>16</v>
      </c>
      <c r="B21" s="951" t="s">
        <v>2197</v>
      </c>
      <c r="C21" s="952">
        <v>26.24</v>
      </c>
      <c r="D21" s="840">
        <v>24.44</v>
      </c>
      <c r="E21" s="840">
        <v>28.75</v>
      </c>
      <c r="F21" s="1372">
        <v>1073.6500000000001</v>
      </c>
      <c r="G21" s="1372">
        <v>912.7</v>
      </c>
      <c r="H21" s="402" t="s">
        <v>93</v>
      </c>
    </row>
    <row r="22" spans="1:8" s="5" customFormat="1" ht="20.100000000000001" customHeight="1">
      <c r="A22" s="648">
        <v>17</v>
      </c>
      <c r="B22" s="955" t="s">
        <v>2198</v>
      </c>
      <c r="C22" s="956">
        <v>118.35</v>
      </c>
      <c r="D22" s="1050">
        <v>42.61</v>
      </c>
      <c r="E22" s="1050">
        <v>50.13</v>
      </c>
      <c r="F22" s="1053">
        <v>2777.52</v>
      </c>
      <c r="G22" s="1053">
        <v>2360.86</v>
      </c>
      <c r="H22" s="549" t="s">
        <v>94</v>
      </c>
    </row>
    <row r="23" spans="1:8" s="5" customFormat="1" ht="20.100000000000001" customHeight="1">
      <c r="A23" s="646">
        <v>18</v>
      </c>
      <c r="B23" s="951" t="s">
        <v>2199</v>
      </c>
      <c r="C23" s="952">
        <v>119.06</v>
      </c>
      <c r="D23" s="840">
        <v>53.84</v>
      </c>
      <c r="E23" s="840">
        <v>63.34</v>
      </c>
      <c r="F23" s="1372">
        <v>2211.37</v>
      </c>
      <c r="G23" s="1372">
        <v>1879.7</v>
      </c>
      <c r="H23" s="402" t="s">
        <v>95</v>
      </c>
    </row>
    <row r="24" spans="1:8" s="5" customFormat="1" ht="20.100000000000001" customHeight="1">
      <c r="A24" s="648">
        <v>19</v>
      </c>
      <c r="B24" s="955" t="s">
        <v>210</v>
      </c>
      <c r="C24" s="514" t="s">
        <v>97</v>
      </c>
      <c r="D24" s="521">
        <v>11.73</v>
      </c>
      <c r="E24" s="521">
        <v>13.79</v>
      </c>
      <c r="F24" s="648" t="s">
        <v>47</v>
      </c>
      <c r="G24" s="648" t="s">
        <v>47</v>
      </c>
      <c r="H24" s="549" t="s">
        <v>96</v>
      </c>
    </row>
    <row r="25" spans="1:8" s="5" customFormat="1" ht="28.5" customHeight="1">
      <c r="A25" s="646">
        <v>20</v>
      </c>
      <c r="B25" s="951" t="s">
        <v>211</v>
      </c>
      <c r="C25" s="1250">
        <v>31.17</v>
      </c>
      <c r="D25" s="1241">
        <v>2.48</v>
      </c>
      <c r="E25" s="1241">
        <v>2.91</v>
      </c>
      <c r="F25" s="646">
        <v>12568.55</v>
      </c>
      <c r="G25" s="646">
        <v>10711.34</v>
      </c>
      <c r="H25" s="400" t="s">
        <v>98</v>
      </c>
    </row>
    <row r="26" spans="1:8" s="5" customFormat="1" ht="24.75" customHeight="1">
      <c r="A26" s="1784" t="s">
        <v>132</v>
      </c>
      <c r="B26" s="1785"/>
      <c r="C26" s="1373">
        <f>SUM(C5:C25)</f>
        <v>1999.2000000000003</v>
      </c>
      <c r="D26" s="1373">
        <f>SUM(D5:D25)</f>
        <v>1394.0199999999998</v>
      </c>
      <c r="E26" s="1373">
        <f t="shared" ref="E26" si="0">SUM(E5:E25)</f>
        <v>1640.0000000000002</v>
      </c>
      <c r="F26" s="1245"/>
      <c r="G26" s="1245"/>
      <c r="H26" s="1348" t="s">
        <v>613</v>
      </c>
    </row>
    <row r="27" spans="1:8" ht="20.100000000000001" customHeight="1">
      <c r="A27" s="965" t="s">
        <v>2243</v>
      </c>
      <c r="B27" s="957"/>
      <c r="C27" s="958"/>
      <c r="D27" s="608"/>
      <c r="E27" s="608"/>
      <c r="F27" s="959"/>
      <c r="G27" s="959"/>
      <c r="H27" s="966"/>
    </row>
    <row r="28" spans="1:8" ht="20.100000000000001" customHeight="1">
      <c r="A28" s="965" t="s">
        <v>2242</v>
      </c>
      <c r="B28" s="960"/>
      <c r="C28" s="316"/>
      <c r="D28" s="655"/>
      <c r="E28" s="608"/>
      <c r="F28" s="961"/>
      <c r="G28" s="959"/>
      <c r="H28" s="656"/>
    </row>
    <row r="29" spans="1:8" ht="20.100000000000001" customHeight="1">
      <c r="A29" s="1781" t="s">
        <v>2204</v>
      </c>
      <c r="B29" s="1782"/>
      <c r="C29" s="1782"/>
      <c r="D29" s="1782"/>
      <c r="E29" s="1782"/>
      <c r="F29" s="1782"/>
      <c r="G29" s="1782"/>
      <c r="H29" s="1783"/>
    </row>
    <row r="43" spans="2:2">
      <c r="B43" s="3"/>
    </row>
    <row r="55" spans="2:16">
      <c r="B55" s="1208"/>
      <c r="C55" s="1208"/>
      <c r="D55" s="1208"/>
      <c r="E55" s="1208"/>
      <c r="F55" s="1208"/>
      <c r="G55" s="1208"/>
      <c r="H55" s="1208"/>
      <c r="I55" s="1208"/>
      <c r="J55" s="1208"/>
      <c r="K55" s="1208"/>
      <c r="L55" s="1208"/>
      <c r="M55" s="1208"/>
      <c r="N55" s="1208"/>
      <c r="O55" s="1208"/>
      <c r="P55" s="1208"/>
    </row>
    <row r="56" spans="2:16">
      <c r="B56" s="1208"/>
      <c r="C56" s="1208"/>
      <c r="D56" s="1208"/>
      <c r="E56" s="1208"/>
      <c r="F56" s="1208"/>
      <c r="G56" s="1208"/>
      <c r="H56" s="1208"/>
      <c r="I56" s="1208"/>
      <c r="J56" s="1208"/>
      <c r="K56" s="1208"/>
      <c r="L56" s="1208"/>
      <c r="M56" s="1208"/>
      <c r="N56" s="1208"/>
      <c r="O56" s="1208"/>
      <c r="P56" s="1208"/>
    </row>
    <row r="170" spans="7:7">
      <c r="G170" s="1" t="s">
        <v>461</v>
      </c>
    </row>
  </sheetData>
  <mergeCells count="10">
    <mergeCell ref="A29:H29"/>
    <mergeCell ref="A26:B26"/>
    <mergeCell ref="A1:H1"/>
    <mergeCell ref="A2:H2"/>
    <mergeCell ref="A3:A4"/>
    <mergeCell ref="B3:B4"/>
    <mergeCell ref="C3:C4"/>
    <mergeCell ref="D3:E3"/>
    <mergeCell ref="F3:G3"/>
    <mergeCell ref="H3:H4"/>
  </mergeCells>
  <conditionalFormatting sqref="J3:XFD26 I26">
    <cfRule type="expression" dxfId="2" priority="2">
      <formula>MOD(ROW(),3)=1</formula>
    </cfRule>
  </conditionalFormatting>
  <printOptions horizontalCentered="1" verticalCentered="1"/>
  <pageMargins left="3.937007874015748E-2" right="0" top="7.874015748031496E-2" bottom="3.937007874015748E-2" header="3.937007874015748E-2" footer="0"/>
  <pageSetup paperSize="9" scale="68"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9B7EE-CC0C-4249-943A-B0ECA4BF884A}">
  <sheetPr>
    <tabColor rgb="FFFFFF00"/>
  </sheetPr>
  <dimension ref="A1:S170"/>
  <sheetViews>
    <sheetView view="pageBreakPreview" zoomScaleSheetLayoutView="100" workbookViewId="0">
      <selection activeCell="L15" sqref="L15"/>
    </sheetView>
  </sheetViews>
  <sheetFormatPr defaultColWidth="9.140625" defaultRowHeight="15"/>
  <cols>
    <col min="1" max="1" width="9.140625" style="60"/>
    <col min="2" max="11" width="12.7109375" style="60" customWidth="1"/>
    <col min="12" max="12" width="17.7109375" style="60" customWidth="1"/>
    <col min="13" max="16384" width="9.140625" style="60"/>
  </cols>
  <sheetData>
    <row r="1" spans="1:19" s="62" customFormat="1" ht="25.5" customHeight="1">
      <c r="A1" s="1767" t="s">
        <v>1979</v>
      </c>
      <c r="B1" s="1768"/>
      <c r="C1" s="1768"/>
      <c r="D1" s="1768"/>
      <c r="E1" s="1768"/>
      <c r="F1" s="1768"/>
      <c r="G1" s="1768"/>
      <c r="H1" s="1768"/>
      <c r="I1" s="1768"/>
      <c r="J1" s="1768"/>
      <c r="K1" s="1768"/>
      <c r="L1" s="1769"/>
    </row>
    <row r="2" spans="1:19" s="62" customFormat="1" ht="25.5" customHeight="1">
      <c r="A2" s="1770" t="s">
        <v>1978</v>
      </c>
      <c r="B2" s="1771"/>
      <c r="C2" s="1771"/>
      <c r="D2" s="1771"/>
      <c r="E2" s="1771"/>
      <c r="F2" s="1771"/>
      <c r="G2" s="1771"/>
      <c r="H2" s="1771"/>
      <c r="I2" s="1771"/>
      <c r="J2" s="1771"/>
      <c r="K2" s="1771"/>
      <c r="L2" s="1772"/>
    </row>
    <row r="3" spans="1:19" s="63" customFormat="1" ht="25.5" customHeight="1">
      <c r="A3" s="1786" t="s">
        <v>619</v>
      </c>
      <c r="B3" s="1787"/>
      <c r="C3" s="1787"/>
      <c r="D3" s="1787"/>
      <c r="E3" s="1787"/>
      <c r="F3" s="1787"/>
      <c r="G3" s="1787"/>
      <c r="H3" s="1787"/>
      <c r="I3" s="1787"/>
      <c r="J3" s="1787"/>
      <c r="K3" s="1787"/>
      <c r="L3" s="1788"/>
      <c r="S3" s="78"/>
    </row>
    <row r="4" spans="1:19" s="64" customFormat="1" ht="30" customHeight="1">
      <c r="A4" s="1596" t="s">
        <v>604</v>
      </c>
      <c r="B4" s="1789" t="s">
        <v>2205</v>
      </c>
      <c r="C4" s="1790" t="s">
        <v>617</v>
      </c>
      <c r="D4" s="1791"/>
      <c r="E4" s="1791"/>
      <c r="F4" s="1791"/>
      <c r="G4" s="1791"/>
      <c r="H4" s="1791"/>
      <c r="I4" s="1791"/>
      <c r="J4" s="1791"/>
      <c r="K4" s="1791"/>
      <c r="L4" s="1792" t="s">
        <v>225</v>
      </c>
    </row>
    <row r="5" spans="1:19" s="64" customFormat="1" ht="75.75" customHeight="1">
      <c r="A5" s="1596"/>
      <c r="B5" s="1789"/>
      <c r="C5" s="1790" t="s">
        <v>616</v>
      </c>
      <c r="D5" s="1792"/>
      <c r="E5" s="1792"/>
      <c r="F5" s="1792" t="s">
        <v>618</v>
      </c>
      <c r="G5" s="1792"/>
      <c r="H5" s="1792"/>
      <c r="I5" s="1792"/>
      <c r="J5" s="1792"/>
      <c r="K5" s="1792"/>
      <c r="L5" s="1792"/>
    </row>
    <row r="6" spans="1:19" s="64" customFormat="1" ht="20.100000000000001" customHeight="1">
      <c r="A6" s="1596"/>
      <c r="B6" s="1789"/>
      <c r="C6" s="1793">
        <v>2010</v>
      </c>
      <c r="D6" s="1791">
        <v>2025</v>
      </c>
      <c r="E6" s="1791">
        <v>2050</v>
      </c>
      <c r="F6" s="1791">
        <v>2010</v>
      </c>
      <c r="G6" s="1791"/>
      <c r="H6" s="1791">
        <v>2025</v>
      </c>
      <c r="I6" s="1791"/>
      <c r="J6" s="1791">
        <v>2050</v>
      </c>
      <c r="K6" s="1791"/>
      <c r="L6" s="1792"/>
    </row>
    <row r="7" spans="1:19" s="64" customFormat="1" ht="30" customHeight="1">
      <c r="A7" s="1596"/>
      <c r="B7" s="1789"/>
      <c r="C7" s="1793"/>
      <c r="D7" s="1791"/>
      <c r="E7" s="1791"/>
      <c r="F7" s="1349" t="s">
        <v>620</v>
      </c>
      <c r="G7" s="1349" t="s">
        <v>621</v>
      </c>
      <c r="H7" s="1349" t="s">
        <v>620</v>
      </c>
      <c r="I7" s="1349" t="s">
        <v>621</v>
      </c>
      <c r="J7" s="1349" t="s">
        <v>620</v>
      </c>
      <c r="K7" s="1349" t="s">
        <v>621</v>
      </c>
      <c r="L7" s="1792"/>
    </row>
    <row r="8" spans="1:19" s="62" customFormat="1" ht="20.100000000000001" customHeight="1">
      <c r="A8" s="261">
        <v>1</v>
      </c>
      <c r="B8" s="967" t="s">
        <v>196</v>
      </c>
      <c r="C8" s="968">
        <v>688</v>
      </c>
      <c r="D8" s="969">
        <v>910</v>
      </c>
      <c r="E8" s="969">
        <v>1072</v>
      </c>
      <c r="F8" s="969">
        <v>543</v>
      </c>
      <c r="G8" s="969">
        <v>557</v>
      </c>
      <c r="H8" s="969">
        <v>561</v>
      </c>
      <c r="I8" s="969">
        <v>611</v>
      </c>
      <c r="J8" s="969">
        <v>628</v>
      </c>
      <c r="K8" s="969">
        <v>807</v>
      </c>
      <c r="L8" s="969" t="s">
        <v>109</v>
      </c>
    </row>
    <row r="9" spans="1:19" s="62" customFormat="1" ht="20.100000000000001" customHeight="1">
      <c r="A9" s="262">
        <v>2</v>
      </c>
      <c r="B9" s="970" t="s">
        <v>197</v>
      </c>
      <c r="C9" s="971">
        <v>56</v>
      </c>
      <c r="D9" s="972">
        <v>73</v>
      </c>
      <c r="E9" s="972">
        <v>102</v>
      </c>
      <c r="F9" s="972">
        <v>42</v>
      </c>
      <c r="G9" s="972">
        <v>43</v>
      </c>
      <c r="H9" s="972">
        <v>55</v>
      </c>
      <c r="I9" s="972">
        <v>62</v>
      </c>
      <c r="J9" s="972">
        <v>90</v>
      </c>
      <c r="K9" s="972">
        <v>111</v>
      </c>
      <c r="L9" s="972" t="s">
        <v>110</v>
      </c>
    </row>
    <row r="10" spans="1:19" s="62" customFormat="1" ht="20.100000000000001" customHeight="1">
      <c r="A10" s="261">
        <v>3</v>
      </c>
      <c r="B10" s="967" t="s">
        <v>198</v>
      </c>
      <c r="C10" s="968">
        <v>12</v>
      </c>
      <c r="D10" s="969">
        <v>23</v>
      </c>
      <c r="E10" s="969">
        <v>63</v>
      </c>
      <c r="F10" s="969">
        <v>37</v>
      </c>
      <c r="G10" s="969">
        <v>37</v>
      </c>
      <c r="H10" s="969">
        <v>67</v>
      </c>
      <c r="I10" s="969">
        <v>67</v>
      </c>
      <c r="J10" s="969">
        <v>81</v>
      </c>
      <c r="K10" s="969">
        <v>81</v>
      </c>
      <c r="L10" s="969" t="s">
        <v>111</v>
      </c>
    </row>
    <row r="11" spans="1:19" s="62" customFormat="1" ht="20.100000000000001" customHeight="1">
      <c r="A11" s="262">
        <v>4</v>
      </c>
      <c r="B11" s="970" t="s">
        <v>199</v>
      </c>
      <c r="C11" s="971">
        <v>5</v>
      </c>
      <c r="D11" s="972">
        <v>15</v>
      </c>
      <c r="E11" s="972">
        <v>130</v>
      </c>
      <c r="F11" s="972">
        <v>18</v>
      </c>
      <c r="G11" s="972">
        <v>19</v>
      </c>
      <c r="H11" s="972">
        <v>31</v>
      </c>
      <c r="I11" s="972">
        <v>33</v>
      </c>
      <c r="J11" s="972">
        <v>63</v>
      </c>
      <c r="K11" s="972">
        <v>70</v>
      </c>
      <c r="L11" s="972" t="s">
        <v>112</v>
      </c>
    </row>
    <row r="12" spans="1:19" s="62" customFormat="1" ht="20.100000000000001" customHeight="1">
      <c r="A12" s="261">
        <v>5</v>
      </c>
      <c r="B12" s="967" t="s">
        <v>200</v>
      </c>
      <c r="C12" s="968">
        <v>52</v>
      </c>
      <c r="D12" s="969">
        <v>72</v>
      </c>
      <c r="E12" s="969">
        <v>80</v>
      </c>
      <c r="F12" s="969">
        <v>54</v>
      </c>
      <c r="G12" s="969">
        <v>54</v>
      </c>
      <c r="H12" s="969">
        <v>70</v>
      </c>
      <c r="I12" s="969">
        <v>70</v>
      </c>
      <c r="J12" s="969">
        <v>111</v>
      </c>
      <c r="K12" s="969">
        <v>111</v>
      </c>
      <c r="L12" s="969" t="s">
        <v>113</v>
      </c>
    </row>
    <row r="13" spans="1:19" s="62" customFormat="1" ht="20.100000000000001" customHeight="1">
      <c r="A13" s="1350">
        <v>6</v>
      </c>
      <c r="B13" s="1351" t="s">
        <v>132</v>
      </c>
      <c r="C13" s="1352">
        <v>813</v>
      </c>
      <c r="D13" s="1353">
        <v>1093</v>
      </c>
      <c r="E13" s="1353">
        <v>1447</v>
      </c>
      <c r="F13" s="1353">
        <v>694</v>
      </c>
      <c r="G13" s="1353">
        <v>710</v>
      </c>
      <c r="H13" s="1353">
        <v>784</v>
      </c>
      <c r="I13" s="1353">
        <v>843</v>
      </c>
      <c r="J13" s="1353">
        <v>973</v>
      </c>
      <c r="K13" s="1353">
        <v>1180</v>
      </c>
      <c r="L13" s="1353" t="s">
        <v>0</v>
      </c>
    </row>
    <row r="14" spans="1:19" s="62" customFormat="1" ht="31.5" customHeight="1">
      <c r="A14" s="1797" t="s">
        <v>601</v>
      </c>
      <c r="B14" s="1798"/>
      <c r="C14" s="1798"/>
      <c r="D14" s="1798"/>
      <c r="E14" s="1798"/>
      <c r="F14" s="1798"/>
      <c r="G14" s="1798"/>
      <c r="H14" s="1798"/>
      <c r="I14" s="1798"/>
      <c r="J14" s="1798"/>
      <c r="K14" s="1798"/>
      <c r="L14" s="1799"/>
    </row>
    <row r="15" spans="1:19" s="65" customFormat="1" ht="33" customHeight="1">
      <c r="A15" s="1797" t="s">
        <v>600</v>
      </c>
      <c r="B15" s="1798"/>
      <c r="C15" s="1798"/>
      <c r="D15" s="1798"/>
      <c r="E15" s="1798"/>
      <c r="F15" s="1798"/>
      <c r="G15" s="1798"/>
      <c r="H15" s="1798"/>
      <c r="I15" s="1798"/>
      <c r="J15" s="1798"/>
      <c r="K15" s="1798"/>
      <c r="L15" s="1799"/>
    </row>
    <row r="16" spans="1:19" s="65" customFormat="1" ht="37.5" customHeight="1">
      <c r="A16" s="1794" t="s">
        <v>2206</v>
      </c>
      <c r="B16" s="1795"/>
      <c r="C16" s="1795"/>
      <c r="D16" s="1795"/>
      <c r="E16" s="1795"/>
      <c r="F16" s="1795"/>
      <c r="G16" s="1795"/>
      <c r="H16" s="1795"/>
      <c r="I16" s="1795"/>
      <c r="J16" s="1795"/>
      <c r="K16" s="1795"/>
      <c r="L16" s="1796"/>
    </row>
    <row r="17" ht="21.95" customHeight="1"/>
    <row r="18" ht="21.95" customHeight="1"/>
    <row r="19" ht="21.95" customHeight="1"/>
    <row r="20" ht="21.95" customHeight="1"/>
    <row r="21" ht="20.25" customHeight="1"/>
    <row r="55" spans="2:16">
      <c r="B55" s="1215"/>
      <c r="C55" s="1215"/>
      <c r="D55" s="1215"/>
      <c r="E55" s="1215"/>
      <c r="F55" s="1215"/>
      <c r="G55" s="1215"/>
      <c r="H55" s="1215"/>
      <c r="I55" s="1215"/>
      <c r="J55" s="1215"/>
      <c r="K55" s="1215"/>
      <c r="L55" s="1215"/>
      <c r="M55" s="1215"/>
      <c r="N55" s="1215"/>
      <c r="O55" s="1215"/>
      <c r="P55" s="1215"/>
    </row>
    <row r="56" spans="2:16">
      <c r="B56" s="1215"/>
      <c r="C56" s="1215"/>
      <c r="D56" s="1215"/>
      <c r="E56" s="1215"/>
      <c r="F56" s="1215"/>
      <c r="G56" s="1215"/>
      <c r="H56" s="1215"/>
      <c r="I56" s="1215"/>
      <c r="J56" s="1215"/>
      <c r="K56" s="1215"/>
      <c r="L56" s="1215"/>
      <c r="M56" s="1215"/>
      <c r="N56" s="1215"/>
      <c r="O56" s="1215"/>
      <c r="P56" s="1215"/>
    </row>
    <row r="170" spans="7:7">
      <c r="G170" s="60" t="s">
        <v>461</v>
      </c>
    </row>
  </sheetData>
  <mergeCells count="18">
    <mergeCell ref="A16:L16"/>
    <mergeCell ref="A15:L15"/>
    <mergeCell ref="D6:D7"/>
    <mergeCell ref="E6:E7"/>
    <mergeCell ref="F6:G6"/>
    <mergeCell ref="H6:I6"/>
    <mergeCell ref="J6:K6"/>
    <mergeCell ref="A14:L14"/>
    <mergeCell ref="A1:L1"/>
    <mergeCell ref="A2:L2"/>
    <mergeCell ref="A3:L3"/>
    <mergeCell ref="A4:A7"/>
    <mergeCell ref="B4:B7"/>
    <mergeCell ref="C4:K4"/>
    <mergeCell ref="L4:L7"/>
    <mergeCell ref="C5:E5"/>
    <mergeCell ref="F5:K5"/>
    <mergeCell ref="C6:C7"/>
  </mergeCells>
  <conditionalFormatting sqref="N4:XFD13">
    <cfRule type="expression" dxfId="1" priority="2">
      <formula>MOD(ROW(),3)=1</formula>
    </cfRule>
  </conditionalFormatting>
  <printOptions horizontalCentered="1"/>
  <pageMargins left="0.31496062992125984" right="0.31496062992125984" top="0.51181102362204722" bottom="0.39370078740157483" header="0.31496062992125984" footer="0.31496062992125984"/>
  <pageSetup paperSize="9" scale="89" fitToHeight="0" orientation="landscape"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3F044-AD3E-448C-8BE7-9463E8283DEA}">
  <sheetPr>
    <tabColor rgb="FF00B050"/>
  </sheetPr>
  <dimension ref="A1:AJ171"/>
  <sheetViews>
    <sheetView view="pageBreakPreview" topLeftCell="Y1" zoomScaleSheetLayoutView="100" workbookViewId="0">
      <selection activeCell="L15" sqref="L15"/>
    </sheetView>
  </sheetViews>
  <sheetFormatPr defaultColWidth="9.140625" defaultRowHeight="15"/>
  <cols>
    <col min="1" max="1" width="6.5703125" style="60" hidden="1" customWidth="1"/>
    <col min="2" max="2" width="26.85546875" style="60" hidden="1" customWidth="1"/>
    <col min="3" max="3" width="12" style="68" hidden="1" customWidth="1"/>
    <col min="4" max="5" width="11.85546875" style="60" hidden="1" customWidth="1"/>
    <col min="6" max="6" width="11.5703125" style="60" hidden="1" customWidth="1"/>
    <col min="7" max="7" width="13" style="60" hidden="1" customWidth="1"/>
    <col min="8" max="8" width="11.28515625" style="60" hidden="1" customWidth="1"/>
    <col min="9" max="9" width="11.140625" style="60" hidden="1" customWidth="1"/>
    <col min="10" max="10" width="12.7109375" style="60" hidden="1" customWidth="1"/>
    <col min="11" max="11" width="11.7109375" style="60" hidden="1" customWidth="1"/>
    <col min="12" max="12" width="31.85546875" style="60" hidden="1" customWidth="1"/>
    <col min="13" max="13" width="0" style="60" hidden="1" customWidth="1"/>
    <col min="14" max="14" width="26.42578125" style="60" hidden="1" customWidth="1"/>
    <col min="15" max="23" width="9.7109375" style="60" hidden="1" customWidth="1"/>
    <col min="24" max="24" width="28" style="60" hidden="1" customWidth="1"/>
    <col min="25" max="25" width="9.140625" style="60"/>
    <col min="26" max="26" width="34.5703125" style="60" customWidth="1"/>
    <col min="27" max="35" width="10.7109375" style="60" customWidth="1"/>
    <col min="36" max="36" width="32.28515625" style="60" customWidth="1"/>
    <col min="37" max="16384" width="9.140625" style="60"/>
  </cols>
  <sheetData>
    <row r="1" spans="1:36" s="66" customFormat="1" ht="27" customHeight="1">
      <c r="A1" s="1800" t="s">
        <v>418</v>
      </c>
      <c r="B1" s="1801"/>
      <c r="C1" s="1801"/>
      <c r="D1" s="1801"/>
      <c r="E1" s="1801"/>
      <c r="F1" s="1801"/>
      <c r="G1" s="1801"/>
      <c r="H1" s="1801"/>
      <c r="I1" s="1801"/>
      <c r="J1" s="1801"/>
      <c r="K1" s="1801"/>
      <c r="L1" s="1801"/>
      <c r="M1" s="1801" t="s">
        <v>558</v>
      </c>
      <c r="N1" s="1801"/>
      <c r="O1" s="1801"/>
      <c r="P1" s="1801"/>
      <c r="Q1" s="1801"/>
      <c r="R1" s="1801"/>
      <c r="S1" s="1801"/>
      <c r="T1" s="1801"/>
      <c r="U1" s="1801"/>
      <c r="V1" s="1801"/>
      <c r="W1" s="1801"/>
      <c r="X1" s="1801"/>
      <c r="Y1" s="1573" t="s">
        <v>1981</v>
      </c>
      <c r="Z1" s="1387"/>
      <c r="AA1" s="1387"/>
      <c r="AB1" s="1387"/>
      <c r="AC1" s="1387"/>
      <c r="AD1" s="1387"/>
      <c r="AE1" s="1387"/>
      <c r="AF1" s="1387"/>
      <c r="AG1" s="1387"/>
      <c r="AH1" s="1387"/>
      <c r="AI1" s="1387"/>
      <c r="AJ1" s="1388"/>
    </row>
    <row r="2" spans="1:36" ht="24" customHeight="1">
      <c r="A2" s="1802" t="s">
        <v>419</v>
      </c>
      <c r="B2" s="1803"/>
      <c r="C2" s="1803"/>
      <c r="D2" s="1803"/>
      <c r="E2" s="1803"/>
      <c r="F2" s="1803"/>
      <c r="G2" s="1803"/>
      <c r="H2" s="1803"/>
      <c r="I2" s="1803"/>
      <c r="J2" s="1803"/>
      <c r="K2" s="1803"/>
      <c r="L2" s="1803"/>
      <c r="M2" s="1803" t="s">
        <v>559</v>
      </c>
      <c r="N2" s="1803"/>
      <c r="O2" s="1803"/>
      <c r="P2" s="1803"/>
      <c r="Q2" s="1803"/>
      <c r="R2" s="1803"/>
      <c r="S2" s="1803"/>
      <c r="T2" s="1803"/>
      <c r="U2" s="1803"/>
      <c r="V2" s="1803"/>
      <c r="W2" s="1803"/>
      <c r="X2" s="1803"/>
      <c r="Y2" s="1575" t="s">
        <v>1980</v>
      </c>
      <c r="Z2" s="1394"/>
      <c r="AA2" s="1394"/>
      <c r="AB2" s="1394"/>
      <c r="AC2" s="1394"/>
      <c r="AD2" s="1394"/>
      <c r="AE2" s="1394"/>
      <c r="AF2" s="1394"/>
      <c r="AG2" s="1394"/>
      <c r="AH2" s="1394"/>
      <c r="AI2" s="1394"/>
      <c r="AJ2" s="1395"/>
    </row>
    <row r="3" spans="1:36" ht="20.100000000000001" customHeight="1">
      <c r="A3" s="990"/>
      <c r="B3" s="985"/>
      <c r="C3" s="986"/>
      <c r="D3" s="987"/>
      <c r="E3" s="987"/>
      <c r="F3" s="987"/>
      <c r="G3" s="987"/>
      <c r="H3" s="987"/>
      <c r="I3" s="987"/>
      <c r="J3" s="987"/>
      <c r="K3" s="988"/>
      <c r="L3" s="986" t="s">
        <v>1918</v>
      </c>
      <c r="M3" s="984"/>
      <c r="N3" s="985"/>
      <c r="O3" s="986"/>
      <c r="P3" s="987"/>
      <c r="Q3" s="987"/>
      <c r="R3" s="987"/>
      <c r="S3" s="989">
        <v>2.5</v>
      </c>
      <c r="T3" s="987"/>
      <c r="U3" s="987"/>
      <c r="V3" s="987"/>
      <c r="W3" s="988"/>
      <c r="X3" s="986" t="s">
        <v>1918</v>
      </c>
      <c r="Y3" s="990"/>
      <c r="Z3" s="985"/>
      <c r="AA3" s="986"/>
      <c r="AB3" s="987"/>
      <c r="AC3" s="987"/>
      <c r="AD3" s="987"/>
      <c r="AE3" s="987"/>
      <c r="AF3" s="987"/>
      <c r="AG3" s="987"/>
      <c r="AH3" s="987"/>
      <c r="AI3" s="988"/>
      <c r="AJ3" s="991" t="s">
        <v>2234</v>
      </c>
    </row>
    <row r="4" spans="1:36" s="69" customFormat="1" ht="36.75" customHeight="1">
      <c r="A4" s="1805" t="s">
        <v>450</v>
      </c>
      <c r="B4" s="1805" t="s">
        <v>99</v>
      </c>
      <c r="C4" s="1805" t="s">
        <v>212</v>
      </c>
      <c r="D4" s="1805"/>
      <c r="E4" s="1805"/>
      <c r="F4" s="1805" t="s">
        <v>213</v>
      </c>
      <c r="G4" s="1805"/>
      <c r="H4" s="1805"/>
      <c r="I4" s="1805" t="s">
        <v>214</v>
      </c>
      <c r="J4" s="1805"/>
      <c r="K4" s="1805"/>
      <c r="L4" s="1805" t="s">
        <v>195</v>
      </c>
      <c r="M4" s="1805" t="s">
        <v>450</v>
      </c>
      <c r="N4" s="1805" t="s">
        <v>99</v>
      </c>
      <c r="O4" s="1805" t="s">
        <v>212</v>
      </c>
      <c r="P4" s="1805"/>
      <c r="Q4" s="1805"/>
      <c r="R4" s="1805" t="s">
        <v>213</v>
      </c>
      <c r="S4" s="1805"/>
      <c r="T4" s="1805"/>
      <c r="U4" s="1805" t="s">
        <v>214</v>
      </c>
      <c r="V4" s="1805"/>
      <c r="W4" s="1805"/>
      <c r="X4" s="1804" t="s">
        <v>195</v>
      </c>
      <c r="Y4" s="1596" t="s">
        <v>604</v>
      </c>
      <c r="Z4" s="1596" t="s">
        <v>195</v>
      </c>
      <c r="AA4" s="1807" t="s">
        <v>622</v>
      </c>
      <c r="AB4" s="1596"/>
      <c r="AC4" s="1596"/>
      <c r="AD4" s="1596" t="s">
        <v>623</v>
      </c>
      <c r="AE4" s="1596"/>
      <c r="AF4" s="1596"/>
      <c r="AG4" s="1596" t="s">
        <v>624</v>
      </c>
      <c r="AH4" s="1596"/>
      <c r="AI4" s="1596"/>
      <c r="AJ4" s="1596" t="s">
        <v>99</v>
      </c>
    </row>
    <row r="5" spans="1:36" s="69" customFormat="1" ht="61.5" customHeight="1">
      <c r="A5" s="1805"/>
      <c r="B5" s="1805"/>
      <c r="C5" s="535" t="s">
        <v>215</v>
      </c>
      <c r="D5" s="535" t="s">
        <v>216</v>
      </c>
      <c r="E5" s="535" t="s">
        <v>217</v>
      </c>
      <c r="F5" s="535" t="s">
        <v>218</v>
      </c>
      <c r="G5" s="535" t="s">
        <v>219</v>
      </c>
      <c r="H5" s="535" t="s">
        <v>217</v>
      </c>
      <c r="I5" s="535" t="s">
        <v>215</v>
      </c>
      <c r="J5" s="535" t="s">
        <v>219</v>
      </c>
      <c r="K5" s="535" t="s">
        <v>220</v>
      </c>
      <c r="L5" s="1805"/>
      <c r="M5" s="1805"/>
      <c r="N5" s="1805"/>
      <c r="O5" s="535" t="s">
        <v>215</v>
      </c>
      <c r="P5" s="535" t="s">
        <v>216</v>
      </c>
      <c r="Q5" s="535" t="s">
        <v>217</v>
      </c>
      <c r="R5" s="535" t="s">
        <v>218</v>
      </c>
      <c r="S5" s="535" t="s">
        <v>219</v>
      </c>
      <c r="T5" s="535" t="s">
        <v>217</v>
      </c>
      <c r="U5" s="535" t="s">
        <v>215</v>
      </c>
      <c r="V5" s="535" t="s">
        <v>219</v>
      </c>
      <c r="W5" s="535" t="s">
        <v>220</v>
      </c>
      <c r="X5" s="1804"/>
      <c r="Y5" s="1596"/>
      <c r="Z5" s="1596"/>
      <c r="AA5" s="1354" t="s">
        <v>625</v>
      </c>
      <c r="AB5" s="1258" t="s">
        <v>626</v>
      </c>
      <c r="AC5" s="1258" t="s">
        <v>627</v>
      </c>
      <c r="AD5" s="1258" t="s">
        <v>625</v>
      </c>
      <c r="AE5" s="1258" t="s">
        <v>626</v>
      </c>
      <c r="AF5" s="1258" t="s">
        <v>627</v>
      </c>
      <c r="AG5" s="1258" t="s">
        <v>625</v>
      </c>
      <c r="AH5" s="1258" t="s">
        <v>626</v>
      </c>
      <c r="AI5" s="1258" t="s">
        <v>627</v>
      </c>
      <c r="AJ5" s="1596"/>
    </row>
    <row r="6" spans="1:36" s="61" customFormat="1" ht="30" customHeight="1">
      <c r="A6" s="261">
        <v>1</v>
      </c>
      <c r="B6" s="399" t="s">
        <v>86</v>
      </c>
      <c r="C6" s="973">
        <v>9417</v>
      </c>
      <c r="D6" s="973">
        <v>463</v>
      </c>
      <c r="E6" s="973">
        <v>9881</v>
      </c>
      <c r="F6" s="973">
        <v>304</v>
      </c>
      <c r="G6" s="245">
        <v>0</v>
      </c>
      <c r="H6" s="973">
        <v>315</v>
      </c>
      <c r="I6" s="973">
        <v>63601</v>
      </c>
      <c r="J6" s="973">
        <v>4832</v>
      </c>
      <c r="K6" s="973">
        <v>68433</v>
      </c>
      <c r="L6" s="399" t="s">
        <v>186</v>
      </c>
      <c r="M6" s="261">
        <v>1</v>
      </c>
      <c r="N6" s="399" t="s">
        <v>86</v>
      </c>
      <c r="O6" s="974">
        <v>6959</v>
      </c>
      <c r="P6" s="974">
        <v>484</v>
      </c>
      <c r="Q6" s="974">
        <v>7444</v>
      </c>
      <c r="R6" s="974">
        <v>34</v>
      </c>
      <c r="S6" s="974">
        <v>0</v>
      </c>
      <c r="T6" s="974">
        <v>35</v>
      </c>
      <c r="U6" s="974">
        <v>63601</v>
      </c>
      <c r="V6" s="974">
        <v>7967</v>
      </c>
      <c r="W6" s="974">
        <v>68433</v>
      </c>
      <c r="X6" s="975" t="s">
        <v>186</v>
      </c>
      <c r="Y6" s="261">
        <v>1</v>
      </c>
      <c r="Z6" s="399" t="s">
        <v>186</v>
      </c>
      <c r="AA6" s="976">
        <v>6703.6220000000003</v>
      </c>
      <c r="AB6" s="974">
        <v>532.50969999999995</v>
      </c>
      <c r="AC6" s="974">
        <v>7236.1270000000004</v>
      </c>
      <c r="AD6" s="974">
        <v>0</v>
      </c>
      <c r="AE6" s="974">
        <v>0</v>
      </c>
      <c r="AF6" s="974">
        <v>0</v>
      </c>
      <c r="AG6" s="974">
        <v>63601.33</v>
      </c>
      <c r="AH6" s="974">
        <v>6965.0829999999996</v>
      </c>
      <c r="AI6" s="974">
        <v>68433.03</v>
      </c>
      <c r="AJ6" s="773" t="s">
        <v>86</v>
      </c>
    </row>
    <row r="7" spans="1:36" ht="30" customHeight="1">
      <c r="A7" s="261">
        <v>2</v>
      </c>
      <c r="B7" s="245" t="s">
        <v>100</v>
      </c>
      <c r="C7" s="973">
        <v>3510</v>
      </c>
      <c r="D7" s="973">
        <v>402</v>
      </c>
      <c r="E7" s="973">
        <v>3912</v>
      </c>
      <c r="F7" s="973">
        <v>253</v>
      </c>
      <c r="G7" s="245">
        <v>27</v>
      </c>
      <c r="H7" s="973">
        <v>279</v>
      </c>
      <c r="I7" s="973">
        <v>6636</v>
      </c>
      <c r="J7" s="973">
        <v>1157</v>
      </c>
      <c r="K7" s="973">
        <v>7133</v>
      </c>
      <c r="L7" s="245" t="s">
        <v>187</v>
      </c>
      <c r="M7" s="261">
        <v>2</v>
      </c>
      <c r="N7" s="245" t="s">
        <v>100</v>
      </c>
      <c r="O7" s="974">
        <v>3720.0478488727017</v>
      </c>
      <c r="P7" s="974">
        <v>261.15170843118062</v>
      </c>
      <c r="Q7" s="974">
        <v>3981.1995573038807</v>
      </c>
      <c r="R7" s="974">
        <v>63</v>
      </c>
      <c r="S7" s="974">
        <v>7.0648686828979379</v>
      </c>
      <c r="T7" s="974">
        <v>73</v>
      </c>
      <c r="U7" s="974">
        <v>12681</v>
      </c>
      <c r="V7" s="974">
        <v>1194</v>
      </c>
      <c r="W7" s="974">
        <v>13876</v>
      </c>
      <c r="X7" s="430" t="s">
        <v>187</v>
      </c>
      <c r="Y7" s="262">
        <v>2</v>
      </c>
      <c r="Z7" s="256" t="s">
        <v>187</v>
      </c>
      <c r="AA7" s="980">
        <v>2937.38</v>
      </c>
      <c r="AB7" s="981">
        <v>343.88709999999998</v>
      </c>
      <c r="AC7" s="981">
        <v>3281.2669999999998</v>
      </c>
      <c r="AD7" s="981">
        <v>2.407</v>
      </c>
      <c r="AE7" s="981">
        <v>0</v>
      </c>
      <c r="AF7" s="981">
        <v>2.4071250000000002</v>
      </c>
      <c r="AG7" s="981">
        <v>12681</v>
      </c>
      <c r="AH7" s="981">
        <v>1906.3979999999999</v>
      </c>
      <c r="AI7" s="981">
        <v>13876</v>
      </c>
      <c r="AJ7" s="992" t="s">
        <v>1919</v>
      </c>
    </row>
    <row r="8" spans="1:36" ht="30" customHeight="1">
      <c r="A8" s="261">
        <v>3</v>
      </c>
      <c r="B8" s="399" t="s">
        <v>101</v>
      </c>
      <c r="C8" s="973">
        <v>6089</v>
      </c>
      <c r="D8" s="973">
        <v>406</v>
      </c>
      <c r="E8" s="973">
        <v>6495</v>
      </c>
      <c r="F8" s="973">
        <v>671</v>
      </c>
      <c r="G8" s="245">
        <v>44</v>
      </c>
      <c r="H8" s="973">
        <v>716</v>
      </c>
      <c r="I8" s="973">
        <v>14236</v>
      </c>
      <c r="J8" s="973">
        <v>1648</v>
      </c>
      <c r="K8" s="973">
        <v>15883</v>
      </c>
      <c r="L8" s="399" t="s">
        <v>188</v>
      </c>
      <c r="M8" s="261">
        <v>3</v>
      </c>
      <c r="N8" s="399" t="s">
        <v>101</v>
      </c>
      <c r="O8" s="974">
        <v>6323.7942797015994</v>
      </c>
      <c r="P8" s="974">
        <v>565.70726141387479</v>
      </c>
      <c r="Q8" s="974">
        <v>6889.5055171700633</v>
      </c>
      <c r="R8" s="974">
        <v>216</v>
      </c>
      <c r="S8" s="974">
        <v>26.023235097462031</v>
      </c>
      <c r="T8" s="974">
        <v>242</v>
      </c>
      <c r="U8" s="974">
        <v>20287.057639021768</v>
      </c>
      <c r="V8" s="974">
        <v>3507</v>
      </c>
      <c r="W8" s="974">
        <v>22535.813387714214</v>
      </c>
      <c r="X8" s="975" t="s">
        <v>188</v>
      </c>
      <c r="Y8" s="261">
        <v>3</v>
      </c>
      <c r="Z8" s="399" t="s">
        <v>188</v>
      </c>
      <c r="AA8" s="976">
        <v>5757.1059999999998</v>
      </c>
      <c r="AB8" s="974">
        <v>636.86249999999995</v>
      </c>
      <c r="AC8" s="974">
        <v>6394</v>
      </c>
      <c r="AD8" s="974">
        <v>216</v>
      </c>
      <c r="AE8" s="974">
        <v>0</v>
      </c>
      <c r="AF8" s="974">
        <v>242</v>
      </c>
      <c r="AG8" s="974">
        <v>18484</v>
      </c>
      <c r="AH8" s="974">
        <v>3540.3580000000002</v>
      </c>
      <c r="AI8" s="974">
        <v>21907</v>
      </c>
      <c r="AJ8" s="773" t="s">
        <v>101</v>
      </c>
    </row>
    <row r="9" spans="1:36" ht="30" customHeight="1">
      <c r="A9" s="261">
        <v>4</v>
      </c>
      <c r="B9" s="399" t="s">
        <v>80</v>
      </c>
      <c r="C9" s="973">
        <v>7311</v>
      </c>
      <c r="D9" s="973">
        <v>632</v>
      </c>
      <c r="E9" s="973">
        <v>7943</v>
      </c>
      <c r="F9" s="973">
        <v>0</v>
      </c>
      <c r="G9" s="245">
        <v>0</v>
      </c>
      <c r="H9" s="973">
        <v>0</v>
      </c>
      <c r="I9" s="973">
        <v>52145</v>
      </c>
      <c r="J9" s="973">
        <v>6192</v>
      </c>
      <c r="K9" s="973">
        <v>58337</v>
      </c>
      <c r="L9" s="399" t="s">
        <v>189</v>
      </c>
      <c r="M9" s="261">
        <v>4</v>
      </c>
      <c r="N9" s="399" t="s">
        <v>80</v>
      </c>
      <c r="O9" s="974">
        <v>9267.7863907475767</v>
      </c>
      <c r="P9" s="974">
        <v>696.32038961920261</v>
      </c>
      <c r="Q9" s="974">
        <v>9900.2826199847768</v>
      </c>
      <c r="R9" s="974">
        <v>0</v>
      </c>
      <c r="S9" s="974">
        <v>0</v>
      </c>
      <c r="T9" s="974">
        <v>0</v>
      </c>
      <c r="U9" s="974">
        <v>143248.74843659517</v>
      </c>
      <c r="V9" s="974">
        <v>11682.044489020675</v>
      </c>
      <c r="W9" s="974">
        <v>149873.44892803719</v>
      </c>
      <c r="X9" s="975" t="s">
        <v>189</v>
      </c>
      <c r="Y9" s="262">
        <v>4</v>
      </c>
      <c r="Z9" s="982" t="s">
        <v>189</v>
      </c>
      <c r="AA9" s="980">
        <v>9726.4110000000001</v>
      </c>
      <c r="AB9" s="981">
        <v>591.28520000000003</v>
      </c>
      <c r="AC9" s="981">
        <v>10306.1</v>
      </c>
      <c r="AD9" s="981">
        <v>0</v>
      </c>
      <c r="AE9" s="981">
        <v>0</v>
      </c>
      <c r="AF9" s="981">
        <v>0</v>
      </c>
      <c r="AG9" s="981">
        <v>143248.70000000001</v>
      </c>
      <c r="AH9" s="981">
        <v>11682.04</v>
      </c>
      <c r="AI9" s="981">
        <v>149873.4</v>
      </c>
      <c r="AJ9" s="992" t="s">
        <v>80</v>
      </c>
    </row>
    <row r="10" spans="1:36" ht="30" customHeight="1">
      <c r="A10" s="261">
        <v>5</v>
      </c>
      <c r="B10" s="245" t="s">
        <v>81</v>
      </c>
      <c r="C10" s="973">
        <v>2673</v>
      </c>
      <c r="D10" s="973">
        <v>199</v>
      </c>
      <c r="E10" s="973">
        <v>2872</v>
      </c>
      <c r="F10" s="973">
        <v>0</v>
      </c>
      <c r="G10" s="245">
        <v>0</v>
      </c>
      <c r="H10" s="973">
        <v>0</v>
      </c>
      <c r="I10" s="973">
        <v>10293</v>
      </c>
      <c r="J10" s="973">
        <v>2055</v>
      </c>
      <c r="K10" s="973">
        <v>10880</v>
      </c>
      <c r="L10" s="245" t="s">
        <v>190</v>
      </c>
      <c r="M10" s="261">
        <v>5</v>
      </c>
      <c r="N10" s="245" t="s">
        <v>81</v>
      </c>
      <c r="O10" s="974">
        <v>3431.8915191743909</v>
      </c>
      <c r="P10" s="974">
        <v>318.81347857743202</v>
      </c>
      <c r="Q10" s="974">
        <v>3731.9678856251867</v>
      </c>
      <c r="R10" s="974">
        <v>0</v>
      </c>
      <c r="S10" s="974">
        <v>0</v>
      </c>
      <c r="T10" s="974">
        <v>0</v>
      </c>
      <c r="U10" s="974">
        <v>34258</v>
      </c>
      <c r="V10" s="974">
        <v>4693</v>
      </c>
      <c r="W10" s="974">
        <v>38229</v>
      </c>
      <c r="X10" s="430" t="s">
        <v>190</v>
      </c>
      <c r="Y10" s="261">
        <v>5</v>
      </c>
      <c r="Z10" s="245" t="s">
        <v>190</v>
      </c>
      <c r="AA10" s="976">
        <v>2973.66</v>
      </c>
      <c r="AB10" s="974">
        <v>185.53729999999999</v>
      </c>
      <c r="AC10" s="974">
        <v>3124.973</v>
      </c>
      <c r="AD10" s="974">
        <v>0</v>
      </c>
      <c r="AE10" s="974">
        <v>0</v>
      </c>
      <c r="AF10" s="974">
        <v>0</v>
      </c>
      <c r="AG10" s="974">
        <v>33820.410000000003</v>
      </c>
      <c r="AH10" s="974">
        <v>4693</v>
      </c>
      <c r="AI10" s="974">
        <v>34168.550000000003</v>
      </c>
      <c r="AJ10" s="773" t="s">
        <v>81</v>
      </c>
    </row>
    <row r="11" spans="1:36" ht="30" customHeight="1">
      <c r="A11" s="261">
        <v>6</v>
      </c>
      <c r="B11" s="399" t="s">
        <v>102</v>
      </c>
      <c r="C11" s="973">
        <v>1126</v>
      </c>
      <c r="D11" s="973">
        <v>253</v>
      </c>
      <c r="E11" s="973">
        <v>1379</v>
      </c>
      <c r="F11" s="973">
        <v>0</v>
      </c>
      <c r="G11" s="245">
        <v>0</v>
      </c>
      <c r="H11" s="973">
        <v>0</v>
      </c>
      <c r="I11" s="973">
        <v>5291</v>
      </c>
      <c r="J11" s="973">
        <v>1919</v>
      </c>
      <c r="K11" s="973">
        <v>6197</v>
      </c>
      <c r="L11" s="399" t="s">
        <v>191</v>
      </c>
      <c r="M11" s="261">
        <v>6</v>
      </c>
      <c r="N11" s="399" t="s">
        <v>102</v>
      </c>
      <c r="O11" s="974">
        <v>1106.9446607789173</v>
      </c>
      <c r="P11" s="974">
        <v>248.2484608418408</v>
      </c>
      <c r="Q11" s="974">
        <v>1355.1959104653804</v>
      </c>
      <c r="R11" s="974">
        <v>0</v>
      </c>
      <c r="S11" s="974">
        <v>0</v>
      </c>
      <c r="T11" s="974">
        <v>0</v>
      </c>
      <c r="U11" s="974">
        <v>7154</v>
      </c>
      <c r="V11" s="974">
        <v>2667</v>
      </c>
      <c r="W11" s="974">
        <v>9820</v>
      </c>
      <c r="X11" s="975" t="s">
        <v>191</v>
      </c>
      <c r="Y11" s="262">
        <v>6</v>
      </c>
      <c r="Z11" s="982" t="s">
        <v>191</v>
      </c>
      <c r="AA11" s="980">
        <v>993.7287</v>
      </c>
      <c r="AB11" s="981">
        <v>181.91489999999999</v>
      </c>
      <c r="AC11" s="981">
        <v>1170.444</v>
      </c>
      <c r="AD11" s="981">
        <v>0</v>
      </c>
      <c r="AE11" s="981">
        <v>0</v>
      </c>
      <c r="AF11" s="981">
        <v>0</v>
      </c>
      <c r="AG11" s="981">
        <v>12271.32</v>
      </c>
      <c r="AH11" s="981">
        <v>2667</v>
      </c>
      <c r="AI11" s="981">
        <v>12574.59</v>
      </c>
      <c r="AJ11" s="992" t="s">
        <v>102</v>
      </c>
    </row>
    <row r="12" spans="1:36" ht="39" customHeight="1">
      <c r="A12" s="261">
        <v>7</v>
      </c>
      <c r="B12" s="242" t="s">
        <v>250</v>
      </c>
      <c r="C12" s="973">
        <v>55</v>
      </c>
      <c r="D12" s="973">
        <v>48</v>
      </c>
      <c r="E12" s="973">
        <v>103</v>
      </c>
      <c r="F12" s="973">
        <v>0</v>
      </c>
      <c r="G12" s="245">
        <v>0</v>
      </c>
      <c r="H12" s="973">
        <v>0</v>
      </c>
      <c r="I12" s="973">
        <v>396</v>
      </c>
      <c r="J12" s="973">
        <v>371</v>
      </c>
      <c r="K12" s="973">
        <v>652</v>
      </c>
      <c r="L12" s="242" t="s">
        <v>254</v>
      </c>
      <c r="M12" s="261">
        <v>7</v>
      </c>
      <c r="N12" s="242" t="s">
        <v>250</v>
      </c>
      <c r="O12" s="974">
        <v>88.617171737947103</v>
      </c>
      <c r="P12" s="974">
        <v>93.067719575811779</v>
      </c>
      <c r="Q12" s="974">
        <v>181.73072791506613</v>
      </c>
      <c r="R12" s="974">
        <v>0</v>
      </c>
      <c r="S12" s="974">
        <v>0</v>
      </c>
      <c r="T12" s="974">
        <v>0</v>
      </c>
      <c r="U12" s="974">
        <v>729.22901731186471</v>
      </c>
      <c r="V12" s="974">
        <v>1215.7985837212464</v>
      </c>
      <c r="W12" s="974">
        <v>1945.0276010331115</v>
      </c>
      <c r="X12" s="977" t="s">
        <v>254</v>
      </c>
      <c r="Y12" s="261">
        <v>7</v>
      </c>
      <c r="Z12" s="242" t="s">
        <v>254</v>
      </c>
      <c r="AA12" s="976">
        <v>78.890910000000005</v>
      </c>
      <c r="AB12" s="974">
        <v>75.130920000000003</v>
      </c>
      <c r="AC12" s="974">
        <v>154.06299999999999</v>
      </c>
      <c r="AD12" s="974">
        <v>0</v>
      </c>
      <c r="AE12" s="974">
        <v>0</v>
      </c>
      <c r="AF12" s="974">
        <v>0</v>
      </c>
      <c r="AG12" s="974">
        <v>773.48220000000003</v>
      </c>
      <c r="AH12" s="974">
        <v>1215.799</v>
      </c>
      <c r="AI12" s="974">
        <v>1945.028</v>
      </c>
      <c r="AJ12" s="993" t="s">
        <v>250</v>
      </c>
    </row>
    <row r="13" spans="1:36" ht="36.75" customHeight="1">
      <c r="A13" s="261">
        <v>8</v>
      </c>
      <c r="B13" s="242" t="s">
        <v>251</v>
      </c>
      <c r="C13" s="973">
        <v>2909</v>
      </c>
      <c r="D13" s="973">
        <v>216</v>
      </c>
      <c r="E13" s="973">
        <v>3125</v>
      </c>
      <c r="F13" s="973">
        <v>371</v>
      </c>
      <c r="G13" s="245">
        <v>36</v>
      </c>
      <c r="H13" s="973">
        <v>407</v>
      </c>
      <c r="I13" s="973">
        <v>4911</v>
      </c>
      <c r="J13" s="973">
        <v>368</v>
      </c>
      <c r="K13" s="973">
        <v>5279</v>
      </c>
      <c r="L13" s="242" t="s">
        <v>255</v>
      </c>
      <c r="M13" s="261">
        <v>8</v>
      </c>
      <c r="N13" s="242" t="s">
        <v>251</v>
      </c>
      <c r="O13" s="974">
        <v>2313.9868727372241</v>
      </c>
      <c r="P13" s="974">
        <v>207.92027560018801</v>
      </c>
      <c r="Q13" s="974">
        <v>2521.9402951485035</v>
      </c>
      <c r="R13" s="974">
        <v>82.963915260440757</v>
      </c>
      <c r="S13" s="974">
        <v>0</v>
      </c>
      <c r="T13" s="974">
        <v>82.963915260440757</v>
      </c>
      <c r="U13" s="974">
        <v>6047.3870954851072</v>
      </c>
      <c r="V13" s="974">
        <v>1066.8789571102652</v>
      </c>
      <c r="W13" s="974">
        <v>6421.7651113584061</v>
      </c>
      <c r="X13" s="977" t="s">
        <v>255</v>
      </c>
      <c r="Y13" s="262">
        <v>8</v>
      </c>
      <c r="Z13" s="251" t="s">
        <v>255</v>
      </c>
      <c r="AA13" s="980">
        <v>1910.3689999999999</v>
      </c>
      <c r="AB13" s="981">
        <v>248.8553</v>
      </c>
      <c r="AC13" s="981">
        <v>2159.2510000000002</v>
      </c>
      <c r="AD13" s="981">
        <v>26.401700000000002</v>
      </c>
      <c r="AE13" s="981">
        <v>0</v>
      </c>
      <c r="AF13" s="981">
        <v>26.401700000000002</v>
      </c>
      <c r="AG13" s="981">
        <v>4922.7790000000005</v>
      </c>
      <c r="AH13" s="981">
        <v>1066.8789999999999</v>
      </c>
      <c r="AI13" s="981">
        <v>5908</v>
      </c>
      <c r="AJ13" s="994" t="s">
        <v>251</v>
      </c>
    </row>
    <row r="14" spans="1:36" ht="39" customHeight="1">
      <c r="A14" s="261">
        <v>9</v>
      </c>
      <c r="B14" s="978" t="s">
        <v>95</v>
      </c>
      <c r="C14" s="973">
        <v>2378</v>
      </c>
      <c r="D14" s="973">
        <v>225</v>
      </c>
      <c r="E14" s="973">
        <v>2603</v>
      </c>
      <c r="F14" s="973">
        <v>33</v>
      </c>
      <c r="G14" s="245">
        <v>0</v>
      </c>
      <c r="H14" s="973">
        <v>108</v>
      </c>
      <c r="I14" s="973">
        <v>10716</v>
      </c>
      <c r="J14" s="973">
        <v>1327</v>
      </c>
      <c r="K14" s="973">
        <v>10868</v>
      </c>
      <c r="L14" s="978" t="s">
        <v>256</v>
      </c>
      <c r="M14" s="261">
        <v>9</v>
      </c>
      <c r="N14" s="978" t="s">
        <v>95</v>
      </c>
      <c r="O14" s="974">
        <v>2135.7271422627427</v>
      </c>
      <c r="P14" s="974">
        <v>189.39911418009316</v>
      </c>
      <c r="Q14" s="974">
        <v>2325.1339181343801</v>
      </c>
      <c r="R14" s="974">
        <v>0</v>
      </c>
      <c r="S14" s="974">
        <v>0</v>
      </c>
      <c r="T14" s="974">
        <v>0</v>
      </c>
      <c r="U14" s="974">
        <v>13562</v>
      </c>
      <c r="V14" s="974">
        <v>1608.7</v>
      </c>
      <c r="W14" s="974">
        <v>13644</v>
      </c>
      <c r="X14" s="979" t="s">
        <v>256</v>
      </c>
      <c r="Y14" s="261">
        <v>9</v>
      </c>
      <c r="Z14" s="978" t="s">
        <v>256</v>
      </c>
      <c r="AA14" s="976">
        <v>2061.9679999999998</v>
      </c>
      <c r="AB14" s="974">
        <v>158.9315</v>
      </c>
      <c r="AC14" s="974">
        <v>2220.904</v>
      </c>
      <c r="AD14" s="974">
        <v>0</v>
      </c>
      <c r="AE14" s="974">
        <v>0</v>
      </c>
      <c r="AF14" s="974">
        <v>0</v>
      </c>
      <c r="AG14" s="974">
        <v>13005.77</v>
      </c>
      <c r="AH14" s="974">
        <v>1608.7</v>
      </c>
      <c r="AI14" s="974">
        <v>13170.69</v>
      </c>
      <c r="AJ14" s="993" t="s">
        <v>95</v>
      </c>
    </row>
    <row r="15" spans="1:36" ht="35.25" customHeight="1">
      <c r="A15" s="261">
        <v>10</v>
      </c>
      <c r="B15" s="978" t="s">
        <v>252</v>
      </c>
      <c r="C15" s="973">
        <v>3219</v>
      </c>
      <c r="D15" s="973">
        <v>87</v>
      </c>
      <c r="E15" s="973">
        <v>3306</v>
      </c>
      <c r="F15" s="973">
        <v>3219</v>
      </c>
      <c r="G15" s="973">
        <v>87</v>
      </c>
      <c r="H15" s="973">
        <v>3306</v>
      </c>
      <c r="I15" s="973">
        <v>3219</v>
      </c>
      <c r="J15" s="973">
        <v>87</v>
      </c>
      <c r="K15" s="973">
        <v>3306</v>
      </c>
      <c r="L15" s="978" t="s">
        <v>257</v>
      </c>
      <c r="M15" s="261">
        <v>10</v>
      </c>
      <c r="N15" s="978" t="s">
        <v>252</v>
      </c>
      <c r="O15" s="974">
        <v>1754.4228418553887</v>
      </c>
      <c r="P15" s="974">
        <v>41.220682868081632</v>
      </c>
      <c r="Q15" s="974">
        <v>1794.9298922602272</v>
      </c>
      <c r="R15" s="974">
        <v>245.93439000193482</v>
      </c>
      <c r="S15" s="974">
        <v>0</v>
      </c>
      <c r="T15" s="974">
        <v>245.93439000193482</v>
      </c>
      <c r="U15" s="974">
        <v>4996.2009599999956</v>
      </c>
      <c r="V15" s="974">
        <v>322.11168016346221</v>
      </c>
      <c r="W15" s="974">
        <v>5038.3551303078348</v>
      </c>
      <c r="X15" s="979" t="s">
        <v>257</v>
      </c>
      <c r="Y15" s="262">
        <v>10</v>
      </c>
      <c r="Z15" s="983" t="s">
        <v>257</v>
      </c>
      <c r="AA15" s="980">
        <v>1802.175</v>
      </c>
      <c r="AB15" s="981">
        <v>55.613230000000001</v>
      </c>
      <c r="AC15" s="981">
        <v>1857.788</v>
      </c>
      <c r="AD15" s="981">
        <v>51.445320000000002</v>
      </c>
      <c r="AE15" s="981">
        <v>3.0916999999999999</v>
      </c>
      <c r="AF15" s="981">
        <v>59.358440000000002</v>
      </c>
      <c r="AG15" s="981">
        <v>3627.3110000000001</v>
      </c>
      <c r="AH15" s="981">
        <v>100.11709999999999</v>
      </c>
      <c r="AI15" s="981">
        <v>3719.9180000000001</v>
      </c>
      <c r="AJ15" s="994" t="s">
        <v>252</v>
      </c>
    </row>
    <row r="16" spans="1:36" ht="36" customHeight="1">
      <c r="A16" s="261">
        <v>11</v>
      </c>
      <c r="B16" s="978" t="s">
        <v>253</v>
      </c>
      <c r="C16" s="973">
        <v>34</v>
      </c>
      <c r="D16" s="973">
        <v>1</v>
      </c>
      <c r="E16" s="973">
        <v>34</v>
      </c>
      <c r="F16" s="973">
        <v>0</v>
      </c>
      <c r="G16" s="973">
        <v>0</v>
      </c>
      <c r="H16" s="973">
        <v>0</v>
      </c>
      <c r="I16" s="973">
        <v>127</v>
      </c>
      <c r="J16" s="973">
        <v>6</v>
      </c>
      <c r="K16" s="973">
        <v>127</v>
      </c>
      <c r="L16" s="978" t="s">
        <v>258</v>
      </c>
      <c r="M16" s="261">
        <v>11</v>
      </c>
      <c r="N16" s="978" t="s">
        <v>253</v>
      </c>
      <c r="O16" s="974">
        <v>230</v>
      </c>
      <c r="P16" s="974">
        <v>2</v>
      </c>
      <c r="Q16" s="974">
        <v>232</v>
      </c>
      <c r="R16" s="974">
        <v>0</v>
      </c>
      <c r="S16" s="974">
        <v>0</v>
      </c>
      <c r="T16" s="974">
        <v>0</v>
      </c>
      <c r="U16" s="974">
        <v>2031.8730481960386</v>
      </c>
      <c r="V16" s="974">
        <v>20.840475203390817</v>
      </c>
      <c r="W16" s="974">
        <v>2051.6780033650684</v>
      </c>
      <c r="X16" s="979" t="s">
        <v>258</v>
      </c>
      <c r="Y16" s="261">
        <v>11</v>
      </c>
      <c r="Z16" s="242" t="s">
        <v>258</v>
      </c>
      <c r="AA16" s="976">
        <v>106.4649</v>
      </c>
      <c r="AB16" s="974">
        <v>0.97899999999999998</v>
      </c>
      <c r="AC16" s="974">
        <v>107.4661</v>
      </c>
      <c r="AD16" s="974">
        <v>0</v>
      </c>
      <c r="AE16" s="974">
        <v>0</v>
      </c>
      <c r="AF16" s="974">
        <v>0</v>
      </c>
      <c r="AG16" s="974">
        <v>1078.1389999999999</v>
      </c>
      <c r="AH16" s="974">
        <v>16</v>
      </c>
      <c r="AI16" s="974">
        <v>1089.0070000000001</v>
      </c>
      <c r="AJ16" s="993" t="s">
        <v>253</v>
      </c>
    </row>
    <row r="17" spans="1:36" ht="30" customHeight="1">
      <c r="A17" s="261">
        <v>12</v>
      </c>
      <c r="B17" s="245" t="s">
        <v>93</v>
      </c>
      <c r="C17" s="245">
        <v>253</v>
      </c>
      <c r="D17" s="245">
        <v>2</v>
      </c>
      <c r="E17" s="245">
        <v>255</v>
      </c>
      <c r="F17" s="973">
        <v>88</v>
      </c>
      <c r="G17" s="245">
        <v>0</v>
      </c>
      <c r="H17" s="973">
        <v>90</v>
      </c>
      <c r="I17" s="973">
        <v>387</v>
      </c>
      <c r="J17" s="973">
        <v>4</v>
      </c>
      <c r="K17" s="973">
        <v>391</v>
      </c>
      <c r="L17" s="245" t="s">
        <v>192</v>
      </c>
      <c r="M17" s="261">
        <v>12</v>
      </c>
      <c r="N17" s="245" t="s">
        <v>93</v>
      </c>
      <c r="O17" s="974">
        <v>3196.8067490867097</v>
      </c>
      <c r="P17" s="974">
        <v>45.941314260005505</v>
      </c>
      <c r="Q17" s="974">
        <v>3242.7619522356044</v>
      </c>
      <c r="R17" s="974">
        <v>65.88834226887036</v>
      </c>
      <c r="S17" s="974">
        <v>0</v>
      </c>
      <c r="T17" s="974">
        <v>86.908771553391716</v>
      </c>
      <c r="U17" s="974">
        <v>17387.593740085555</v>
      </c>
      <c r="V17" s="974">
        <v>233.01234871899317</v>
      </c>
      <c r="W17" s="974">
        <v>17486.155947352901</v>
      </c>
      <c r="X17" s="430" t="s">
        <v>192</v>
      </c>
      <c r="Y17" s="262">
        <v>12</v>
      </c>
      <c r="Z17" s="256" t="s">
        <v>192</v>
      </c>
      <c r="AA17" s="980">
        <v>2352.7869999999998</v>
      </c>
      <c r="AB17" s="981">
        <v>78.703000000000003</v>
      </c>
      <c r="AC17" s="981">
        <v>2431.498</v>
      </c>
      <c r="AD17" s="981">
        <v>65.888000000000005</v>
      </c>
      <c r="AE17" s="981">
        <v>0</v>
      </c>
      <c r="AF17" s="981">
        <v>86.908770000000004</v>
      </c>
      <c r="AG17" s="981">
        <v>19512.97</v>
      </c>
      <c r="AH17" s="981">
        <v>3483.355</v>
      </c>
      <c r="AI17" s="981">
        <v>21547.7</v>
      </c>
      <c r="AJ17" s="992" t="s">
        <v>93</v>
      </c>
    </row>
    <row r="18" spans="1:36" ht="30" customHeight="1">
      <c r="A18" s="261">
        <v>13</v>
      </c>
      <c r="B18" s="399" t="s">
        <v>92</v>
      </c>
      <c r="C18" s="973">
        <v>2335</v>
      </c>
      <c r="D18" s="973">
        <v>1121</v>
      </c>
      <c r="E18" s="973">
        <v>3456</v>
      </c>
      <c r="F18" s="973">
        <v>0</v>
      </c>
      <c r="G18" s="245">
        <v>0</v>
      </c>
      <c r="H18" s="973">
        <v>0</v>
      </c>
      <c r="I18" s="973">
        <v>11947</v>
      </c>
      <c r="J18" s="973">
        <v>12853</v>
      </c>
      <c r="K18" s="973">
        <v>24799</v>
      </c>
      <c r="L18" s="399" t="s">
        <v>193</v>
      </c>
      <c r="M18" s="261">
        <v>13</v>
      </c>
      <c r="N18" s="399" t="s">
        <v>92</v>
      </c>
      <c r="O18" s="974">
        <v>5754.9005649717501</v>
      </c>
      <c r="P18" s="974">
        <v>1821.9536723163842</v>
      </c>
      <c r="Q18" s="974">
        <v>7449.6008426966255</v>
      </c>
      <c r="R18" s="974">
        <v>0</v>
      </c>
      <c r="S18" s="974">
        <v>0</v>
      </c>
      <c r="T18" s="974">
        <v>0</v>
      </c>
      <c r="U18" s="974">
        <v>51905</v>
      </c>
      <c r="V18" s="974">
        <v>41153.199999999997</v>
      </c>
      <c r="W18" s="974">
        <v>65042</v>
      </c>
      <c r="X18" s="975" t="s">
        <v>193</v>
      </c>
      <c r="Y18" s="261">
        <v>13</v>
      </c>
      <c r="Z18" s="399" t="s">
        <v>193</v>
      </c>
      <c r="AA18" s="976">
        <v>7977.7659999999996</v>
      </c>
      <c r="AB18" s="974">
        <v>1602.2429999999999</v>
      </c>
      <c r="AC18" s="974">
        <v>7280.1959999999999</v>
      </c>
      <c r="AD18" s="974">
        <v>0</v>
      </c>
      <c r="AE18" s="974">
        <v>0</v>
      </c>
      <c r="AF18" s="974">
        <v>0</v>
      </c>
      <c r="AG18" s="974">
        <v>401118</v>
      </c>
      <c r="AH18" s="974">
        <v>41153.199999999997</v>
      </c>
      <c r="AI18" s="974">
        <v>65042</v>
      </c>
      <c r="AJ18" s="773" t="s">
        <v>92</v>
      </c>
    </row>
    <row r="19" spans="1:36" ht="30" customHeight="1">
      <c r="A19" s="261">
        <v>14</v>
      </c>
      <c r="B19" s="245" t="s">
        <v>103</v>
      </c>
      <c r="C19" s="973">
        <v>726</v>
      </c>
      <c r="D19" s="973">
        <v>108</v>
      </c>
      <c r="E19" s="973">
        <v>835</v>
      </c>
      <c r="F19" s="973">
        <v>4</v>
      </c>
      <c r="G19" s="245">
        <v>0</v>
      </c>
      <c r="H19" s="973">
        <v>4</v>
      </c>
      <c r="I19" s="973">
        <v>1825</v>
      </c>
      <c r="J19" s="973">
        <v>379</v>
      </c>
      <c r="K19" s="973">
        <v>2204</v>
      </c>
      <c r="L19" s="245" t="s">
        <v>194</v>
      </c>
      <c r="M19" s="261">
        <v>14</v>
      </c>
      <c r="N19" s="245" t="s">
        <v>103</v>
      </c>
      <c r="O19" s="974">
        <v>1722.8043766301621</v>
      </c>
      <c r="P19" s="974">
        <v>90.969965380448187</v>
      </c>
      <c r="Q19" s="974">
        <v>1813.7326753439434</v>
      </c>
      <c r="R19" s="974">
        <v>0</v>
      </c>
      <c r="S19" s="974">
        <v>0</v>
      </c>
      <c r="T19" s="974">
        <v>0</v>
      </c>
      <c r="U19" s="974">
        <v>21275.84118407108</v>
      </c>
      <c r="V19" s="974">
        <v>603.88542835931298</v>
      </c>
      <c r="W19" s="974">
        <v>21879.726612430364</v>
      </c>
      <c r="X19" s="430" t="s">
        <v>194</v>
      </c>
      <c r="Y19" s="262">
        <v>14</v>
      </c>
      <c r="Z19" s="982" t="s">
        <v>194</v>
      </c>
      <c r="AA19" s="980">
        <v>812.37360000000001</v>
      </c>
      <c r="AB19" s="981">
        <v>56.040399999999998</v>
      </c>
      <c r="AC19" s="981">
        <v>868.37450000000001</v>
      </c>
      <c r="AD19" s="981">
        <v>0</v>
      </c>
      <c r="AE19" s="981">
        <v>0</v>
      </c>
      <c r="AF19" s="981">
        <v>0</v>
      </c>
      <c r="AG19" s="981">
        <v>8225.26</v>
      </c>
      <c r="AH19" s="981">
        <v>561.71320000000003</v>
      </c>
      <c r="AI19" s="981">
        <v>8786.973</v>
      </c>
      <c r="AJ19" s="992" t="s">
        <v>103</v>
      </c>
    </row>
    <row r="20" spans="1:36" ht="30" customHeight="1">
      <c r="A20" s="261">
        <v>15</v>
      </c>
      <c r="B20" s="245" t="s">
        <v>83</v>
      </c>
      <c r="C20" s="973">
        <v>665</v>
      </c>
      <c r="D20" s="973">
        <v>37</v>
      </c>
      <c r="E20" s="973">
        <v>703</v>
      </c>
      <c r="F20" s="973">
        <v>0</v>
      </c>
      <c r="G20" s="245">
        <v>0</v>
      </c>
      <c r="H20" s="973">
        <v>0</v>
      </c>
      <c r="I20" s="973">
        <v>2724</v>
      </c>
      <c r="J20" s="973">
        <v>155</v>
      </c>
      <c r="K20" s="973">
        <v>2879</v>
      </c>
      <c r="L20" s="245" t="s">
        <v>201</v>
      </c>
      <c r="M20" s="261">
        <v>15</v>
      </c>
      <c r="N20" s="245" t="s">
        <v>83</v>
      </c>
      <c r="O20" s="974">
        <v>548.45557625797107</v>
      </c>
      <c r="P20" s="974">
        <v>125.19451524735824</v>
      </c>
      <c r="Q20" s="974">
        <v>673.64870261644057</v>
      </c>
      <c r="R20" s="974">
        <v>0</v>
      </c>
      <c r="S20" s="974">
        <v>0</v>
      </c>
      <c r="T20" s="974">
        <v>0</v>
      </c>
      <c r="U20" s="974">
        <v>4228.5</v>
      </c>
      <c r="V20" s="974">
        <v>1146</v>
      </c>
      <c r="W20" s="974">
        <v>4804</v>
      </c>
      <c r="X20" s="430" t="s">
        <v>201</v>
      </c>
      <c r="Y20" s="261">
        <v>15</v>
      </c>
      <c r="Z20" s="245" t="s">
        <v>201</v>
      </c>
      <c r="AA20" s="976">
        <v>652.69960000000003</v>
      </c>
      <c r="AB20" s="974">
        <v>125.90949999999999</v>
      </c>
      <c r="AC20" s="974">
        <v>778.60910000000001</v>
      </c>
      <c r="AD20" s="974">
        <v>0</v>
      </c>
      <c r="AE20" s="974">
        <v>0</v>
      </c>
      <c r="AF20" s="974">
        <v>0</v>
      </c>
      <c r="AG20" s="974">
        <v>6970.92</v>
      </c>
      <c r="AH20" s="974">
        <v>1146</v>
      </c>
      <c r="AI20" s="974">
        <v>7782.7539999999999</v>
      </c>
      <c r="AJ20" s="773" t="s">
        <v>83</v>
      </c>
    </row>
    <row r="21" spans="1:36" ht="30" customHeight="1">
      <c r="A21" s="261">
        <v>16</v>
      </c>
      <c r="B21" s="245" t="s">
        <v>89</v>
      </c>
      <c r="C21" s="973">
        <v>328</v>
      </c>
      <c r="D21" s="973">
        <v>78</v>
      </c>
      <c r="E21" s="973">
        <v>407</v>
      </c>
      <c r="F21" s="973">
        <v>38</v>
      </c>
      <c r="G21" s="245">
        <v>0</v>
      </c>
      <c r="H21" s="973">
        <v>38</v>
      </c>
      <c r="I21" s="973">
        <v>1363</v>
      </c>
      <c r="J21" s="973">
        <v>468</v>
      </c>
      <c r="K21" s="973">
        <v>1831</v>
      </c>
      <c r="L21" s="245" t="s">
        <v>259</v>
      </c>
      <c r="M21" s="261">
        <v>16</v>
      </c>
      <c r="N21" s="245" t="s">
        <v>89</v>
      </c>
      <c r="O21" s="974">
        <v>716.85913748288328</v>
      </c>
      <c r="P21" s="974">
        <v>94.987525250739679</v>
      </c>
      <c r="Q21" s="974">
        <v>811.84666273362348</v>
      </c>
      <c r="R21" s="974">
        <v>14.067304173428022</v>
      </c>
      <c r="S21" s="974">
        <v>0</v>
      </c>
      <c r="T21" s="974">
        <v>14.067304173428022</v>
      </c>
      <c r="U21" s="974">
        <v>5908.6626111104861</v>
      </c>
      <c r="V21" s="974">
        <v>948.05446372261406</v>
      </c>
      <c r="W21" s="974">
        <v>6538.8938512105906</v>
      </c>
      <c r="X21" s="430" t="s">
        <v>259</v>
      </c>
      <c r="Y21" s="262">
        <v>16</v>
      </c>
      <c r="Z21" s="982" t="s">
        <v>259</v>
      </c>
      <c r="AA21" s="980">
        <v>303.5093</v>
      </c>
      <c r="AB21" s="981">
        <v>52.01</v>
      </c>
      <c r="AC21" s="981">
        <v>355.51940000000002</v>
      </c>
      <c r="AD21" s="981">
        <v>0</v>
      </c>
      <c r="AE21" s="981">
        <v>0</v>
      </c>
      <c r="AF21" s="981">
        <v>0</v>
      </c>
      <c r="AG21" s="981">
        <v>2896.828</v>
      </c>
      <c r="AH21" s="981">
        <v>754.06979999999999</v>
      </c>
      <c r="AI21" s="981">
        <v>3650.8969999999999</v>
      </c>
      <c r="AJ21" s="992" t="s">
        <v>89</v>
      </c>
    </row>
    <row r="22" spans="1:36" ht="20.25" customHeight="1">
      <c r="A22" s="990" t="s">
        <v>260</v>
      </c>
      <c r="B22" s="984"/>
      <c r="C22" s="984"/>
      <c r="D22" s="984"/>
      <c r="E22" s="984"/>
      <c r="F22" s="984"/>
      <c r="G22" s="984" t="s">
        <v>261</v>
      </c>
      <c r="H22" s="984"/>
      <c r="I22" s="984"/>
      <c r="J22" s="984"/>
      <c r="K22" s="984"/>
      <c r="L22" s="984"/>
      <c r="M22" s="984" t="s">
        <v>260</v>
      </c>
      <c r="N22" s="984"/>
      <c r="O22" s="984"/>
      <c r="P22" s="984"/>
      <c r="Q22" s="984"/>
      <c r="R22" s="984"/>
      <c r="S22" s="984" t="s">
        <v>548</v>
      </c>
      <c r="T22" s="984"/>
      <c r="U22" s="984"/>
      <c r="V22" s="984"/>
      <c r="W22" s="984"/>
      <c r="X22" s="984"/>
      <c r="Y22" s="1811" t="s">
        <v>2208</v>
      </c>
      <c r="Z22" s="1812"/>
      <c r="AA22" s="1812"/>
      <c r="AB22" s="1812"/>
      <c r="AC22" s="1812"/>
      <c r="AD22" s="1812"/>
      <c r="AE22" s="1812"/>
      <c r="AF22" s="1812"/>
      <c r="AG22" s="1812"/>
      <c r="AH22" s="1812"/>
      <c r="AI22" s="1812"/>
      <c r="AJ22" s="1813"/>
    </row>
    <row r="23" spans="1:36" ht="26.25" customHeight="1">
      <c r="A23" s="995" t="s">
        <v>104</v>
      </c>
      <c r="B23" s="996"/>
      <c r="C23" s="997"/>
      <c r="D23" s="997"/>
      <c r="E23" s="997"/>
      <c r="F23" s="997"/>
      <c r="G23" s="997"/>
      <c r="H23" s="1806" t="s">
        <v>123</v>
      </c>
      <c r="I23" s="1806"/>
      <c r="J23" s="1806"/>
      <c r="K23" s="1806"/>
      <c r="L23" s="1806"/>
      <c r="M23" s="997" t="s">
        <v>104</v>
      </c>
      <c r="N23" s="996"/>
      <c r="O23" s="997"/>
      <c r="P23" s="997"/>
      <c r="Q23" s="997"/>
      <c r="R23" s="997"/>
      <c r="S23" s="997"/>
      <c r="T23" s="1806" t="s">
        <v>123</v>
      </c>
      <c r="U23" s="1806"/>
      <c r="V23" s="1806"/>
      <c r="W23" s="1806"/>
      <c r="X23" s="1806"/>
      <c r="Y23" s="1808" t="s">
        <v>2207</v>
      </c>
      <c r="Z23" s="1809"/>
      <c r="AA23" s="1809"/>
      <c r="AB23" s="1809"/>
      <c r="AC23" s="1809"/>
      <c r="AD23" s="1809"/>
      <c r="AE23" s="1809"/>
      <c r="AF23" s="1809"/>
      <c r="AG23" s="1809"/>
      <c r="AH23" s="1809"/>
      <c r="AI23" s="1809"/>
      <c r="AJ23" s="1810"/>
    </row>
    <row r="25" spans="1:36">
      <c r="I25" s="60" t="s">
        <v>262</v>
      </c>
    </row>
    <row r="55" spans="2:16">
      <c r="B55" s="1215"/>
      <c r="C55" s="1216"/>
      <c r="D55" s="1215"/>
      <c r="E55" s="1215"/>
      <c r="F55" s="1215"/>
      <c r="G55" s="1215"/>
      <c r="H55" s="1215"/>
      <c r="I55" s="1215"/>
      <c r="J55" s="1215"/>
      <c r="K55" s="1215"/>
      <c r="L55" s="1215"/>
      <c r="M55" s="1215"/>
      <c r="N55" s="1215"/>
      <c r="O55" s="1215"/>
      <c r="P55" s="1215"/>
    </row>
    <row r="56" spans="2:16">
      <c r="B56" s="1215"/>
      <c r="C56" s="1216"/>
      <c r="D56" s="1215"/>
      <c r="E56" s="1215"/>
      <c r="F56" s="1215"/>
      <c r="G56" s="1215"/>
      <c r="H56" s="1215"/>
      <c r="I56" s="1215"/>
      <c r="J56" s="1215"/>
      <c r="K56" s="1215"/>
      <c r="L56" s="1215"/>
      <c r="M56" s="1215"/>
      <c r="N56" s="1215"/>
      <c r="O56" s="1215"/>
      <c r="P56" s="1215"/>
    </row>
    <row r="171" spans="7:7">
      <c r="G171" s="60" t="s">
        <v>461</v>
      </c>
    </row>
  </sheetData>
  <mergeCells count="28">
    <mergeCell ref="H23:L23"/>
    <mergeCell ref="T23:X23"/>
    <mergeCell ref="Y4:Y5"/>
    <mergeCell ref="Z4:Z5"/>
    <mergeCell ref="AA4:AC4"/>
    <mergeCell ref="L4:L5"/>
    <mergeCell ref="Y23:AJ23"/>
    <mergeCell ref="Y22:AJ22"/>
    <mergeCell ref="AD4:AF4"/>
    <mergeCell ref="AG4:AI4"/>
    <mergeCell ref="AJ4:AJ5"/>
    <mergeCell ref="M4:M5"/>
    <mergeCell ref="N4:N5"/>
    <mergeCell ref="O4:Q4"/>
    <mergeCell ref="R4:T4"/>
    <mergeCell ref="U4:W4"/>
    <mergeCell ref="X4:X5"/>
    <mergeCell ref="A4:A5"/>
    <mergeCell ref="B4:B5"/>
    <mergeCell ref="C4:E4"/>
    <mergeCell ref="F4:H4"/>
    <mergeCell ref="I4:K4"/>
    <mergeCell ref="A1:L1"/>
    <mergeCell ref="M1:X1"/>
    <mergeCell ref="Y1:AJ1"/>
    <mergeCell ref="A2:L2"/>
    <mergeCell ref="M2:X2"/>
    <mergeCell ref="Y2:AJ2"/>
  </mergeCells>
  <printOptions horizontalCentered="1"/>
  <pageMargins left="0.70866141732283472" right="0.70866141732283472" top="0.51181102362204722" bottom="0.39370078740157483" header="0.31496062992125984" footer="0.31496062992125984"/>
  <pageSetup paperSize="9" scale="70" fitToWidth="0" fitToHeight="0" orientation="landscape" r:id="rId1"/>
  <colBreaks count="2" manualBreakCount="2">
    <brk id="12" max="23" man="1"/>
    <brk id="24" max="23"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D170"/>
  <sheetViews>
    <sheetView view="pageBreakPreview" topLeftCell="P1" zoomScaleSheetLayoutView="100" workbookViewId="0">
      <selection activeCell="L15" sqref="L15"/>
    </sheetView>
  </sheetViews>
  <sheetFormatPr defaultRowHeight="15"/>
  <cols>
    <col min="1" max="1" width="9.140625" style="5" hidden="1" customWidth="1"/>
    <col min="2" max="2" width="29.5703125" style="48" hidden="1" customWidth="1"/>
    <col min="3" max="14" width="12.7109375" hidden="1" customWidth="1"/>
    <col min="15" max="15" width="30.42578125" style="48" hidden="1" customWidth="1"/>
    <col min="17" max="17" width="27" customWidth="1"/>
    <col min="18" max="18" width="15.5703125" customWidth="1"/>
    <col min="19" max="19" width="13.85546875" customWidth="1"/>
    <col min="20" max="21" width="14.7109375" customWidth="1"/>
    <col min="22" max="22" width="15.7109375" customWidth="1"/>
    <col min="23" max="23" width="15.85546875" customWidth="1"/>
    <col min="24" max="24" width="16.7109375" customWidth="1"/>
    <col min="25" max="25" width="13.85546875" customWidth="1"/>
    <col min="26" max="26" width="16" customWidth="1"/>
    <col min="27" max="27" width="14.28515625" customWidth="1"/>
    <col min="28" max="28" width="16.85546875" customWidth="1"/>
    <col min="29" max="29" width="9.85546875" customWidth="1"/>
    <col min="30" max="30" width="25.5703125" customWidth="1"/>
  </cols>
  <sheetData>
    <row r="1" spans="1:30" ht="26.25" customHeight="1">
      <c r="A1" s="1814" t="s">
        <v>591</v>
      </c>
      <c r="B1" s="1815"/>
      <c r="C1" s="1815"/>
      <c r="D1" s="1815"/>
      <c r="E1" s="1815"/>
      <c r="F1" s="1815"/>
      <c r="G1" s="1815"/>
      <c r="H1" s="1815"/>
      <c r="I1" s="1815"/>
      <c r="J1" s="1815"/>
      <c r="K1" s="1815"/>
      <c r="L1" s="1815"/>
      <c r="M1" s="1815"/>
      <c r="N1" s="1815"/>
      <c r="O1" s="1815"/>
      <c r="P1" s="1427" t="s">
        <v>2209</v>
      </c>
      <c r="Q1" s="1644"/>
      <c r="R1" s="1644"/>
      <c r="S1" s="1644"/>
      <c r="T1" s="1644"/>
      <c r="U1" s="1644"/>
      <c r="V1" s="1644"/>
      <c r="W1" s="1644"/>
      <c r="X1" s="1644"/>
      <c r="Y1" s="1644"/>
      <c r="Z1" s="1644"/>
      <c r="AA1" s="1644"/>
      <c r="AB1" s="1644"/>
      <c r="AC1" s="1644"/>
      <c r="AD1" s="1645"/>
    </row>
    <row r="2" spans="1:30" ht="21" customHeight="1">
      <c r="A2" s="1816" t="s">
        <v>592</v>
      </c>
      <c r="B2" s="1817"/>
      <c r="C2" s="1817"/>
      <c r="D2" s="1817"/>
      <c r="E2" s="1817"/>
      <c r="F2" s="1817"/>
      <c r="G2" s="1817"/>
      <c r="H2" s="1817"/>
      <c r="I2" s="1817"/>
      <c r="J2" s="1817"/>
      <c r="K2" s="1817"/>
      <c r="L2" s="1817"/>
      <c r="M2" s="1817"/>
      <c r="N2" s="1817"/>
      <c r="O2" s="1817"/>
      <c r="P2" s="1433" t="s">
        <v>1982</v>
      </c>
      <c r="Q2" s="1434"/>
      <c r="R2" s="1434"/>
      <c r="S2" s="1434"/>
      <c r="T2" s="1434"/>
      <c r="U2" s="1434"/>
      <c r="V2" s="1434"/>
      <c r="W2" s="1434"/>
      <c r="X2" s="1434"/>
      <c r="Y2" s="1434"/>
      <c r="Z2" s="1434"/>
      <c r="AA2" s="1434"/>
      <c r="AB2" s="1434"/>
      <c r="AC2" s="1434"/>
      <c r="AD2" s="1435"/>
    </row>
    <row r="3" spans="1:30" ht="16.5">
      <c r="A3" s="1010"/>
      <c r="B3" s="670"/>
      <c r="C3" s="655"/>
      <c r="D3" s="655"/>
      <c r="E3" s="655"/>
      <c r="F3" s="655"/>
      <c r="G3" s="655"/>
      <c r="H3" s="655"/>
      <c r="I3" s="655"/>
      <c r="J3" s="655"/>
      <c r="K3" s="655"/>
      <c r="L3" s="655"/>
      <c r="M3" s="655"/>
      <c r="N3" s="655" t="s">
        <v>477</v>
      </c>
      <c r="O3" s="670"/>
      <c r="P3" s="1015"/>
      <c r="Q3" s="1013"/>
      <c r="R3" s="659"/>
      <c r="S3" s="659"/>
      <c r="T3" s="659"/>
      <c r="U3" s="659"/>
      <c r="V3" s="659"/>
      <c r="W3" s="659"/>
      <c r="X3" s="659"/>
      <c r="Y3" s="659"/>
      <c r="Z3" s="659"/>
      <c r="AA3" s="659"/>
      <c r="AB3" s="659"/>
      <c r="AC3" s="659" t="s">
        <v>594</v>
      </c>
      <c r="AD3" s="1014"/>
    </row>
    <row r="4" spans="1:30" s="48" customFormat="1" ht="54.75" customHeight="1">
      <c r="A4" s="1821" t="s">
        <v>508</v>
      </c>
      <c r="B4" s="1821" t="s">
        <v>507</v>
      </c>
      <c r="C4" s="1821" t="s">
        <v>536</v>
      </c>
      <c r="D4" s="1821"/>
      <c r="E4" s="1821" t="s">
        <v>537</v>
      </c>
      <c r="F4" s="1821"/>
      <c r="G4" s="1819" t="s">
        <v>509</v>
      </c>
      <c r="H4" s="1819" t="s">
        <v>543</v>
      </c>
      <c r="I4" s="1819" t="s">
        <v>539</v>
      </c>
      <c r="J4" s="1819" t="s">
        <v>505</v>
      </c>
      <c r="K4" s="1819" t="s">
        <v>538</v>
      </c>
      <c r="L4" s="1819" t="s">
        <v>540</v>
      </c>
      <c r="M4" s="1819" t="s">
        <v>541</v>
      </c>
      <c r="N4" s="1819" t="s">
        <v>542</v>
      </c>
      <c r="O4" s="1820" t="s">
        <v>506</v>
      </c>
      <c r="P4" s="1666" t="s">
        <v>604</v>
      </c>
      <c r="Q4" s="1666" t="s">
        <v>506</v>
      </c>
      <c r="R4" s="1825" t="s">
        <v>628</v>
      </c>
      <c r="S4" s="1666"/>
      <c r="T4" s="1666" t="s">
        <v>629</v>
      </c>
      <c r="U4" s="1666"/>
      <c r="V4" s="1666" t="s">
        <v>632</v>
      </c>
      <c r="W4" s="1666" t="s">
        <v>633</v>
      </c>
      <c r="X4" s="1666" t="s">
        <v>634</v>
      </c>
      <c r="Y4" s="1825" t="s">
        <v>635</v>
      </c>
      <c r="Z4" s="1666" t="s">
        <v>636</v>
      </c>
      <c r="AA4" s="1666" t="s">
        <v>637</v>
      </c>
      <c r="AB4" s="1666" t="s">
        <v>638</v>
      </c>
      <c r="AC4" s="1666" t="s">
        <v>639</v>
      </c>
      <c r="AD4" s="1666" t="s">
        <v>507</v>
      </c>
    </row>
    <row r="5" spans="1:30" s="47" customFormat="1" ht="152.25" customHeight="1">
      <c r="A5" s="1821"/>
      <c r="B5" s="1821"/>
      <c r="C5" s="691" t="s">
        <v>547</v>
      </c>
      <c r="D5" s="691" t="s">
        <v>546</v>
      </c>
      <c r="E5" s="691" t="s">
        <v>545</v>
      </c>
      <c r="F5" s="691" t="s">
        <v>544</v>
      </c>
      <c r="G5" s="1819"/>
      <c r="H5" s="1819"/>
      <c r="I5" s="1819"/>
      <c r="J5" s="1819"/>
      <c r="K5" s="1819"/>
      <c r="L5" s="1819"/>
      <c r="M5" s="1819"/>
      <c r="N5" s="1819"/>
      <c r="O5" s="1820"/>
      <c r="P5" s="1666"/>
      <c r="Q5" s="1666"/>
      <c r="R5" s="1356" t="s">
        <v>630</v>
      </c>
      <c r="S5" s="1288" t="s">
        <v>631</v>
      </c>
      <c r="T5" s="1288" t="s">
        <v>630</v>
      </c>
      <c r="U5" s="1288" t="s">
        <v>631</v>
      </c>
      <c r="V5" s="1666"/>
      <c r="W5" s="1666"/>
      <c r="X5" s="1666"/>
      <c r="Y5" s="1825"/>
      <c r="Z5" s="1666"/>
      <c r="AA5" s="1666"/>
      <c r="AB5" s="1666"/>
      <c r="AC5" s="1666"/>
      <c r="AD5" s="1666"/>
    </row>
    <row r="6" spans="1:30" s="49" customFormat="1" ht="16.5">
      <c r="A6" s="392" t="s">
        <v>463</v>
      </c>
      <c r="B6" s="585" t="s">
        <v>464</v>
      </c>
      <c r="C6" s="840" t="s">
        <v>465</v>
      </c>
      <c r="D6" s="840" t="s">
        <v>466</v>
      </c>
      <c r="E6" s="840" t="s">
        <v>467</v>
      </c>
      <c r="F6" s="840" t="s">
        <v>468</v>
      </c>
      <c r="G6" s="840" t="s">
        <v>469</v>
      </c>
      <c r="H6" s="840" t="s">
        <v>470</v>
      </c>
      <c r="I6" s="840" t="s">
        <v>471</v>
      </c>
      <c r="J6" s="840" t="s">
        <v>472</v>
      </c>
      <c r="K6" s="840" t="s">
        <v>473</v>
      </c>
      <c r="L6" s="840" t="s">
        <v>474</v>
      </c>
      <c r="M6" s="840" t="s">
        <v>475</v>
      </c>
      <c r="N6" s="840" t="s">
        <v>476</v>
      </c>
      <c r="O6" s="999" t="s">
        <v>464</v>
      </c>
      <c r="P6" s="392" t="s">
        <v>463</v>
      </c>
      <c r="Q6" s="585" t="s">
        <v>464</v>
      </c>
      <c r="R6" s="952" t="s">
        <v>465</v>
      </c>
      <c r="S6" s="840" t="s">
        <v>466</v>
      </c>
      <c r="T6" s="840" t="s">
        <v>467</v>
      </c>
      <c r="U6" s="840" t="s">
        <v>468</v>
      </c>
      <c r="V6" s="840" t="s">
        <v>469</v>
      </c>
      <c r="W6" s="840" t="s">
        <v>470</v>
      </c>
      <c r="X6" s="840" t="s">
        <v>471</v>
      </c>
      <c r="Y6" s="952" t="s">
        <v>472</v>
      </c>
      <c r="Z6" s="840" t="s">
        <v>473</v>
      </c>
      <c r="AA6" s="840" t="s">
        <v>474</v>
      </c>
      <c r="AB6" s="840" t="s">
        <v>475</v>
      </c>
      <c r="AC6" s="840" t="s">
        <v>476</v>
      </c>
      <c r="AD6" s="585" t="s">
        <v>464</v>
      </c>
    </row>
    <row r="7" spans="1:30" ht="35.1" customHeight="1">
      <c r="A7" s="299">
        <v>1</v>
      </c>
      <c r="B7" s="453" t="s">
        <v>478</v>
      </c>
      <c r="C7" s="376">
        <v>327.33319653830313</v>
      </c>
      <c r="D7" s="376">
        <v>13.206494923866277</v>
      </c>
      <c r="E7" s="376">
        <v>20.149684196046092</v>
      </c>
      <c r="F7" s="376">
        <v>13.148979669549309</v>
      </c>
      <c r="G7" s="376">
        <v>379.3384551877524</v>
      </c>
      <c r="H7" s="376">
        <v>333.87568648158901</v>
      </c>
      <c r="I7" s="376">
        <v>23.538305377394025</v>
      </c>
      <c r="J7" s="376">
        <v>30.233888340692012</v>
      </c>
      <c r="K7" s="376">
        <v>54.471888893380644</v>
      </c>
      <c r="L7" s="376">
        <v>332.72572146521583</v>
      </c>
      <c r="M7" s="376">
        <v>1865.0014706939394</v>
      </c>
      <c r="N7" s="376">
        <f t="shared" ref="N7:N34" si="0">K7/H7</f>
        <v>0.16315021158746282</v>
      </c>
      <c r="O7" s="895" t="s">
        <v>510</v>
      </c>
      <c r="P7" s="308">
        <v>1</v>
      </c>
      <c r="Q7" s="551" t="s">
        <v>510</v>
      </c>
      <c r="R7" s="1004"/>
      <c r="S7" s="1005"/>
      <c r="T7" s="1005"/>
      <c r="U7" s="1005"/>
      <c r="V7" s="1005"/>
      <c r="W7" s="1005"/>
      <c r="X7" s="1005"/>
      <c r="Y7" s="1004"/>
      <c r="Z7" s="1005"/>
      <c r="AA7" s="1005"/>
      <c r="AB7" s="1005"/>
      <c r="AC7" s="1005"/>
      <c r="AD7" s="552" t="s">
        <v>478</v>
      </c>
    </row>
    <row r="8" spans="1:30" ht="45" customHeight="1">
      <c r="A8" s="299">
        <v>2</v>
      </c>
      <c r="B8" s="453" t="s">
        <v>479</v>
      </c>
      <c r="C8" s="376">
        <v>441.09748038773313</v>
      </c>
      <c r="D8" s="376">
        <v>343.36886802052322</v>
      </c>
      <c r="E8" s="376">
        <v>129.0579057903854</v>
      </c>
      <c r="F8" s="376">
        <v>341.87347140828206</v>
      </c>
      <c r="G8" s="376">
        <v>1392.5356862581457</v>
      </c>
      <c r="H8" s="376">
        <v>1057.5305589268617</v>
      </c>
      <c r="I8" s="376">
        <v>611.99593981224461</v>
      </c>
      <c r="J8" s="376">
        <v>574.48454456105492</v>
      </c>
      <c r="K8" s="376">
        <v>1201.2401810738247</v>
      </c>
      <c r="L8" s="376">
        <v>8484.0363561044833</v>
      </c>
      <c r="M8" s="376">
        <v>41110.243047884811</v>
      </c>
      <c r="N8" s="376">
        <f t="shared" si="0"/>
        <v>1.1358916968723756</v>
      </c>
      <c r="O8" s="895" t="s">
        <v>571</v>
      </c>
      <c r="P8" s="299">
        <v>2</v>
      </c>
      <c r="Q8" s="453" t="s">
        <v>571</v>
      </c>
      <c r="R8" s="1000"/>
      <c r="S8" s="376"/>
      <c r="T8" s="376"/>
      <c r="U8" s="376"/>
      <c r="V8" s="376"/>
      <c r="W8" s="376"/>
      <c r="X8" s="376"/>
      <c r="Y8" s="1000"/>
      <c r="Z8" s="376"/>
      <c r="AA8" s="376"/>
      <c r="AB8" s="376"/>
      <c r="AC8" s="376"/>
      <c r="AD8" s="400" t="s">
        <v>479</v>
      </c>
    </row>
    <row r="9" spans="1:30" ht="35.1" customHeight="1">
      <c r="A9" s="299">
        <v>3</v>
      </c>
      <c r="B9" s="453" t="s">
        <v>480</v>
      </c>
      <c r="C9" s="376">
        <v>2485.3331890546997</v>
      </c>
      <c r="D9" s="376">
        <v>87.962890556985343</v>
      </c>
      <c r="E9" s="376">
        <v>1338.8094476085491</v>
      </c>
      <c r="F9" s="376">
        <v>260.56788320227736</v>
      </c>
      <c r="G9" s="376">
        <v>4169.2442273178012</v>
      </c>
      <c r="H9" s="376">
        <v>3187.7837858532394</v>
      </c>
      <c r="I9" s="376">
        <v>27.065920258675188</v>
      </c>
      <c r="J9" s="376">
        <v>143.60365709906796</v>
      </c>
      <c r="K9" s="376">
        <v>170.66953913179432</v>
      </c>
      <c r="L9" s="376">
        <v>186.23130464541956</v>
      </c>
      <c r="M9" s="376">
        <v>2965.0061125329562</v>
      </c>
      <c r="N9" s="376">
        <f t="shared" si="0"/>
        <v>5.3538618236654678E-2</v>
      </c>
      <c r="O9" s="895" t="s">
        <v>511</v>
      </c>
      <c r="P9" s="308">
        <v>3</v>
      </c>
      <c r="Q9" s="551" t="s">
        <v>511</v>
      </c>
      <c r="R9" s="1004"/>
      <c r="S9" s="1005"/>
      <c r="T9" s="1005"/>
      <c r="U9" s="1005"/>
      <c r="V9" s="1005"/>
      <c r="W9" s="1005"/>
      <c r="X9" s="1005"/>
      <c r="Y9" s="1004"/>
      <c r="Z9" s="1005"/>
      <c r="AA9" s="1005"/>
      <c r="AB9" s="1005"/>
      <c r="AC9" s="1005"/>
      <c r="AD9" s="552" t="s">
        <v>480</v>
      </c>
    </row>
    <row r="10" spans="1:30" ht="35.1" customHeight="1">
      <c r="A10" s="299">
        <v>4</v>
      </c>
      <c r="B10" s="453" t="s">
        <v>481</v>
      </c>
      <c r="C10" s="376">
        <v>4040.3196443327852</v>
      </c>
      <c r="D10" s="376">
        <v>603.26975327990999</v>
      </c>
      <c r="E10" s="376">
        <v>571.19132115682123</v>
      </c>
      <c r="F10" s="376">
        <v>619.68729156332745</v>
      </c>
      <c r="G10" s="376">
        <v>5834.4680103328428</v>
      </c>
      <c r="H10" s="376">
        <v>5403.5333523105519</v>
      </c>
      <c r="I10" s="376">
        <v>1712.6878928581718</v>
      </c>
      <c r="J10" s="376">
        <v>369.95224206065177</v>
      </c>
      <c r="K10" s="376">
        <v>2082.6401377422935</v>
      </c>
      <c r="L10" s="376">
        <v>61.656070378121647</v>
      </c>
      <c r="M10" s="376">
        <v>1045.610333508557</v>
      </c>
      <c r="N10" s="376">
        <f t="shared" si="0"/>
        <v>0.38542190858353009</v>
      </c>
      <c r="O10" s="895" t="s">
        <v>512</v>
      </c>
      <c r="P10" s="299">
        <v>4</v>
      </c>
      <c r="Q10" s="453" t="s">
        <v>512</v>
      </c>
      <c r="R10" s="1000">
        <v>744509.32999999984</v>
      </c>
      <c r="S10" s="376">
        <v>159756.28</v>
      </c>
      <c r="T10" s="376">
        <v>110862.66999999998</v>
      </c>
      <c r="U10" s="376">
        <v>154118.56000000003</v>
      </c>
      <c r="V10" s="376">
        <v>1169246.8399999999</v>
      </c>
      <c r="W10" s="376">
        <v>1073381.77</v>
      </c>
      <c r="X10" s="376">
        <v>354038.77096944599</v>
      </c>
      <c r="Y10" s="1000">
        <v>79307.529788469255</v>
      </c>
      <c r="Z10" s="376">
        <v>433346.13480674993</v>
      </c>
      <c r="AA10" s="376">
        <v>82091.09</v>
      </c>
      <c r="AB10" s="376">
        <v>634595.42000000016</v>
      </c>
      <c r="AC10" s="376">
        <v>40.372041608900247</v>
      </c>
      <c r="AD10" s="400" t="s">
        <v>481</v>
      </c>
    </row>
    <row r="11" spans="1:30" ht="35.1" customHeight="1">
      <c r="A11" s="299">
        <v>5</v>
      </c>
      <c r="B11" s="453" t="s">
        <v>482</v>
      </c>
      <c r="C11" s="376">
        <v>32183.694265155998</v>
      </c>
      <c r="D11" s="376">
        <v>705.14913304419906</v>
      </c>
      <c r="E11" s="376">
        <v>9738.5904423665761</v>
      </c>
      <c r="F11" s="376">
        <v>956.74247028292348</v>
      </c>
      <c r="G11" s="376">
        <v>43576.20488722813</v>
      </c>
      <c r="H11" s="376">
        <v>34535.685452184072</v>
      </c>
      <c r="I11" s="376">
        <v>2490.119923994876</v>
      </c>
      <c r="J11" s="376">
        <v>799.27696154675698</v>
      </c>
      <c r="K11" s="376">
        <v>3289.386622019148</v>
      </c>
      <c r="L11" s="376">
        <v>781.55962240310726</v>
      </c>
      <c r="M11" s="376">
        <v>26657.703012531569</v>
      </c>
      <c r="N11" s="376">
        <f t="shared" si="0"/>
        <v>9.5246021005531367E-2</v>
      </c>
      <c r="O11" s="895" t="s">
        <v>513</v>
      </c>
      <c r="P11" s="308">
        <v>5</v>
      </c>
      <c r="Q11" s="551" t="s">
        <v>513</v>
      </c>
      <c r="R11" s="1004"/>
      <c r="S11" s="1005"/>
      <c r="T11" s="1005"/>
      <c r="U11" s="1005"/>
      <c r="V11" s="1005"/>
      <c r="W11" s="1005"/>
      <c r="X11" s="1005"/>
      <c r="Y11" s="1004"/>
      <c r="Z11" s="1005"/>
      <c r="AA11" s="1005"/>
      <c r="AB11" s="1005"/>
      <c r="AC11" s="1005"/>
      <c r="AD11" s="552" t="s">
        <v>482</v>
      </c>
    </row>
    <row r="12" spans="1:30" ht="35.1" customHeight="1">
      <c r="A12" s="299">
        <v>6</v>
      </c>
      <c r="B12" s="453" t="s">
        <v>483</v>
      </c>
      <c r="C12" s="376">
        <v>3660.0992015483193</v>
      </c>
      <c r="D12" s="376">
        <v>3724.8762745321856</v>
      </c>
      <c r="E12" s="376">
        <v>1150.8414079817098</v>
      </c>
      <c r="F12" s="376">
        <v>1375.6131225752924</v>
      </c>
      <c r="G12" s="376">
        <v>9911.4297002621552</v>
      </c>
      <c r="H12" s="376">
        <v>9000.9904239024509</v>
      </c>
      <c r="I12" s="376">
        <v>6758.2635685984724</v>
      </c>
      <c r="J12" s="376">
        <v>657.00951596698826</v>
      </c>
      <c r="K12" s="376">
        <v>7415.2718620597534</v>
      </c>
      <c r="L12" s="376">
        <v>722.28668537439171</v>
      </c>
      <c r="M12" s="376">
        <v>2666.6943870769819</v>
      </c>
      <c r="N12" s="376">
        <f t="shared" si="0"/>
        <v>0.8238284358539294</v>
      </c>
      <c r="O12" s="895" t="s">
        <v>514</v>
      </c>
      <c r="P12" s="299">
        <v>6</v>
      </c>
      <c r="Q12" s="453" t="s">
        <v>514</v>
      </c>
      <c r="R12" s="1000">
        <v>780073.10864354577</v>
      </c>
      <c r="S12" s="376">
        <v>680541.35140083404</v>
      </c>
      <c r="T12" s="376">
        <v>175114.7777618593</v>
      </c>
      <c r="U12" s="376">
        <v>294026.4108511777</v>
      </c>
      <c r="V12" s="376">
        <v>1929755.6486574167</v>
      </c>
      <c r="W12" s="376">
        <v>1741084.2713003878</v>
      </c>
      <c r="X12" s="376">
        <v>1244054.9339198309</v>
      </c>
      <c r="Y12" s="1000">
        <v>182500.84133024921</v>
      </c>
      <c r="Z12" s="376">
        <v>1426555.6693119493</v>
      </c>
      <c r="AA12" s="376">
        <v>289009.54845536529</v>
      </c>
      <c r="AB12" s="376">
        <v>543323.25320686155</v>
      </c>
      <c r="AC12" s="376">
        <v>81.934900729789362</v>
      </c>
      <c r="AD12" s="400" t="s">
        <v>483</v>
      </c>
    </row>
    <row r="13" spans="1:30" ht="39.950000000000003" customHeight="1">
      <c r="A13" s="299">
        <v>7</v>
      </c>
      <c r="B13" s="453" t="s">
        <v>484</v>
      </c>
      <c r="C13" s="376">
        <v>0</v>
      </c>
      <c r="D13" s="376">
        <v>0</v>
      </c>
      <c r="E13" s="376">
        <v>0</v>
      </c>
      <c r="F13" s="376">
        <v>0</v>
      </c>
      <c r="G13" s="376">
        <v>9.4253673514933407</v>
      </c>
      <c r="H13" s="376">
        <v>3.1702161308507799</v>
      </c>
      <c r="I13" s="376">
        <v>0</v>
      </c>
      <c r="J13" s="376">
        <v>0</v>
      </c>
      <c r="K13" s="376">
        <v>0</v>
      </c>
      <c r="L13" s="376">
        <v>2.0757326220929522</v>
      </c>
      <c r="M13" s="376">
        <v>2.0757326220929522</v>
      </c>
      <c r="N13" s="376">
        <f t="shared" si="0"/>
        <v>0</v>
      </c>
      <c r="O13" s="895" t="s">
        <v>515</v>
      </c>
      <c r="P13" s="308">
        <v>7</v>
      </c>
      <c r="Q13" s="551" t="s">
        <v>515</v>
      </c>
      <c r="R13" s="1004"/>
      <c r="S13" s="1005"/>
      <c r="T13" s="1005"/>
      <c r="U13" s="1005"/>
      <c r="V13" s="1005"/>
      <c r="W13" s="1005"/>
      <c r="X13" s="1005"/>
      <c r="Y13" s="1004"/>
      <c r="Z13" s="1005"/>
      <c r="AA13" s="1005"/>
      <c r="AB13" s="1005"/>
      <c r="AC13" s="1005"/>
      <c r="AD13" s="552" t="s">
        <v>484</v>
      </c>
    </row>
    <row r="14" spans="1:30" ht="39.950000000000003" customHeight="1">
      <c r="A14" s="299">
        <v>8</v>
      </c>
      <c r="B14" s="453" t="s">
        <v>485</v>
      </c>
      <c r="C14" s="376">
        <v>802.25729783533143</v>
      </c>
      <c r="D14" s="376">
        <v>737.82607005603552</v>
      </c>
      <c r="E14" s="376">
        <v>100.74702806916606</v>
      </c>
      <c r="F14" s="376">
        <v>491.86905861245742</v>
      </c>
      <c r="G14" s="376">
        <v>2132.6653090197342</v>
      </c>
      <c r="H14" s="376">
        <v>2020.8786884804101</v>
      </c>
      <c r="I14" s="376">
        <v>843.47106187895815</v>
      </c>
      <c r="J14" s="376">
        <v>68.937313913295597</v>
      </c>
      <c r="K14" s="376">
        <v>912.40996821405645</v>
      </c>
      <c r="L14" s="376">
        <v>77.064894346164252</v>
      </c>
      <c r="M14" s="376">
        <v>1179.1343368876087</v>
      </c>
      <c r="N14" s="376">
        <f t="shared" si="0"/>
        <v>0.45149170675857769</v>
      </c>
      <c r="O14" s="895" t="s">
        <v>516</v>
      </c>
      <c r="P14" s="299">
        <v>8</v>
      </c>
      <c r="Q14" s="453" t="s">
        <v>516</v>
      </c>
      <c r="R14" s="1000">
        <v>203864.40392469001</v>
      </c>
      <c r="S14" s="376">
        <v>256530.07498468601</v>
      </c>
      <c r="T14" s="376">
        <v>31816.80163888547</v>
      </c>
      <c r="U14" s="376">
        <v>164444.06282279632</v>
      </c>
      <c r="V14" s="376">
        <v>656655.34337105788</v>
      </c>
      <c r="W14" s="376">
        <v>614248.7383692899</v>
      </c>
      <c r="X14" s="376">
        <v>165916.64823492971</v>
      </c>
      <c r="Y14" s="1000">
        <v>27289.246771451417</v>
      </c>
      <c r="Z14" s="376">
        <v>193205.85894148034</v>
      </c>
      <c r="AA14" s="376">
        <v>23938.8047238689</v>
      </c>
      <c r="AB14" s="376">
        <v>425154.91419595393</v>
      </c>
      <c r="AC14" s="376">
        <v>31.454009894168287</v>
      </c>
      <c r="AD14" s="400" t="s">
        <v>485</v>
      </c>
    </row>
    <row r="15" spans="1:30" ht="39.950000000000003" customHeight="1">
      <c r="A15" s="299">
        <v>9</v>
      </c>
      <c r="B15" s="453" t="s">
        <v>486</v>
      </c>
      <c r="C15" s="376">
        <v>826.36892023664404</v>
      </c>
      <c r="D15" s="376">
        <v>536.00829198691292</v>
      </c>
      <c r="E15" s="376">
        <v>556.74248417008505</v>
      </c>
      <c r="F15" s="376">
        <v>588.01184837026506</v>
      </c>
      <c r="G15" s="376">
        <v>2507.0744097677721</v>
      </c>
      <c r="H15" s="376">
        <v>2381.7381221781352</v>
      </c>
      <c r="I15" s="376">
        <v>732.53354633904087</v>
      </c>
      <c r="J15" s="376">
        <v>144.48842550653086</v>
      </c>
      <c r="K15" s="376">
        <v>876.93581091453086</v>
      </c>
      <c r="L15" s="376">
        <v>241.61885404154486</v>
      </c>
      <c r="M15" s="376">
        <v>1546.5608414956823</v>
      </c>
      <c r="N15" s="376">
        <f t="shared" si="0"/>
        <v>0.36819153321212322</v>
      </c>
      <c r="O15" s="895" t="s">
        <v>517</v>
      </c>
      <c r="P15" s="308">
        <v>9</v>
      </c>
      <c r="Q15" s="551" t="s">
        <v>517</v>
      </c>
      <c r="R15" s="1004">
        <v>383550.03</v>
      </c>
      <c r="S15" s="1005">
        <v>282199.30000000005</v>
      </c>
      <c r="T15" s="1005">
        <v>29726.509999999991</v>
      </c>
      <c r="U15" s="1005">
        <v>230050.22</v>
      </c>
      <c r="V15" s="1005">
        <v>925526.05999999994</v>
      </c>
      <c r="W15" s="1005">
        <v>879248.41</v>
      </c>
      <c r="X15" s="1005">
        <v>261806.49054847192</v>
      </c>
      <c r="Y15" s="1004">
        <v>25761.519183099997</v>
      </c>
      <c r="Z15" s="1005">
        <v>287568.00973157195</v>
      </c>
      <c r="AA15" s="1005">
        <v>40227.410000000011</v>
      </c>
      <c r="AB15" s="1005">
        <v>613615.83000000007</v>
      </c>
      <c r="AC15" s="1005">
        <v>32.706116549198185</v>
      </c>
      <c r="AD15" s="552" t="s">
        <v>486</v>
      </c>
    </row>
    <row r="16" spans="1:30" ht="39.950000000000003" customHeight="1">
      <c r="A16" s="299">
        <v>10</v>
      </c>
      <c r="B16" s="453" t="s">
        <v>487</v>
      </c>
      <c r="C16" s="376">
        <v>2688.5200115168841</v>
      </c>
      <c r="D16" s="376">
        <v>1483.4430929984051</v>
      </c>
      <c r="E16" s="376">
        <v>598.03885535576262</v>
      </c>
      <c r="F16" s="376">
        <v>811.83598108827766</v>
      </c>
      <c r="G16" s="376">
        <v>5581.9025113885955</v>
      </c>
      <c r="H16" s="376">
        <v>5252.3408697666555</v>
      </c>
      <c r="I16" s="376">
        <v>1265.1195722168393</v>
      </c>
      <c r="J16" s="376">
        <v>361.27572811325166</v>
      </c>
      <c r="K16" s="376">
        <v>1626.3802312129039</v>
      </c>
      <c r="L16" s="376">
        <v>313.20394407561957</v>
      </c>
      <c r="M16" s="376">
        <v>2807.167999915624</v>
      </c>
      <c r="N16" s="376">
        <f t="shared" si="0"/>
        <v>0.3096486445833358</v>
      </c>
      <c r="O16" s="895" t="s">
        <v>518</v>
      </c>
      <c r="P16" s="299">
        <v>10</v>
      </c>
      <c r="Q16" s="453" t="s">
        <v>518</v>
      </c>
      <c r="R16" s="1000">
        <v>535103.23999999987</v>
      </c>
      <c r="S16" s="376">
        <v>354841.14999999997</v>
      </c>
      <c r="T16" s="376">
        <v>87286.8</v>
      </c>
      <c r="U16" s="376">
        <v>224827.93</v>
      </c>
      <c r="V16" s="376">
        <v>1202059.1200000001</v>
      </c>
      <c r="W16" s="376">
        <v>1127490.02</v>
      </c>
      <c r="X16" s="376">
        <v>223508.9231178</v>
      </c>
      <c r="Y16" s="1000">
        <v>86704.328999199992</v>
      </c>
      <c r="Z16" s="376">
        <v>310213.252117</v>
      </c>
      <c r="AA16" s="376">
        <v>96364.7</v>
      </c>
      <c r="AB16" s="376">
        <v>814724.07000000007</v>
      </c>
      <c r="AC16" s="376">
        <v>27.513614011146636</v>
      </c>
      <c r="AD16" s="400" t="s">
        <v>487</v>
      </c>
    </row>
    <row r="17" spans="1:30" ht="39.950000000000003" customHeight="1">
      <c r="A17" s="299">
        <v>11</v>
      </c>
      <c r="B17" s="453" t="s">
        <v>488</v>
      </c>
      <c r="C17" s="376">
        <v>4050.6494500780354</v>
      </c>
      <c r="D17" s="376">
        <v>4849.3882902695159</v>
      </c>
      <c r="E17" s="376">
        <v>882.06573587698995</v>
      </c>
      <c r="F17" s="376">
        <v>1390.8196954460575</v>
      </c>
      <c r="G17" s="376">
        <v>11172.866409046541</v>
      </c>
      <c r="H17" s="376">
        <v>10215.551612329902</v>
      </c>
      <c r="I17" s="376">
        <v>7768.4945870992497</v>
      </c>
      <c r="J17" s="376">
        <v>1296.287164481525</v>
      </c>
      <c r="K17" s="376">
        <v>9064.765201048509</v>
      </c>
      <c r="L17" s="376">
        <v>1448.4075107729057</v>
      </c>
      <c r="M17" s="376">
        <v>2697.4326094112616</v>
      </c>
      <c r="N17" s="376">
        <f t="shared" si="0"/>
        <v>0.88734955732665244</v>
      </c>
      <c r="O17" s="895" t="s">
        <v>519</v>
      </c>
      <c r="P17" s="308">
        <v>11</v>
      </c>
      <c r="Q17" s="551" t="s">
        <v>519</v>
      </c>
      <c r="R17" s="1004">
        <v>609394.65292067127</v>
      </c>
      <c r="S17" s="1005">
        <v>481040.05001555901</v>
      </c>
      <c r="T17" s="1005">
        <v>74214.110224929973</v>
      </c>
      <c r="U17" s="1005">
        <v>325414.96590578457</v>
      </c>
      <c r="V17" s="1005">
        <v>1490063.7790669452</v>
      </c>
      <c r="W17" s="1005">
        <v>1373091.7265421825</v>
      </c>
      <c r="X17" s="1005">
        <v>1022573.0126027793</v>
      </c>
      <c r="Y17" s="1004">
        <v>91929.779477561955</v>
      </c>
      <c r="Z17" s="1005">
        <v>1114502.6534058878</v>
      </c>
      <c r="AA17" s="1005">
        <v>117336.76985035697</v>
      </c>
      <c r="AB17" s="1005">
        <v>482123.46401834622</v>
      </c>
      <c r="AC17" s="1005">
        <v>81.167385387464819</v>
      </c>
      <c r="AD17" s="552" t="s">
        <v>488</v>
      </c>
    </row>
    <row r="18" spans="1:30" ht="39.950000000000003" customHeight="1">
      <c r="A18" s="299">
        <v>12</v>
      </c>
      <c r="B18" s="453" t="s">
        <v>489</v>
      </c>
      <c r="C18" s="376">
        <v>2083.884414541551</v>
      </c>
      <c r="D18" s="376">
        <v>2715.2265705694813</v>
      </c>
      <c r="E18" s="376">
        <v>550.78439979618042</v>
      </c>
      <c r="F18" s="376">
        <v>864.0645779372295</v>
      </c>
      <c r="G18" s="376">
        <v>6213.9596137770186</v>
      </c>
      <c r="H18" s="376">
        <v>5592.5709419849918</v>
      </c>
      <c r="I18" s="376">
        <v>2695.4311888491316</v>
      </c>
      <c r="J18" s="376">
        <v>158.58768877156604</v>
      </c>
      <c r="K18" s="376">
        <v>2854.0187238949807</v>
      </c>
      <c r="L18" s="376">
        <v>187.69715084641291</v>
      </c>
      <c r="M18" s="376">
        <v>2919.6684982938518</v>
      </c>
      <c r="N18" s="376">
        <f t="shared" si="0"/>
        <v>0.5103232043905005</v>
      </c>
      <c r="O18" s="895" t="s">
        <v>520</v>
      </c>
      <c r="P18" s="299">
        <v>12</v>
      </c>
      <c r="Q18" s="453" t="s">
        <v>520</v>
      </c>
      <c r="R18" s="1000">
        <v>357948.09000000014</v>
      </c>
      <c r="S18" s="376">
        <v>388936.34999999992</v>
      </c>
      <c r="T18" s="376">
        <v>65420.419999999991</v>
      </c>
      <c r="U18" s="376">
        <v>87434.61</v>
      </c>
      <c r="V18" s="376">
        <v>899739.47</v>
      </c>
      <c r="W18" s="376">
        <v>812118.02000000014</v>
      </c>
      <c r="X18" s="376">
        <v>421649.89868800063</v>
      </c>
      <c r="Y18" s="1000">
        <v>63250.083737125009</v>
      </c>
      <c r="Z18" s="376">
        <v>484899.79000000004</v>
      </c>
      <c r="AA18" s="376">
        <v>71166.31</v>
      </c>
      <c r="AB18" s="376">
        <v>390997.16000000009</v>
      </c>
      <c r="AC18" s="376">
        <v>59.708044650948636</v>
      </c>
      <c r="AD18" s="400" t="s">
        <v>489</v>
      </c>
    </row>
    <row r="19" spans="1:30" ht="39.950000000000003" customHeight="1">
      <c r="A19" s="299">
        <v>13</v>
      </c>
      <c r="B19" s="453" t="s">
        <v>490</v>
      </c>
      <c r="C19" s="376">
        <v>100133.79967354656</v>
      </c>
      <c r="D19" s="376">
        <v>20275.596290947185</v>
      </c>
      <c r="E19" s="376">
        <v>9845.3238611368561</v>
      </c>
      <c r="F19" s="376">
        <v>34390.567590227329</v>
      </c>
      <c r="G19" s="376">
        <v>164506.75085962116</v>
      </c>
      <c r="H19" s="376">
        <v>152661.67472326019</v>
      </c>
      <c r="I19" s="376">
        <v>87870.810867016946</v>
      </c>
      <c r="J19" s="376">
        <v>11661.642924888123</v>
      </c>
      <c r="K19" s="376">
        <v>99491.030997609894</v>
      </c>
      <c r="L19" s="376">
        <v>9032.2715276739746</v>
      </c>
      <c r="M19" s="376">
        <v>31569.429761626467</v>
      </c>
      <c r="N19" s="376">
        <f t="shared" si="0"/>
        <v>0.65170928576516529</v>
      </c>
      <c r="O19" s="895" t="s">
        <v>522</v>
      </c>
      <c r="P19" s="308">
        <v>13</v>
      </c>
      <c r="Q19" s="551" t="s">
        <v>522</v>
      </c>
      <c r="R19" s="1004"/>
      <c r="S19" s="1005"/>
      <c r="T19" s="1005"/>
      <c r="U19" s="1005"/>
      <c r="V19" s="1005"/>
      <c r="W19" s="1005"/>
      <c r="X19" s="1005"/>
      <c r="Y19" s="1004"/>
      <c r="Z19" s="1005"/>
      <c r="AA19" s="1005"/>
      <c r="AB19" s="1005"/>
      <c r="AC19" s="1005"/>
      <c r="AD19" s="552" t="s">
        <v>490</v>
      </c>
    </row>
    <row r="20" spans="1:30" ht="39.950000000000003" customHeight="1">
      <c r="A20" s="299">
        <v>14</v>
      </c>
      <c r="B20" s="453" t="s">
        <v>491</v>
      </c>
      <c r="C20" s="376">
        <v>22368.873609233859</v>
      </c>
      <c r="D20" s="376">
        <v>2957.9964268047042</v>
      </c>
      <c r="E20" s="376">
        <v>1880.04581890542</v>
      </c>
      <c r="F20" s="376">
        <v>6431.1351730607103</v>
      </c>
      <c r="G20" s="376">
        <v>33638.022405484946</v>
      </c>
      <c r="H20" s="376">
        <v>31434.968480549542</v>
      </c>
      <c r="I20" s="376">
        <v>13201.081168996254</v>
      </c>
      <c r="J20" s="376">
        <v>1466.4141035758635</v>
      </c>
      <c r="K20" s="376">
        <v>14667.537821613229</v>
      </c>
      <c r="L20" s="376">
        <v>2110.9101764573111</v>
      </c>
      <c r="M20" s="376">
        <v>15342.506052900331</v>
      </c>
      <c r="N20" s="376">
        <f t="shared" si="0"/>
        <v>0.46659941239288344</v>
      </c>
      <c r="O20" s="895" t="s">
        <v>521</v>
      </c>
      <c r="P20" s="299">
        <v>14</v>
      </c>
      <c r="Q20" s="453" t="s">
        <v>521</v>
      </c>
      <c r="R20" s="1000">
        <v>3462172.7330090264</v>
      </c>
      <c r="S20" s="376">
        <v>736056.95049557427</v>
      </c>
      <c r="T20" s="376">
        <v>210280.21537353285</v>
      </c>
      <c r="U20" s="376">
        <v>1262513.2175922173</v>
      </c>
      <c r="V20" s="376">
        <v>5671023.11647035</v>
      </c>
      <c r="W20" s="376">
        <v>5285893.023377968</v>
      </c>
      <c r="X20" s="376">
        <v>2198361.0916034319</v>
      </c>
      <c r="Y20" s="1000">
        <v>267302.30940968549</v>
      </c>
      <c r="Z20" s="376">
        <v>2465663.9071881841</v>
      </c>
      <c r="AA20" s="376">
        <v>267466.02765821188</v>
      </c>
      <c r="AB20" s="376">
        <v>2883742.76801342</v>
      </c>
      <c r="AC20" s="376">
        <v>46.646118192011635</v>
      </c>
      <c r="AD20" s="400" t="s">
        <v>491</v>
      </c>
    </row>
    <row r="21" spans="1:30" ht="39.950000000000003" customHeight="1">
      <c r="A21" s="299">
        <v>15</v>
      </c>
      <c r="B21" s="453" t="s">
        <v>492</v>
      </c>
      <c r="C21" s="376">
        <v>10275.753972490465</v>
      </c>
      <c r="D21" s="376">
        <v>13999.971311437732</v>
      </c>
      <c r="E21" s="376">
        <v>2970.1354387550223</v>
      </c>
      <c r="F21" s="376">
        <v>7875.0124093842278</v>
      </c>
      <c r="G21" s="376">
        <v>35120.857363593343</v>
      </c>
      <c r="H21" s="376">
        <v>31787.523161159974</v>
      </c>
      <c r="I21" s="376">
        <v>44035.532039106758</v>
      </c>
      <c r="J21" s="376">
        <v>2861.8902672953154</v>
      </c>
      <c r="K21" s="376">
        <v>46897.412791198411</v>
      </c>
      <c r="L21" s="376">
        <v>1865.6002518753041</v>
      </c>
      <c r="M21" s="376">
        <v>2852.167890051941</v>
      </c>
      <c r="N21" s="376">
        <f t="shared" si="0"/>
        <v>1.4753402633301316</v>
      </c>
      <c r="O21" s="895" t="s">
        <v>523</v>
      </c>
      <c r="P21" s="308">
        <v>15</v>
      </c>
      <c r="Q21" s="551" t="s">
        <v>523</v>
      </c>
      <c r="R21" s="1004"/>
      <c r="S21" s="1005"/>
      <c r="T21" s="1005"/>
      <c r="U21" s="1005"/>
      <c r="V21" s="1005"/>
      <c r="W21" s="1005"/>
      <c r="X21" s="1005"/>
      <c r="Y21" s="1004"/>
      <c r="Z21" s="1005"/>
      <c r="AA21" s="1005"/>
      <c r="AB21" s="1005"/>
      <c r="AC21" s="1005"/>
      <c r="AD21" s="552" t="s">
        <v>492</v>
      </c>
    </row>
    <row r="22" spans="1:30" ht="39.950000000000003" customHeight="1">
      <c r="A22" s="299">
        <v>16</v>
      </c>
      <c r="B22" s="453" t="s">
        <v>493</v>
      </c>
      <c r="C22" s="376">
        <v>11591.586669018869</v>
      </c>
      <c r="D22" s="376">
        <v>4763.5131937521501</v>
      </c>
      <c r="E22" s="376">
        <v>2808.1348634088099</v>
      </c>
      <c r="F22" s="376">
        <v>6702.6863895008692</v>
      </c>
      <c r="G22" s="376">
        <v>25865.932425109797</v>
      </c>
      <c r="H22" s="376">
        <v>23965.319633159008</v>
      </c>
      <c r="I22" s="376">
        <v>13932.60765653308</v>
      </c>
      <c r="J22" s="376">
        <v>1525.557827493599</v>
      </c>
      <c r="K22" s="376">
        <v>15458.175821987232</v>
      </c>
      <c r="L22" s="376">
        <v>2021.627273470835</v>
      </c>
      <c r="M22" s="376">
        <v>9624.7225417488808</v>
      </c>
      <c r="N22" s="376">
        <f t="shared" si="0"/>
        <v>0.64502272694910845</v>
      </c>
      <c r="O22" s="895" t="s">
        <v>524</v>
      </c>
      <c r="P22" s="509">
        <v>16</v>
      </c>
      <c r="Q22" s="324" t="s">
        <v>524</v>
      </c>
      <c r="R22" s="1001">
        <v>2099852.2297119885</v>
      </c>
      <c r="S22" s="1002">
        <v>1063534.3090686267</v>
      </c>
      <c r="T22" s="1002">
        <v>325130.63208207401</v>
      </c>
      <c r="U22" s="1002">
        <v>1179205.8604501523</v>
      </c>
      <c r="V22" s="1002">
        <v>4667723.0313128419</v>
      </c>
      <c r="W22" s="1002">
        <v>4312260.0565125244</v>
      </c>
      <c r="X22" s="1002">
        <v>2067156.7299987404</v>
      </c>
      <c r="Y22" s="1001">
        <v>224122.35268747181</v>
      </c>
      <c r="Z22" s="1002">
        <v>2291279.2087243926</v>
      </c>
      <c r="AA22" s="1002">
        <v>233447.72639798018</v>
      </c>
      <c r="AB22" s="1002">
        <v>2153719.7132220049</v>
      </c>
      <c r="AC22" s="1002">
        <v>53.134068416491331</v>
      </c>
      <c r="AD22" s="603" t="s">
        <v>493</v>
      </c>
    </row>
    <row r="23" spans="1:30" ht="39.950000000000003" customHeight="1">
      <c r="A23" s="299">
        <v>17</v>
      </c>
      <c r="B23" s="453" t="s">
        <v>494</v>
      </c>
      <c r="C23" s="376">
        <v>9248.7726126250764</v>
      </c>
      <c r="D23" s="376">
        <v>2312.0705360001284</v>
      </c>
      <c r="E23" s="376">
        <v>825.39815561302066</v>
      </c>
      <c r="F23" s="376">
        <v>2507.1646609761551</v>
      </c>
      <c r="G23" s="376">
        <v>14893.405976513019</v>
      </c>
      <c r="H23" s="376">
        <v>13725.988929187302</v>
      </c>
      <c r="I23" s="376">
        <v>5534.5561304352705</v>
      </c>
      <c r="J23" s="376">
        <v>1171.1757648887522</v>
      </c>
      <c r="K23" s="376">
        <v>6705.731793041793</v>
      </c>
      <c r="L23" s="376">
        <v>493.41374459058579</v>
      </c>
      <c r="M23" s="376">
        <v>3081.3805314030483</v>
      </c>
      <c r="N23" s="376">
        <f t="shared" si="0"/>
        <v>0.48854270738792083</v>
      </c>
      <c r="O23" s="895" t="s">
        <v>525</v>
      </c>
      <c r="P23" s="308">
        <v>17</v>
      </c>
      <c r="Q23" s="551" t="s">
        <v>525</v>
      </c>
      <c r="R23" s="1004">
        <v>1720414.5327012828</v>
      </c>
      <c r="S23" s="1005">
        <v>332703.9729040782</v>
      </c>
      <c r="T23" s="1005">
        <v>178439.24999999997</v>
      </c>
      <c r="U23" s="1005">
        <v>377760.97317372885</v>
      </c>
      <c r="V23" s="1005">
        <v>2609318.7287790906</v>
      </c>
      <c r="W23" s="1005">
        <v>2398895.7236264367</v>
      </c>
      <c r="X23" s="1005">
        <v>858440.88381770102</v>
      </c>
      <c r="Y23" s="1004">
        <v>198035.32209163942</v>
      </c>
      <c r="Z23" s="1005">
        <v>1056476.2991045411</v>
      </c>
      <c r="AA23" s="1005">
        <v>208098.52838527894</v>
      </c>
      <c r="AB23" s="1005">
        <v>1339184.0992438958</v>
      </c>
      <c r="AC23" s="1005">
        <v>44.040109317776199</v>
      </c>
      <c r="AD23" s="552" t="s">
        <v>494</v>
      </c>
    </row>
    <row r="24" spans="1:30" ht="39.950000000000003" customHeight="1">
      <c r="A24" s="299">
        <v>18</v>
      </c>
      <c r="B24" s="453" t="s">
        <v>495</v>
      </c>
      <c r="C24" s="376">
        <v>2417.074352556368</v>
      </c>
      <c r="D24" s="376">
        <v>535.30720457977327</v>
      </c>
      <c r="E24" s="376">
        <v>0</v>
      </c>
      <c r="F24" s="376">
        <v>922.4021064807846</v>
      </c>
      <c r="G24" s="376">
        <v>3874.7835443369549</v>
      </c>
      <c r="H24" s="376">
        <v>3642.3739881906577</v>
      </c>
      <c r="I24" s="376">
        <v>1998.9841447975957</v>
      </c>
      <c r="J24" s="376">
        <v>224.7403362546838</v>
      </c>
      <c r="K24" s="376">
        <v>2223.7243958213203</v>
      </c>
      <c r="L24" s="376">
        <v>257.87485639507702</v>
      </c>
      <c r="M24" s="376">
        <v>1437.0256900380334</v>
      </c>
      <c r="N24" s="376">
        <f t="shared" si="0"/>
        <v>0.61051512091594717</v>
      </c>
      <c r="O24" s="895" t="s">
        <v>526</v>
      </c>
      <c r="P24" s="299">
        <v>18</v>
      </c>
      <c r="Q24" s="453" t="s">
        <v>526</v>
      </c>
      <c r="R24" s="1000">
        <v>784242.50000000012</v>
      </c>
      <c r="S24" s="376">
        <v>157498.76000000004</v>
      </c>
      <c r="T24" s="376">
        <v>2205.1000000000004</v>
      </c>
      <c r="U24" s="376">
        <v>300340.79000000004</v>
      </c>
      <c r="V24" s="376">
        <v>1244287.1500000004</v>
      </c>
      <c r="W24" s="376">
        <v>1141482.32</v>
      </c>
      <c r="X24" s="376">
        <v>672429.25667727273</v>
      </c>
      <c r="Y24" s="1000">
        <v>53248.648679169455</v>
      </c>
      <c r="Z24" s="376">
        <v>725677.9800000001</v>
      </c>
      <c r="AA24" s="376">
        <v>57236.729999999996</v>
      </c>
      <c r="AB24" s="376">
        <v>500866.26999999996</v>
      </c>
      <c r="AC24" s="376">
        <v>63.573300022728354</v>
      </c>
      <c r="AD24" s="400" t="s">
        <v>495</v>
      </c>
    </row>
    <row r="25" spans="1:30" ht="39.950000000000003" customHeight="1">
      <c r="A25" s="299">
        <v>19</v>
      </c>
      <c r="B25" s="453" t="s">
        <v>496</v>
      </c>
      <c r="C25" s="376">
        <v>204.80095196282002</v>
      </c>
      <c r="D25" s="376">
        <v>10.246181285273687</v>
      </c>
      <c r="E25" s="376">
        <v>75.294356056860124</v>
      </c>
      <c r="F25" s="376">
        <v>41.267921769277791</v>
      </c>
      <c r="G25" s="376">
        <v>331.60928001301579</v>
      </c>
      <c r="H25" s="376">
        <v>279.12179531313086</v>
      </c>
      <c r="I25" s="376">
        <v>4.2040290982265391</v>
      </c>
      <c r="J25" s="376">
        <v>11.520095634876938</v>
      </c>
      <c r="K25" s="376">
        <v>15.724124733103508</v>
      </c>
      <c r="L25" s="376">
        <v>15.771754145766309</v>
      </c>
      <c r="M25" s="376">
        <v>263.15647064112238</v>
      </c>
      <c r="N25" s="376">
        <f t="shared" si="0"/>
        <v>5.6334277713653666E-2</v>
      </c>
      <c r="O25" s="895" t="s">
        <v>527</v>
      </c>
      <c r="P25" s="308">
        <v>19</v>
      </c>
      <c r="Q25" s="551" t="s">
        <v>527</v>
      </c>
      <c r="R25" s="1004"/>
      <c r="S25" s="1005"/>
      <c r="T25" s="1005"/>
      <c r="U25" s="1005"/>
      <c r="V25" s="1005"/>
      <c r="W25" s="1005"/>
      <c r="X25" s="1005"/>
      <c r="Y25" s="1004"/>
      <c r="Z25" s="1005"/>
      <c r="AA25" s="1005"/>
      <c r="AB25" s="1005"/>
      <c r="AC25" s="1005"/>
      <c r="AD25" s="552" t="s">
        <v>496</v>
      </c>
    </row>
    <row r="26" spans="1:30" ht="39.950000000000003" customHeight="1">
      <c r="A26" s="299">
        <v>20</v>
      </c>
      <c r="B26" s="453" t="s">
        <v>497</v>
      </c>
      <c r="C26" s="376">
        <v>675.57546188236267</v>
      </c>
      <c r="D26" s="376">
        <v>9.5853402325842989</v>
      </c>
      <c r="E26" s="376">
        <v>317.3682295596422</v>
      </c>
      <c r="F26" s="376">
        <v>19.218895301198501</v>
      </c>
      <c r="G26" s="376">
        <v>1021.748260781648</v>
      </c>
      <c r="H26" s="376">
        <v>919.57326314486215</v>
      </c>
      <c r="I26" s="376">
        <v>3.2595588745676607</v>
      </c>
      <c r="J26" s="376">
        <v>5.943860739244208</v>
      </c>
      <c r="K26" s="376">
        <v>9.2034196138118674</v>
      </c>
      <c r="L26" s="376">
        <v>44.775043791014852</v>
      </c>
      <c r="M26" s="376">
        <v>831.91360207441346</v>
      </c>
      <c r="N26" s="376">
        <f t="shared" si="0"/>
        <v>1.0008359293023546E-2</v>
      </c>
      <c r="O26" s="895" t="s">
        <v>528</v>
      </c>
      <c r="P26" s="299">
        <v>20</v>
      </c>
      <c r="Q26" s="453" t="s">
        <v>528</v>
      </c>
      <c r="R26" s="1000"/>
      <c r="S26" s="376"/>
      <c r="T26" s="376"/>
      <c r="U26" s="376"/>
      <c r="V26" s="376"/>
      <c r="W26" s="376"/>
      <c r="X26" s="376"/>
      <c r="Y26" s="1000"/>
      <c r="Z26" s="376"/>
      <c r="AA26" s="376"/>
      <c r="AB26" s="376"/>
      <c r="AC26" s="376"/>
      <c r="AD26" s="400" t="s">
        <v>497</v>
      </c>
    </row>
    <row r="27" spans="1:30" ht="39.950000000000003" customHeight="1">
      <c r="A27" s="299">
        <v>21</v>
      </c>
      <c r="B27" s="453" t="s">
        <v>498</v>
      </c>
      <c r="C27" s="376">
        <v>8688.0452364823486</v>
      </c>
      <c r="D27" s="376">
        <v>621.70060446546267</v>
      </c>
      <c r="E27" s="376">
        <v>217.42129460049844</v>
      </c>
      <c r="F27" s="376">
        <v>3143.3536688624827</v>
      </c>
      <c r="G27" s="376">
        <v>12670.520866752509</v>
      </c>
      <c r="H27" s="376">
        <v>11982.78368683718</v>
      </c>
      <c r="I27" s="376">
        <v>4527.7302747350705</v>
      </c>
      <c r="J27" s="376">
        <v>416.01431747951568</v>
      </c>
      <c r="K27" s="376">
        <v>4943.7486303682108</v>
      </c>
      <c r="L27" s="376">
        <v>489.63995895882056</v>
      </c>
      <c r="M27" s="376">
        <v>6938.2637281510779</v>
      </c>
      <c r="N27" s="376">
        <f t="shared" si="0"/>
        <v>0.41257096510878422</v>
      </c>
      <c r="O27" s="895" t="s">
        <v>529</v>
      </c>
      <c r="P27" s="308">
        <v>21</v>
      </c>
      <c r="Q27" s="551" t="s">
        <v>529</v>
      </c>
      <c r="R27" s="1004">
        <v>2096344.0263063065</v>
      </c>
      <c r="S27" s="1005">
        <v>181811.32603603601</v>
      </c>
      <c r="T27" s="1005">
        <v>25313.360000000001</v>
      </c>
      <c r="U27" s="1005">
        <v>562628.52981981984</v>
      </c>
      <c r="V27" s="1005">
        <v>2866097.2421621629</v>
      </c>
      <c r="W27" s="1005">
        <v>2650169.7262162161</v>
      </c>
      <c r="X27" s="1005">
        <v>1154357.0064833302</v>
      </c>
      <c r="Y27" s="1004">
        <v>124448.30391594119</v>
      </c>
      <c r="Z27" s="1005">
        <v>1278805.1816216218</v>
      </c>
      <c r="AA27" s="1005">
        <v>142111.27837837834</v>
      </c>
      <c r="AB27" s="1005">
        <v>1397555.6245945944</v>
      </c>
      <c r="AC27" s="1005">
        <v>48.253708770850608</v>
      </c>
      <c r="AD27" s="552" t="s">
        <v>498</v>
      </c>
    </row>
    <row r="28" spans="1:30" ht="39.950000000000003" customHeight="1">
      <c r="A28" s="299">
        <v>22</v>
      </c>
      <c r="B28" s="453" t="s">
        <v>499</v>
      </c>
      <c r="C28" s="376">
        <v>2928.9014207548757</v>
      </c>
      <c r="D28" s="376">
        <v>1171.5834881559492</v>
      </c>
      <c r="E28" s="376">
        <v>165.87307866416714</v>
      </c>
      <c r="F28" s="376">
        <v>1239.6065087948568</v>
      </c>
      <c r="G28" s="376">
        <v>5505.8294301606238</v>
      </c>
      <c r="H28" s="376">
        <v>5215.5191521125489</v>
      </c>
      <c r="I28" s="376">
        <v>3363.8576714882474</v>
      </c>
      <c r="J28" s="376">
        <v>315.82885393063481</v>
      </c>
      <c r="K28" s="376">
        <v>3679.6934267681381</v>
      </c>
      <c r="L28" s="376">
        <v>437.97681342002375</v>
      </c>
      <c r="M28" s="376">
        <v>2238.9458136452085</v>
      </c>
      <c r="N28" s="376">
        <f t="shared" si="0"/>
        <v>0.70552773740226349</v>
      </c>
      <c r="O28" s="895" t="s">
        <v>530</v>
      </c>
      <c r="P28" s="299">
        <v>22</v>
      </c>
      <c r="Q28" s="453" t="s">
        <v>530</v>
      </c>
      <c r="R28" s="1000">
        <v>567057.35785370832</v>
      </c>
      <c r="S28" s="376">
        <v>311791.51545428543</v>
      </c>
      <c r="T28" s="376">
        <v>67626.573002436664</v>
      </c>
      <c r="U28" s="376">
        <v>315096.05075477122</v>
      </c>
      <c r="V28" s="376">
        <v>1261571.4970652019</v>
      </c>
      <c r="W28" s="376">
        <v>1189264.1428542649</v>
      </c>
      <c r="X28" s="376">
        <v>616134.98636668338</v>
      </c>
      <c r="Y28" s="1000">
        <v>55541.964299322171</v>
      </c>
      <c r="Z28" s="376">
        <v>671676.9289741572</v>
      </c>
      <c r="AA28" s="376">
        <v>73710.818674551425</v>
      </c>
      <c r="AB28" s="376">
        <v>645361.14402354741</v>
      </c>
      <c r="AC28" s="376">
        <v>56.478363785703237</v>
      </c>
      <c r="AD28" s="400" t="s">
        <v>499</v>
      </c>
    </row>
    <row r="29" spans="1:30" ht="39.950000000000003" customHeight="1">
      <c r="A29" s="299">
        <v>23</v>
      </c>
      <c r="B29" s="453" t="s">
        <v>500</v>
      </c>
      <c r="C29" s="376">
        <v>3360.2170509639609</v>
      </c>
      <c r="D29" s="376">
        <v>806.35116876699578</v>
      </c>
      <c r="E29" s="376">
        <v>0</v>
      </c>
      <c r="F29" s="376">
        <v>692.05415427696687</v>
      </c>
      <c r="G29" s="376">
        <v>4858.3995124550256</v>
      </c>
      <c r="H29" s="376">
        <v>4610.4741866217573</v>
      </c>
      <c r="I29" s="376">
        <v>3285.5254161837534</v>
      </c>
      <c r="J29" s="376">
        <v>183.5564810169254</v>
      </c>
      <c r="K29" s="376">
        <v>3469.0818913737025</v>
      </c>
      <c r="L29" s="376">
        <v>196.9255126801003</v>
      </c>
      <c r="M29" s="376">
        <v>1279.0422957229764</v>
      </c>
      <c r="N29" s="376">
        <f t="shared" si="0"/>
        <v>0.75243494507353703</v>
      </c>
      <c r="O29" s="895" t="s">
        <v>531</v>
      </c>
      <c r="P29" s="308">
        <v>23</v>
      </c>
      <c r="Q29" s="551" t="s">
        <v>531</v>
      </c>
      <c r="R29" s="1004">
        <v>840578.54</v>
      </c>
      <c r="S29" s="1005">
        <v>161974.71</v>
      </c>
      <c r="T29" s="1005">
        <v>313.29000000000002</v>
      </c>
      <c r="U29" s="1005">
        <v>220283.93</v>
      </c>
      <c r="V29" s="1005">
        <v>1223150.47</v>
      </c>
      <c r="W29" s="1005">
        <v>1132181.5599999998</v>
      </c>
      <c r="X29" s="1005">
        <v>745920.32575000008</v>
      </c>
      <c r="Y29" s="1004">
        <v>39881.942193003088</v>
      </c>
      <c r="Z29" s="1005">
        <v>785802.4</v>
      </c>
      <c r="AA29" s="1005">
        <v>42068.72</v>
      </c>
      <c r="AB29" s="1005">
        <v>443989.87</v>
      </c>
      <c r="AC29" s="1005">
        <v>69.406041200671041</v>
      </c>
      <c r="AD29" s="552" t="s">
        <v>500</v>
      </c>
    </row>
    <row r="30" spans="1:30" ht="39.950000000000003" customHeight="1">
      <c r="A30" s="299">
        <v>24</v>
      </c>
      <c r="B30" s="453" t="s">
        <v>501</v>
      </c>
      <c r="C30" s="376">
        <v>2482.0310026478696</v>
      </c>
      <c r="D30" s="376">
        <v>313.99929838708601</v>
      </c>
      <c r="E30" s="376">
        <v>500.03463109845302</v>
      </c>
      <c r="F30" s="376">
        <v>501.60780374971176</v>
      </c>
      <c r="G30" s="376">
        <v>3797.6728924897766</v>
      </c>
      <c r="H30" s="376">
        <v>3493.9221238797841</v>
      </c>
      <c r="I30" s="376">
        <v>1129.5029111482074</v>
      </c>
      <c r="J30" s="376">
        <v>231.79369108369232</v>
      </c>
      <c r="K30" s="376">
        <v>1361.2965376541645</v>
      </c>
      <c r="L30" s="376">
        <v>79.284584237501775</v>
      </c>
      <c r="M30" s="376">
        <v>583.43822829703845</v>
      </c>
      <c r="N30" s="376">
        <f t="shared" si="0"/>
        <v>0.38961845438687942</v>
      </c>
      <c r="O30" s="895" t="s">
        <v>532</v>
      </c>
      <c r="P30" s="299">
        <v>24</v>
      </c>
      <c r="Q30" s="453" t="s">
        <v>532</v>
      </c>
      <c r="R30" s="1000">
        <v>645640.81800000009</v>
      </c>
      <c r="S30" s="376">
        <v>80070.390258376661</v>
      </c>
      <c r="T30" s="376">
        <v>151531.49</v>
      </c>
      <c r="U30" s="376">
        <v>115831.68540000002</v>
      </c>
      <c r="V30" s="376">
        <v>993074.38365837664</v>
      </c>
      <c r="W30" s="376">
        <v>906315.87365837686</v>
      </c>
      <c r="X30" s="376">
        <v>264860.93</v>
      </c>
      <c r="Y30" s="1000">
        <v>59089.434707122302</v>
      </c>
      <c r="Z30" s="376">
        <v>323950.32470712229</v>
      </c>
      <c r="AA30" s="376">
        <v>59261.560000000012</v>
      </c>
      <c r="AB30" s="376">
        <v>574851.02365837677</v>
      </c>
      <c r="AC30" s="376">
        <v>35.743644586018895</v>
      </c>
      <c r="AD30" s="400" t="s">
        <v>501</v>
      </c>
    </row>
    <row r="31" spans="1:30" ht="39.950000000000003" customHeight="1">
      <c r="A31" s="299">
        <v>25</v>
      </c>
      <c r="B31" s="453" t="s">
        <v>502</v>
      </c>
      <c r="C31" s="376">
        <v>4690.9036241360536</v>
      </c>
      <c r="D31" s="376">
        <v>495.62948692958628</v>
      </c>
      <c r="E31" s="376">
        <v>72.440940256493363</v>
      </c>
      <c r="F31" s="376">
        <v>1700.7714134009764</v>
      </c>
      <c r="G31" s="376">
        <v>6959.7452167433848</v>
      </c>
      <c r="H31" s="376">
        <v>6570.0914598258059</v>
      </c>
      <c r="I31" s="376">
        <v>3736.8976706908202</v>
      </c>
      <c r="J31" s="376">
        <v>231.96763199993904</v>
      </c>
      <c r="K31" s="376">
        <v>3968.8648389677519</v>
      </c>
      <c r="L31" s="376">
        <v>487.44490578638766</v>
      </c>
      <c r="M31" s="376">
        <v>2382.2342030479981</v>
      </c>
      <c r="N31" s="376">
        <f t="shared" si="0"/>
        <v>0.60408060728472401</v>
      </c>
      <c r="O31" s="895" t="s">
        <v>533</v>
      </c>
      <c r="P31" s="308">
        <v>25</v>
      </c>
      <c r="Q31" s="551" t="s">
        <v>533</v>
      </c>
      <c r="R31" s="1004">
        <v>1192554.2439339394</v>
      </c>
      <c r="S31" s="1005">
        <v>105048.6610565048</v>
      </c>
      <c r="T31" s="1005">
        <v>3128.9134453921656</v>
      </c>
      <c r="U31" s="1005">
        <v>449446.37058982404</v>
      </c>
      <c r="V31" s="1005">
        <v>1750178.1890256598</v>
      </c>
      <c r="W31" s="1005">
        <v>1631258.9855309711</v>
      </c>
      <c r="X31" s="1005">
        <v>837433.90953572607</v>
      </c>
      <c r="Y31" s="1004">
        <v>53122.794439423007</v>
      </c>
      <c r="Z31" s="1005">
        <v>890556.98958112975</v>
      </c>
      <c r="AA31" s="1005">
        <v>59413.938755887917</v>
      </c>
      <c r="AB31" s="1005">
        <v>771900.33590908628</v>
      </c>
      <c r="AC31" s="1005">
        <v>54.593231208547522</v>
      </c>
      <c r="AD31" s="552" t="s">
        <v>502</v>
      </c>
    </row>
    <row r="32" spans="1:30" ht="45" customHeight="1">
      <c r="A32" s="299">
        <v>26</v>
      </c>
      <c r="B32" s="453" t="s">
        <v>503</v>
      </c>
      <c r="C32" s="376">
        <v>10592.33883648787</v>
      </c>
      <c r="D32" s="376">
        <v>1519.0297775265892</v>
      </c>
      <c r="E32" s="376">
        <v>13.203886089097294</v>
      </c>
      <c r="F32" s="376">
        <v>1294.9522635129551</v>
      </c>
      <c r="G32" s="376">
        <v>13418.320611584826</v>
      </c>
      <c r="H32" s="376">
        <v>12649.863316921619</v>
      </c>
      <c r="I32" s="376">
        <v>10859.686168950117</v>
      </c>
      <c r="J32" s="376">
        <v>557.31932128278424</v>
      </c>
      <c r="K32" s="376">
        <v>11414.062680046696</v>
      </c>
      <c r="L32" s="376">
        <v>750.11820371087219</v>
      </c>
      <c r="M32" s="376">
        <v>2931.0133270212386</v>
      </c>
      <c r="N32" s="376">
        <f t="shared" si="0"/>
        <v>0.90230719447997498</v>
      </c>
      <c r="O32" s="895" t="s">
        <v>534</v>
      </c>
      <c r="P32" s="299">
        <v>26</v>
      </c>
      <c r="Q32" s="453" t="s">
        <v>534</v>
      </c>
      <c r="R32" s="1000">
        <v>1566748.6199999999</v>
      </c>
      <c r="S32" s="376">
        <v>178335.35000000003</v>
      </c>
      <c r="T32" s="376">
        <v>9961.0500000000011</v>
      </c>
      <c r="U32" s="376">
        <v>292720.63999999996</v>
      </c>
      <c r="V32" s="376">
        <v>2047765.6600000001</v>
      </c>
      <c r="W32" s="376">
        <v>1903107.8699999994</v>
      </c>
      <c r="X32" s="376">
        <v>1479991.9688543763</v>
      </c>
      <c r="Y32" s="1000">
        <v>108636.97350399847</v>
      </c>
      <c r="Z32" s="376">
        <v>1588629.1700000002</v>
      </c>
      <c r="AA32" s="376">
        <v>115789.48999999998</v>
      </c>
      <c r="AB32" s="376">
        <v>670998.50000000012</v>
      </c>
      <c r="AC32" s="376">
        <v>83.475518915278329</v>
      </c>
      <c r="AD32" s="400" t="s">
        <v>503</v>
      </c>
    </row>
    <row r="33" spans="1:30" ht="39.950000000000003" customHeight="1">
      <c r="A33" s="299">
        <v>27</v>
      </c>
      <c r="B33" s="453" t="s">
        <v>504</v>
      </c>
      <c r="C33" s="376">
        <v>8656.8987268741857</v>
      </c>
      <c r="D33" s="376">
        <v>897.91041698321624</v>
      </c>
      <c r="E33" s="376">
        <v>1016.2657525587358</v>
      </c>
      <c r="F33" s="376">
        <v>1949.2795671492213</v>
      </c>
      <c r="G33" s="376">
        <v>12520.325627357426</v>
      </c>
      <c r="H33" s="376">
        <v>10778.258230737971</v>
      </c>
      <c r="I33" s="376">
        <v>3041.773272437862</v>
      </c>
      <c r="J33" s="376">
        <v>1778.4173819674286</v>
      </c>
      <c r="K33" s="376">
        <v>4816.536827604923</v>
      </c>
      <c r="L33" s="376">
        <v>497.93732695277617</v>
      </c>
      <c r="M33" s="376">
        <v>4432.8164432938092</v>
      </c>
      <c r="N33" s="376">
        <f t="shared" si="0"/>
        <v>0.44687524871772738</v>
      </c>
      <c r="O33" s="895" t="s">
        <v>535</v>
      </c>
      <c r="P33" s="308">
        <v>27</v>
      </c>
      <c r="Q33" s="551" t="s">
        <v>535</v>
      </c>
      <c r="R33" s="1004">
        <v>1934103.298637775</v>
      </c>
      <c r="S33" s="1005">
        <v>441729.90780516854</v>
      </c>
      <c r="T33" s="1005">
        <v>157655.78275176455</v>
      </c>
      <c r="U33" s="1005">
        <v>660846.80139735632</v>
      </c>
      <c r="V33" s="1005">
        <v>3194335.7705920641</v>
      </c>
      <c r="W33" s="1005">
        <v>2934516.9466483425</v>
      </c>
      <c r="X33" s="1005">
        <v>1239746.3561694918</v>
      </c>
      <c r="Y33" s="1004">
        <v>264081.18501455057</v>
      </c>
      <c r="Z33" s="1005">
        <v>1503827.5732774469</v>
      </c>
      <c r="AA33" s="1005">
        <v>344788.34196240938</v>
      </c>
      <c r="AB33" s="1005">
        <v>1459332.2933990695</v>
      </c>
      <c r="AC33" s="1005">
        <v>51.246171026377716</v>
      </c>
      <c r="AD33" s="552" t="s">
        <v>504</v>
      </c>
    </row>
    <row r="34" spans="1:30" ht="45" customHeight="1">
      <c r="A34" s="1818" t="s">
        <v>49</v>
      </c>
      <c r="B34" s="1516"/>
      <c r="C34" s="380">
        <v>251905.13027288983</v>
      </c>
      <c r="D34" s="380">
        <v>66490.216456492431</v>
      </c>
      <c r="E34" s="380">
        <v>36343.95901907135</v>
      </c>
      <c r="F34" s="380">
        <v>77125.314906603657</v>
      </c>
      <c r="G34" s="380">
        <v>431865.03885993536</v>
      </c>
      <c r="H34" s="380">
        <v>392703.10584143113</v>
      </c>
      <c r="I34" s="380">
        <v>221454.73048777584</v>
      </c>
      <c r="J34" s="380">
        <v>27247.919989892751</v>
      </c>
      <c r="K34" s="380">
        <v>248670.01616460751</v>
      </c>
      <c r="L34" s="380">
        <v>31620.135781221838</v>
      </c>
      <c r="M34" s="380">
        <v>173250.35496251847</v>
      </c>
      <c r="N34" s="380">
        <f t="shared" si="0"/>
        <v>0.63322650741911246</v>
      </c>
      <c r="O34" s="1003" t="s">
        <v>122</v>
      </c>
      <c r="P34" s="1419" t="s">
        <v>49</v>
      </c>
      <c r="Q34" s="1420"/>
      <c r="R34" s="1318">
        <f>SUM(R7:R33)</f>
        <v>20524151.755642932</v>
      </c>
      <c r="S34" s="1318">
        <f t="shared" ref="S34:AB34" si="1">SUM(S7:S33)</f>
        <v>6354400.4094797298</v>
      </c>
      <c r="T34" s="1318">
        <f t="shared" si="1"/>
        <v>1706027.7462808753</v>
      </c>
      <c r="U34" s="1318">
        <f t="shared" si="1"/>
        <v>7216991.6087576291</v>
      </c>
      <c r="V34" s="1318">
        <f t="shared" si="1"/>
        <v>35801571.500161164</v>
      </c>
      <c r="W34" s="1318">
        <f t="shared" si="1"/>
        <v>33106009.184636965</v>
      </c>
      <c r="X34" s="1318">
        <f t="shared" si="1"/>
        <v>15828382.123338014</v>
      </c>
      <c r="Y34" s="1355">
        <f t="shared" si="1"/>
        <v>2004254.5602284838</v>
      </c>
      <c r="Z34" s="1318">
        <f t="shared" si="1"/>
        <v>17832637.331493236</v>
      </c>
      <c r="AA34" s="1318">
        <f t="shared" si="1"/>
        <v>2323527.7932422892</v>
      </c>
      <c r="AB34" s="1318">
        <f t="shared" si="1"/>
        <v>16746035.753485154</v>
      </c>
      <c r="AC34" s="1318">
        <f>Z34/W34*100</f>
        <v>53.8652582135106</v>
      </c>
      <c r="AD34" s="1295" t="s">
        <v>122</v>
      </c>
    </row>
    <row r="35" spans="1:30" ht="16.5">
      <c r="A35" s="1011" t="s">
        <v>248</v>
      </c>
      <c r="B35" s="539"/>
      <c r="C35" s="1006"/>
      <c r="D35" s="1006"/>
      <c r="E35" s="1006"/>
      <c r="F35" s="1006"/>
      <c r="G35" s="1006"/>
      <c r="H35" s="1006"/>
      <c r="I35" s="1006"/>
      <c r="J35" s="1006"/>
      <c r="K35" s="1006"/>
      <c r="L35" s="1006"/>
      <c r="M35" s="1006"/>
      <c r="N35" s="1006"/>
      <c r="O35" s="1007"/>
      <c r="P35" s="1822" t="s">
        <v>596</v>
      </c>
      <c r="Q35" s="1823"/>
      <c r="R35" s="1823"/>
      <c r="S35" s="1823"/>
      <c r="T35" s="1823"/>
      <c r="U35" s="1823"/>
      <c r="V35" s="1823"/>
      <c r="W35" s="1823"/>
      <c r="X35" s="1823"/>
      <c r="Y35" s="1823"/>
      <c r="Z35" s="1823"/>
      <c r="AA35" s="1823"/>
      <c r="AB35" s="1823"/>
      <c r="AC35" s="1823"/>
      <c r="AD35" s="1824"/>
    </row>
    <row r="36" spans="1:30" ht="16.5">
      <c r="A36" s="1011" t="s">
        <v>249</v>
      </c>
      <c r="B36" s="539"/>
      <c r="C36" s="1006"/>
      <c r="D36" s="1006"/>
      <c r="E36" s="1006"/>
      <c r="F36" s="1006"/>
      <c r="G36" s="1006"/>
      <c r="H36" s="1006"/>
      <c r="I36" s="1006"/>
      <c r="J36" s="1006"/>
      <c r="K36" s="1008" t="s">
        <v>573</v>
      </c>
      <c r="L36" s="1008"/>
      <c r="M36" s="1008"/>
      <c r="N36" s="1008"/>
      <c r="O36" s="670"/>
      <c r="P36" s="1405" t="s">
        <v>595</v>
      </c>
      <c r="Q36" s="1406"/>
      <c r="R36" s="1406"/>
      <c r="S36" s="1406"/>
      <c r="T36" s="1406"/>
      <c r="U36" s="1406"/>
      <c r="V36" s="1406"/>
      <c r="W36" s="1406"/>
      <c r="X36" s="1406"/>
      <c r="Y36" s="1406"/>
      <c r="Z36" s="1406"/>
      <c r="AA36" s="1406"/>
      <c r="AB36" s="1406"/>
      <c r="AC36" s="1406"/>
      <c r="AD36" s="1407"/>
    </row>
    <row r="37" spans="1:30" ht="16.5">
      <c r="A37" s="1012"/>
      <c r="B37" s="1013"/>
      <c r="C37" s="659"/>
      <c r="D37" s="659"/>
      <c r="E37" s="659"/>
      <c r="F37" s="659"/>
      <c r="G37" s="659"/>
      <c r="H37" s="659"/>
      <c r="I37" s="659"/>
      <c r="J37" s="659"/>
      <c r="K37" s="659"/>
      <c r="L37" s="659"/>
      <c r="M37" s="659"/>
      <c r="N37" s="659"/>
      <c r="O37" s="1013"/>
      <c r="P37" s="883" t="s">
        <v>2210</v>
      </c>
      <c r="Q37" s="1165"/>
      <c r="R37" s="1165"/>
      <c r="S37" s="1165"/>
      <c r="T37" s="1165"/>
      <c r="U37" s="1165"/>
      <c r="V37" s="1165"/>
      <c r="W37" s="1165"/>
      <c r="X37" s="1165"/>
      <c r="Y37" s="1165"/>
      <c r="Z37" s="1165"/>
      <c r="AA37" s="1165"/>
      <c r="AB37" s="1165"/>
      <c r="AC37" s="1165"/>
      <c r="AD37" s="1166"/>
    </row>
    <row r="55" spans="2:16">
      <c r="B55" s="1214"/>
      <c r="C55" s="1208"/>
      <c r="D55" s="1208"/>
      <c r="E55" s="1208"/>
      <c r="F55" s="1208"/>
      <c r="G55" s="1208"/>
      <c r="H55" s="1208"/>
      <c r="I55" s="1208"/>
      <c r="J55" s="1208"/>
      <c r="K55" s="1208"/>
      <c r="L55" s="1208"/>
      <c r="M55" s="1208"/>
      <c r="N55" s="1208"/>
      <c r="O55" s="1214"/>
      <c r="P55" s="1208"/>
    </row>
    <row r="56" spans="2:16">
      <c r="B56" s="1214"/>
      <c r="C56" s="1208"/>
      <c r="D56" s="1208"/>
      <c r="E56" s="1208"/>
      <c r="F56" s="1208"/>
      <c r="G56" s="1208"/>
      <c r="H56" s="1208"/>
      <c r="I56" s="1208"/>
      <c r="J56" s="1208"/>
      <c r="K56" s="1208"/>
      <c r="L56" s="1208"/>
      <c r="M56" s="1208"/>
      <c r="N56" s="1208"/>
      <c r="O56" s="1214"/>
      <c r="P56" s="1208"/>
    </row>
    <row r="170" spans="7:7">
      <c r="G170" s="1"/>
    </row>
  </sheetData>
  <mergeCells count="34">
    <mergeCell ref="P1:AD1"/>
    <mergeCell ref="P2:AD2"/>
    <mergeCell ref="P4:P5"/>
    <mergeCell ref="AD4:AD5"/>
    <mergeCell ref="R4:S4"/>
    <mergeCell ref="T4:U4"/>
    <mergeCell ref="V4:V5"/>
    <mergeCell ref="W4:W5"/>
    <mergeCell ref="X4:X5"/>
    <mergeCell ref="Y4:Y5"/>
    <mergeCell ref="Z4:Z5"/>
    <mergeCell ref="AA4:AA5"/>
    <mergeCell ref="AB4:AB5"/>
    <mergeCell ref="P35:AD35"/>
    <mergeCell ref="P36:AD36"/>
    <mergeCell ref="P34:Q34"/>
    <mergeCell ref="AC4:AC5"/>
    <mergeCell ref="Q4:Q5"/>
    <mergeCell ref="A1:O1"/>
    <mergeCell ref="A2:O2"/>
    <mergeCell ref="A34:B34"/>
    <mergeCell ref="M4:M5"/>
    <mergeCell ref="N4:N5"/>
    <mergeCell ref="O4:O5"/>
    <mergeCell ref="A4:A5"/>
    <mergeCell ref="B4:B5"/>
    <mergeCell ref="C4:D4"/>
    <mergeCell ref="E4:F4"/>
    <mergeCell ref="G4:G5"/>
    <mergeCell ref="H4:H5"/>
    <mergeCell ref="I4:I5"/>
    <mergeCell ref="J4:J5"/>
    <mergeCell ref="K4:K5"/>
    <mergeCell ref="L4:L5"/>
  </mergeCells>
  <printOptions horizontalCentered="1"/>
  <pageMargins left="0.70866141732283505" right="0.70866141732283505" top="0.511811023622047" bottom="0.39370078740157499" header="0.31496062992126" footer="0.31496062992126"/>
  <pageSetup paperSize="9" scale="53" fitToWidth="0" fitToHeight="0" orientation="landscape" r:id="rId1"/>
  <rowBreaks count="1" manualBreakCount="1">
    <brk id="21" max="2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AG172"/>
  <sheetViews>
    <sheetView view="pageBreakPreview" topLeftCell="Q4" zoomScaleSheetLayoutView="100" workbookViewId="0">
      <selection activeCell="L15" sqref="L15"/>
    </sheetView>
  </sheetViews>
  <sheetFormatPr defaultColWidth="10.85546875" defaultRowHeight="15"/>
  <cols>
    <col min="1" max="1" width="7" style="1" hidden="1" customWidth="1"/>
    <col min="2" max="2" width="19" style="9" hidden="1" customWidth="1"/>
    <col min="3" max="3" width="9" style="1" hidden="1" customWidth="1"/>
    <col min="4" max="4" width="10.42578125" style="1" hidden="1" customWidth="1"/>
    <col min="5" max="5" width="9" style="1" hidden="1" customWidth="1"/>
    <col min="6" max="6" width="10.28515625" style="1" hidden="1" customWidth="1"/>
    <col min="7" max="7" width="8.140625" style="1" hidden="1" customWidth="1"/>
    <col min="8" max="8" width="9.42578125" style="1" hidden="1" customWidth="1"/>
    <col min="9" max="9" width="10.85546875" style="1" hidden="1" customWidth="1"/>
    <col min="10" max="10" width="9.5703125" style="1" hidden="1" customWidth="1"/>
    <col min="11" max="11" width="9.28515625" style="1" hidden="1" customWidth="1"/>
    <col min="12" max="12" width="8.140625" style="1" hidden="1" customWidth="1"/>
    <col min="13" max="13" width="10.28515625" style="1" hidden="1" customWidth="1"/>
    <col min="14" max="14" width="10.5703125" style="1" hidden="1" customWidth="1"/>
    <col min="15" max="15" width="8.85546875" style="1" hidden="1" customWidth="1"/>
    <col min="16" max="16" width="18.28515625" style="1" hidden="1" customWidth="1"/>
    <col min="17" max="17" width="10.85546875" style="1"/>
    <col min="18" max="18" width="19" style="1" customWidth="1"/>
    <col min="19" max="31" width="10.85546875" style="1"/>
    <col min="32" max="32" width="12.42578125" style="1" bestFit="1" customWidth="1"/>
    <col min="33" max="33" width="16.42578125" style="1" customWidth="1"/>
    <col min="34" max="16384" width="10.85546875" style="1"/>
  </cols>
  <sheetData>
    <row r="1" spans="1:33" s="4" customFormat="1" ht="19.5" customHeight="1">
      <c r="A1" s="1841" t="s">
        <v>557</v>
      </c>
      <c r="B1" s="1842"/>
      <c r="C1" s="1842"/>
      <c r="D1" s="1842"/>
      <c r="E1" s="1842"/>
      <c r="F1" s="1842"/>
      <c r="G1" s="1842"/>
      <c r="H1" s="1842"/>
      <c r="I1" s="1842"/>
      <c r="J1" s="1842"/>
      <c r="K1" s="1842"/>
      <c r="L1" s="1842"/>
      <c r="M1" s="1842"/>
      <c r="N1" s="1842"/>
      <c r="O1" s="1842"/>
      <c r="P1" s="1842"/>
      <c r="Q1" s="1863" t="s">
        <v>2244</v>
      </c>
      <c r="R1" s="1864"/>
      <c r="S1" s="1864"/>
      <c r="T1" s="1864"/>
      <c r="U1" s="1864"/>
      <c r="V1" s="1864"/>
      <c r="W1" s="1864"/>
      <c r="X1" s="1864"/>
      <c r="Y1" s="1864"/>
      <c r="Z1" s="1864"/>
      <c r="AA1" s="1864"/>
      <c r="AB1" s="1864"/>
      <c r="AC1" s="1864"/>
      <c r="AD1" s="1864"/>
      <c r="AE1" s="1864"/>
      <c r="AF1" s="1864"/>
      <c r="AG1" s="1865"/>
    </row>
    <row r="2" spans="1:33" s="4" customFormat="1" ht="20.100000000000001" customHeight="1">
      <c r="A2" s="1839" t="s">
        <v>562</v>
      </c>
      <c r="B2" s="1840"/>
      <c r="C2" s="1840"/>
      <c r="D2" s="1840"/>
      <c r="E2" s="1840"/>
      <c r="F2" s="1840"/>
      <c r="G2" s="1840"/>
      <c r="H2" s="1840"/>
      <c r="I2" s="1840"/>
      <c r="J2" s="1840"/>
      <c r="K2" s="1840"/>
      <c r="L2" s="1840"/>
      <c r="M2" s="1840"/>
      <c r="N2" s="1840"/>
      <c r="O2" s="1840"/>
      <c r="P2" s="1840"/>
      <c r="Q2" s="1860" t="s">
        <v>1983</v>
      </c>
      <c r="R2" s="1861"/>
      <c r="S2" s="1861"/>
      <c r="T2" s="1861"/>
      <c r="U2" s="1861"/>
      <c r="V2" s="1861"/>
      <c r="W2" s="1861"/>
      <c r="X2" s="1861"/>
      <c r="Y2" s="1861"/>
      <c r="Z2" s="1861"/>
      <c r="AA2" s="1861"/>
      <c r="AB2" s="1861"/>
      <c r="AC2" s="1861"/>
      <c r="AD2" s="1861"/>
      <c r="AE2" s="1861"/>
      <c r="AF2" s="1861"/>
      <c r="AG2" s="1862"/>
    </row>
    <row r="3" spans="1:33" s="4" customFormat="1" ht="20.100000000000001" customHeight="1">
      <c r="A3" s="614"/>
      <c r="B3" s="1055"/>
      <c r="C3" s="314"/>
      <c r="D3" s="1016"/>
      <c r="E3" s="1017"/>
      <c r="F3" s="1017"/>
      <c r="G3" s="1056"/>
      <c r="H3" s="1056"/>
      <c r="I3" s="1017"/>
      <c r="J3" s="1017"/>
      <c r="K3" s="1018"/>
      <c r="L3" s="1018"/>
      <c r="M3" s="1838" t="s">
        <v>121</v>
      </c>
      <c r="N3" s="1838"/>
      <c r="O3" s="1838"/>
      <c r="P3" s="1838"/>
      <c r="Q3" s="614"/>
      <c r="R3" s="1055"/>
      <c r="S3" s="1019"/>
      <c r="T3" s="1016"/>
      <c r="U3" s="1017"/>
      <c r="V3" s="1017"/>
      <c r="W3" s="1056"/>
      <c r="X3" s="1056"/>
      <c r="Y3" s="1017"/>
      <c r="Z3" s="1017"/>
      <c r="AA3" s="1018"/>
      <c r="AB3" s="1018"/>
      <c r="AC3" s="1838" t="s">
        <v>640</v>
      </c>
      <c r="AD3" s="1838"/>
      <c r="AE3" s="1838"/>
      <c r="AF3" s="1838"/>
      <c r="AG3" s="1866"/>
    </row>
    <row r="4" spans="1:33" s="36" customFormat="1" ht="61.5" customHeight="1">
      <c r="A4" s="1833" t="s">
        <v>450</v>
      </c>
      <c r="B4" s="1833" t="s">
        <v>106</v>
      </c>
      <c r="C4" s="1835" t="s">
        <v>226</v>
      </c>
      <c r="D4" s="1846"/>
      <c r="E4" s="1846"/>
      <c r="F4" s="1836"/>
      <c r="G4" s="1833" t="s">
        <v>233</v>
      </c>
      <c r="H4" s="1833" t="s">
        <v>234</v>
      </c>
      <c r="I4" s="1831" t="s">
        <v>235</v>
      </c>
      <c r="J4" s="1835" t="s">
        <v>237</v>
      </c>
      <c r="K4" s="1846"/>
      <c r="L4" s="1836"/>
      <c r="M4" s="1831" t="s">
        <v>239</v>
      </c>
      <c r="N4" s="1831" t="s">
        <v>240</v>
      </c>
      <c r="O4" s="1833" t="s">
        <v>241</v>
      </c>
      <c r="P4" s="1828" t="s">
        <v>130</v>
      </c>
      <c r="Q4" s="1852" t="s">
        <v>604</v>
      </c>
      <c r="R4" s="1869" t="s">
        <v>130</v>
      </c>
      <c r="S4" s="1849" t="s">
        <v>641</v>
      </c>
      <c r="T4" s="1850"/>
      <c r="U4" s="1850"/>
      <c r="V4" s="1851"/>
      <c r="W4" s="1855" t="s">
        <v>648</v>
      </c>
      <c r="X4" s="1847" t="s">
        <v>649</v>
      </c>
      <c r="Y4" s="1857" t="s">
        <v>650</v>
      </c>
      <c r="Z4" s="1849" t="s">
        <v>651</v>
      </c>
      <c r="AA4" s="1850"/>
      <c r="AB4" s="1850"/>
      <c r="AC4" s="1851"/>
      <c r="AD4" s="1847" t="s">
        <v>655</v>
      </c>
      <c r="AE4" s="1847" t="s">
        <v>656</v>
      </c>
      <c r="AF4" s="1847" t="s">
        <v>657</v>
      </c>
      <c r="AG4" s="1852" t="s">
        <v>106</v>
      </c>
    </row>
    <row r="5" spans="1:33" s="36" customFormat="1" ht="51.75" customHeight="1">
      <c r="A5" s="1834"/>
      <c r="B5" s="1834"/>
      <c r="C5" s="1835" t="s">
        <v>227</v>
      </c>
      <c r="D5" s="1836"/>
      <c r="E5" s="1835" t="s">
        <v>228</v>
      </c>
      <c r="F5" s="1836"/>
      <c r="G5" s="1834"/>
      <c r="H5" s="1834"/>
      <c r="I5" s="1832"/>
      <c r="J5" s="1833" t="s">
        <v>236</v>
      </c>
      <c r="K5" s="1832" t="s">
        <v>238</v>
      </c>
      <c r="L5" s="1833" t="s">
        <v>233</v>
      </c>
      <c r="M5" s="1832"/>
      <c r="N5" s="1832"/>
      <c r="O5" s="1834"/>
      <c r="P5" s="1829"/>
      <c r="Q5" s="1853"/>
      <c r="R5" s="1870"/>
      <c r="S5" s="1849" t="s">
        <v>642</v>
      </c>
      <c r="T5" s="1851"/>
      <c r="U5" s="1849" t="s">
        <v>643</v>
      </c>
      <c r="V5" s="1851"/>
      <c r="W5" s="1856"/>
      <c r="X5" s="1848"/>
      <c r="Y5" s="1858"/>
      <c r="Z5" s="1847" t="s">
        <v>652</v>
      </c>
      <c r="AA5" s="1858" t="s">
        <v>653</v>
      </c>
      <c r="AB5" s="1858" t="s">
        <v>654</v>
      </c>
      <c r="AC5" s="1847" t="s">
        <v>648</v>
      </c>
      <c r="AD5" s="1848"/>
      <c r="AE5" s="1848"/>
      <c r="AF5" s="1848"/>
      <c r="AG5" s="1853"/>
    </row>
    <row r="6" spans="1:33" s="36" customFormat="1" ht="113.25" customHeight="1">
      <c r="A6" s="1831"/>
      <c r="B6" s="1831"/>
      <c r="C6" s="1020" t="s">
        <v>229</v>
      </c>
      <c r="D6" s="1020" t="s">
        <v>230</v>
      </c>
      <c r="E6" s="1020" t="s">
        <v>231</v>
      </c>
      <c r="F6" s="1020" t="s">
        <v>232</v>
      </c>
      <c r="G6" s="1831"/>
      <c r="H6" s="1831"/>
      <c r="I6" s="1832"/>
      <c r="J6" s="1831"/>
      <c r="K6" s="1832"/>
      <c r="L6" s="1831"/>
      <c r="M6" s="1832"/>
      <c r="N6" s="1832"/>
      <c r="O6" s="1831"/>
      <c r="P6" s="1830"/>
      <c r="Q6" s="1854"/>
      <c r="R6" s="1870"/>
      <c r="S6" s="1357" t="s">
        <v>644</v>
      </c>
      <c r="T6" s="1357" t="s">
        <v>645</v>
      </c>
      <c r="U6" s="1357" t="s">
        <v>646</v>
      </c>
      <c r="V6" s="1357" t="s">
        <v>647</v>
      </c>
      <c r="W6" s="1856"/>
      <c r="X6" s="1848"/>
      <c r="Y6" s="1847"/>
      <c r="Z6" s="1848"/>
      <c r="AA6" s="1847"/>
      <c r="AB6" s="1847"/>
      <c r="AC6" s="1848"/>
      <c r="AD6" s="1848"/>
      <c r="AE6" s="1848"/>
      <c r="AF6" s="1848"/>
      <c r="AG6" s="1854"/>
    </row>
    <row r="7" spans="1:33" s="36" customFormat="1" ht="19.5" customHeight="1">
      <c r="A7" s="1021"/>
      <c r="B7" s="1021"/>
      <c r="C7" s="1020"/>
      <c r="D7" s="1020"/>
      <c r="E7" s="1020"/>
      <c r="F7" s="1020"/>
      <c r="G7" s="1021"/>
      <c r="H7" s="1021"/>
      <c r="I7" s="1020"/>
      <c r="J7" s="1021"/>
      <c r="K7" s="1020"/>
      <c r="L7" s="1021"/>
      <c r="M7" s="1020"/>
      <c r="N7" s="1020"/>
      <c r="O7" s="1021"/>
      <c r="P7" s="1022"/>
      <c r="Q7" s="1358">
        <v>1</v>
      </c>
      <c r="R7" s="1359">
        <v>17</v>
      </c>
      <c r="S7" s="1360">
        <v>3</v>
      </c>
      <c r="T7" s="1357">
        <v>4</v>
      </c>
      <c r="U7" s="1357">
        <v>5</v>
      </c>
      <c r="V7" s="1361">
        <v>6</v>
      </c>
      <c r="W7" s="1360">
        <v>7</v>
      </c>
      <c r="X7" s="1357">
        <v>8</v>
      </c>
      <c r="Y7" s="1357">
        <v>9</v>
      </c>
      <c r="Z7" s="1357">
        <v>10</v>
      </c>
      <c r="AA7" s="1357">
        <v>11</v>
      </c>
      <c r="AB7" s="1357">
        <v>12</v>
      </c>
      <c r="AC7" s="1357">
        <v>13</v>
      </c>
      <c r="AD7" s="1357">
        <v>14</v>
      </c>
      <c r="AE7" s="1357">
        <v>15</v>
      </c>
      <c r="AF7" s="1357">
        <v>16</v>
      </c>
      <c r="AG7" s="1358">
        <v>2</v>
      </c>
    </row>
    <row r="8" spans="1:33" s="4" customFormat="1" ht="21.95" customHeight="1">
      <c r="A8" s="1023">
        <v>1</v>
      </c>
      <c r="B8" s="299" t="s">
        <v>14</v>
      </c>
      <c r="C8" s="375">
        <v>9.963351387868812</v>
      </c>
      <c r="D8" s="375">
        <v>5.6175078988157177</v>
      </c>
      <c r="E8" s="375">
        <v>1.2122840862817659</v>
      </c>
      <c r="F8" s="375">
        <v>4.4247083675820917</v>
      </c>
      <c r="G8" s="1024">
        <f>C8+D8+E8+F8</f>
        <v>21.217851740548387</v>
      </c>
      <c r="H8" s="375">
        <v>1.065166523027419</v>
      </c>
      <c r="I8" s="375">
        <v>20.152685159999997</v>
      </c>
      <c r="J8" s="375">
        <v>7.8504042084629333</v>
      </c>
      <c r="K8" s="410">
        <v>1.0466279192221002</v>
      </c>
      <c r="L8" s="1024">
        <f>J8+K8</f>
        <v>8.8970321276850335</v>
      </c>
      <c r="M8" s="375">
        <v>1.4794950099999999</v>
      </c>
      <c r="N8" s="375">
        <v>12.313962890000001</v>
      </c>
      <c r="O8" s="375">
        <v>44.148122481188189</v>
      </c>
      <c r="P8" s="1025" t="s">
        <v>133</v>
      </c>
      <c r="Q8" s="1023">
        <v>1</v>
      </c>
      <c r="R8" s="1026" t="s">
        <v>133</v>
      </c>
      <c r="S8" s="1035">
        <v>8.9700000000000006</v>
      </c>
      <c r="T8" s="1035">
        <v>9.94</v>
      </c>
      <c r="U8" s="1035">
        <v>0.85</v>
      </c>
      <c r="V8" s="1035">
        <v>8.08</v>
      </c>
      <c r="W8" s="1035">
        <v>27.83</v>
      </c>
      <c r="X8" s="1035">
        <v>1.39</v>
      </c>
      <c r="Y8" s="1035">
        <v>26.45</v>
      </c>
      <c r="Z8" s="1035">
        <v>6.44</v>
      </c>
      <c r="AA8" s="1035">
        <v>0.14000000000000001</v>
      </c>
      <c r="AB8" s="1035">
        <v>0.9</v>
      </c>
      <c r="AC8" s="1035">
        <v>7.48</v>
      </c>
      <c r="AD8" s="1036">
        <v>1.25</v>
      </c>
      <c r="AE8" s="1035">
        <v>19.09</v>
      </c>
      <c r="AF8" s="1035">
        <v>28.3</v>
      </c>
      <c r="AG8" s="402" t="s">
        <v>14</v>
      </c>
    </row>
    <row r="9" spans="1:33" ht="21.95" customHeight="1">
      <c r="A9" s="1023">
        <v>2</v>
      </c>
      <c r="B9" s="299" t="s">
        <v>15</v>
      </c>
      <c r="C9" s="375">
        <v>1.8891073</v>
      </c>
      <c r="D9" s="375">
        <v>0.17668</v>
      </c>
      <c r="E9" s="375">
        <v>0.95096767029220008</v>
      </c>
      <c r="F9" s="375">
        <v>8.2435999999999985E-3</v>
      </c>
      <c r="G9" s="1024">
        <f t="shared" ref="G9:G37" si="0">C9+D9+E9+F9</f>
        <v>3.0249985702922002</v>
      </c>
      <c r="H9" s="375">
        <v>0.35829831278564045</v>
      </c>
      <c r="I9" s="375">
        <v>2.6667002575065597</v>
      </c>
      <c r="J9" s="375">
        <v>0</v>
      </c>
      <c r="K9" s="410">
        <v>7.4450000000000002E-3</v>
      </c>
      <c r="L9" s="1024">
        <f t="shared" ref="L9:L37" si="1">J9+K9</f>
        <v>7.4450000000000002E-3</v>
      </c>
      <c r="M9" s="375">
        <v>2.5595100000000003E-2</v>
      </c>
      <c r="N9" s="375">
        <v>2.6409401768159673</v>
      </c>
      <c r="O9" s="375">
        <v>0.27918398324081933</v>
      </c>
      <c r="P9" s="1025" t="s">
        <v>134</v>
      </c>
      <c r="Q9" s="1062">
        <v>2</v>
      </c>
      <c r="R9" s="1048" t="s">
        <v>134</v>
      </c>
      <c r="S9" s="962">
        <v>2.11</v>
      </c>
      <c r="T9" s="962">
        <v>0.66</v>
      </c>
      <c r="U9" s="962">
        <v>1.06</v>
      </c>
      <c r="V9" s="962">
        <v>0.81</v>
      </c>
      <c r="W9" s="962">
        <v>4.6500000000000004</v>
      </c>
      <c r="X9" s="962">
        <v>0.49</v>
      </c>
      <c r="Y9" s="962">
        <v>4.16</v>
      </c>
      <c r="Z9" s="962">
        <v>0.01</v>
      </c>
      <c r="AA9" s="1049">
        <v>2.9999999999999997E-4</v>
      </c>
      <c r="AB9" s="962">
        <v>0.01</v>
      </c>
      <c r="AC9" s="962">
        <v>0.02</v>
      </c>
      <c r="AD9" s="962">
        <v>0.01</v>
      </c>
      <c r="AE9" s="962">
        <v>4.1500000000000004</v>
      </c>
      <c r="AF9" s="962">
        <v>0.42</v>
      </c>
      <c r="AG9" s="549" t="s">
        <v>15</v>
      </c>
    </row>
    <row r="10" spans="1:33" ht="21.95" customHeight="1">
      <c r="A10" s="1023">
        <v>3</v>
      </c>
      <c r="B10" s="299" t="s">
        <v>21</v>
      </c>
      <c r="C10" s="375">
        <v>20.221106949152617</v>
      </c>
      <c r="D10" s="375">
        <v>0.43273665816301599</v>
      </c>
      <c r="E10" s="375">
        <v>7.2830248431199998</v>
      </c>
      <c r="F10" s="375">
        <v>0.73520828182302311</v>
      </c>
      <c r="G10" s="1024">
        <f t="shared" si="0"/>
        <v>28.672076732258656</v>
      </c>
      <c r="H10" s="375">
        <v>4.4153503807103345</v>
      </c>
      <c r="I10" s="375">
        <v>24.25672635154832</v>
      </c>
      <c r="J10" s="375">
        <v>1.9747056000000001</v>
      </c>
      <c r="K10" s="410">
        <v>0.75338183921439905</v>
      </c>
      <c r="L10" s="1024">
        <f t="shared" si="1"/>
        <v>2.728087439214399</v>
      </c>
      <c r="M10" s="375">
        <v>0.79253431367814731</v>
      </c>
      <c r="N10" s="375">
        <v>21.429765437870181</v>
      </c>
      <c r="O10" s="375">
        <v>11.246725546047411</v>
      </c>
      <c r="P10" s="1025" t="s">
        <v>135</v>
      </c>
      <c r="Q10" s="1023">
        <f>Q9+1</f>
        <v>3</v>
      </c>
      <c r="R10" s="1025" t="s">
        <v>135</v>
      </c>
      <c r="S10" s="585">
        <v>19.29</v>
      </c>
      <c r="T10" s="585">
        <v>0.81</v>
      </c>
      <c r="U10" s="585">
        <v>6.53</v>
      </c>
      <c r="V10" s="585">
        <v>0.63</v>
      </c>
      <c r="W10" s="585">
        <v>27.259999999999998</v>
      </c>
      <c r="X10" s="585">
        <v>6.32</v>
      </c>
      <c r="Y10" s="585">
        <v>20.93</v>
      </c>
      <c r="Z10" s="585">
        <v>2.06</v>
      </c>
      <c r="AA10" s="585">
        <v>0.01</v>
      </c>
      <c r="AB10" s="585">
        <v>0.55000000000000004</v>
      </c>
      <c r="AC10" s="585">
        <v>2.63</v>
      </c>
      <c r="AD10" s="585">
        <v>0.57999999999999996</v>
      </c>
      <c r="AE10" s="585">
        <v>18.27</v>
      </c>
      <c r="AF10" s="585">
        <v>12.54</v>
      </c>
      <c r="AG10" s="402" t="s">
        <v>21</v>
      </c>
    </row>
    <row r="11" spans="1:33" ht="21.95" customHeight="1">
      <c r="A11" s="1023">
        <v>4</v>
      </c>
      <c r="B11" s="299" t="s">
        <v>22</v>
      </c>
      <c r="C11" s="375">
        <v>19.829999999999998</v>
      </c>
      <c r="D11" s="375">
        <v>3.95</v>
      </c>
      <c r="E11" s="375">
        <v>3.14</v>
      </c>
      <c r="F11" s="375">
        <v>4.5</v>
      </c>
      <c r="G11" s="1024">
        <f t="shared" si="0"/>
        <v>31.419999999999998</v>
      </c>
      <c r="H11" s="375">
        <v>2.4300000000000002</v>
      </c>
      <c r="I11" s="375">
        <v>28.99</v>
      </c>
      <c r="J11" s="375">
        <v>10.78</v>
      </c>
      <c r="K11" s="410">
        <v>2.4900000000000002</v>
      </c>
      <c r="L11" s="1024">
        <f t="shared" si="1"/>
        <v>13.27</v>
      </c>
      <c r="M11" s="375">
        <v>1.83</v>
      </c>
      <c r="N11" s="375">
        <v>15.78</v>
      </c>
      <c r="O11" s="375">
        <v>45.757632737177445</v>
      </c>
      <c r="P11" s="1025" t="s">
        <v>136</v>
      </c>
      <c r="Q11" s="1062">
        <f t="shared" ref="Q11:Q36" si="2">Q10+1</f>
        <v>4</v>
      </c>
      <c r="R11" s="1048" t="s">
        <v>136</v>
      </c>
      <c r="S11" s="648">
        <v>20</v>
      </c>
      <c r="T11" s="648">
        <v>7.72</v>
      </c>
      <c r="U11" s="648">
        <v>1.1399999999999999</v>
      </c>
      <c r="V11" s="648">
        <v>5.1100000000000003</v>
      </c>
      <c r="W11" s="648">
        <v>33.96</v>
      </c>
      <c r="X11" s="648">
        <v>3.24</v>
      </c>
      <c r="Y11" s="648">
        <v>30.72</v>
      </c>
      <c r="Z11" s="648">
        <v>10.130000000000001</v>
      </c>
      <c r="AA11" s="648">
        <v>0.37</v>
      </c>
      <c r="AB11" s="648">
        <v>3.26</v>
      </c>
      <c r="AC11" s="648">
        <v>13.75</v>
      </c>
      <c r="AD11" s="648">
        <v>3.48</v>
      </c>
      <c r="AE11" s="648">
        <v>17.02</v>
      </c>
      <c r="AF11" s="648">
        <v>44.76</v>
      </c>
      <c r="AG11" s="549" t="s">
        <v>22</v>
      </c>
    </row>
    <row r="12" spans="1:33" ht="21.95" customHeight="1">
      <c r="A12" s="1023">
        <v>5</v>
      </c>
      <c r="B12" s="299" t="s">
        <v>23</v>
      </c>
      <c r="C12" s="375">
        <v>7.815260600000002</v>
      </c>
      <c r="D12" s="375">
        <v>1.3580242999999996</v>
      </c>
      <c r="E12" s="375">
        <v>0.76196199999999981</v>
      </c>
      <c r="F12" s="375">
        <v>1.6371641000000001</v>
      </c>
      <c r="G12" s="1024">
        <f t="shared" si="0"/>
        <v>11.572411000000002</v>
      </c>
      <c r="H12" s="375">
        <v>1.0048157999999998</v>
      </c>
      <c r="I12" s="375">
        <v>10.567595199999998</v>
      </c>
      <c r="J12" s="375">
        <v>3.9811490622372161</v>
      </c>
      <c r="K12" s="410">
        <v>0.71412503280000006</v>
      </c>
      <c r="L12" s="1024">
        <f t="shared" si="1"/>
        <v>4.6952740950372158</v>
      </c>
      <c r="M12" s="375">
        <v>0.79123699999999997</v>
      </c>
      <c r="N12" s="375">
        <v>5.7637336458042903</v>
      </c>
      <c r="O12" s="375">
        <v>44.430866305677732</v>
      </c>
      <c r="P12" s="1025" t="s">
        <v>137</v>
      </c>
      <c r="Q12" s="1023">
        <f t="shared" si="2"/>
        <v>5</v>
      </c>
      <c r="R12" s="1025" t="s">
        <v>137</v>
      </c>
      <c r="S12" s="585">
        <v>8.39</v>
      </c>
      <c r="T12" s="585">
        <v>2.2400000000000002</v>
      </c>
      <c r="U12" s="585">
        <v>0.23</v>
      </c>
      <c r="V12" s="585">
        <v>2.4900000000000002</v>
      </c>
      <c r="W12" s="585">
        <v>13.34</v>
      </c>
      <c r="X12" s="585">
        <v>1.1599999999999999</v>
      </c>
      <c r="Y12" s="585">
        <v>12.18</v>
      </c>
      <c r="Z12" s="585">
        <v>4.87</v>
      </c>
      <c r="AA12" s="585">
        <v>0.13</v>
      </c>
      <c r="AB12" s="585">
        <v>0.75</v>
      </c>
      <c r="AC12" s="585">
        <v>5.75</v>
      </c>
      <c r="AD12" s="585">
        <v>0.83</v>
      </c>
      <c r="AE12" s="585">
        <v>6.51</v>
      </c>
      <c r="AF12" s="585">
        <v>47.17</v>
      </c>
      <c r="AG12" s="402" t="s">
        <v>23</v>
      </c>
    </row>
    <row r="13" spans="1:33" ht="21.95" customHeight="1">
      <c r="A13" s="1023">
        <v>6</v>
      </c>
      <c r="B13" s="299" t="s">
        <v>24</v>
      </c>
      <c r="C13" s="375">
        <v>0.1284221885878872</v>
      </c>
      <c r="D13" s="375">
        <v>5.8388418153312298E-2</v>
      </c>
      <c r="E13" s="375">
        <v>2.7262453747350004E-2</v>
      </c>
      <c r="F13" s="375">
        <v>0.10692709828813605</v>
      </c>
      <c r="G13" s="1024">
        <f t="shared" si="0"/>
        <v>0.32100015877668558</v>
      </c>
      <c r="H13" s="375">
        <v>2.0094781850212712E-2</v>
      </c>
      <c r="I13" s="375">
        <v>0.3009053769264729</v>
      </c>
      <c r="J13" s="375">
        <v>9.0535100500000007E-2</v>
      </c>
      <c r="K13" s="410">
        <v>0.26936785201419999</v>
      </c>
      <c r="L13" s="1024">
        <f t="shared" si="1"/>
        <v>0.35990295251420001</v>
      </c>
      <c r="M13" s="375">
        <v>0.28880393793655068</v>
      </c>
      <c r="N13" s="375">
        <v>2.2994354505988968E-2</v>
      </c>
      <c r="O13" s="375">
        <v>119.60668705569306</v>
      </c>
      <c r="P13" s="1025" t="s">
        <v>138</v>
      </c>
      <c r="Q13" s="1062">
        <f t="shared" si="2"/>
        <v>6</v>
      </c>
      <c r="R13" s="1048" t="s">
        <v>138</v>
      </c>
      <c r="S13" s="521">
        <v>0.08</v>
      </c>
      <c r="T13" s="521">
        <v>0.09</v>
      </c>
      <c r="U13" s="521">
        <v>0.04</v>
      </c>
      <c r="V13" s="521">
        <v>0.17</v>
      </c>
      <c r="W13" s="521">
        <v>0.38</v>
      </c>
      <c r="X13" s="521">
        <v>0.04</v>
      </c>
      <c r="Y13" s="521">
        <v>0.34</v>
      </c>
      <c r="Z13" s="521">
        <v>0.08</v>
      </c>
      <c r="AA13" s="521">
        <v>6.9999999999999999E-4</v>
      </c>
      <c r="AB13" s="521">
        <v>0.26</v>
      </c>
      <c r="AC13" s="521">
        <v>0.34</v>
      </c>
      <c r="AD13" s="521">
        <v>0.28000000000000003</v>
      </c>
      <c r="AE13" s="521">
        <v>0.03</v>
      </c>
      <c r="AF13" s="1050">
        <v>99.13</v>
      </c>
      <c r="AG13" s="549" t="s">
        <v>24</v>
      </c>
    </row>
    <row r="14" spans="1:33" ht="21.95" customHeight="1">
      <c r="A14" s="1023">
        <v>7</v>
      </c>
      <c r="B14" s="299" t="s">
        <v>16</v>
      </c>
      <c r="C14" s="375">
        <v>0.18995537334958651</v>
      </c>
      <c r="D14" s="375">
        <v>2.5323558131999997E-2</v>
      </c>
      <c r="E14" s="375">
        <v>6.442604079999999E-3</v>
      </c>
      <c r="F14" s="375">
        <v>4.5501843814080005E-2</v>
      </c>
      <c r="G14" s="1024">
        <f t="shared" si="0"/>
        <v>0.26722337937566648</v>
      </c>
      <c r="H14" s="375">
        <v>0.10688935175026662</v>
      </c>
      <c r="I14" s="375">
        <v>0.16033402762539992</v>
      </c>
      <c r="J14" s="375">
        <v>2.0578500000000003E-2</v>
      </c>
      <c r="K14" s="410">
        <v>3.3135100000000001E-2</v>
      </c>
      <c r="L14" s="1024">
        <f t="shared" si="1"/>
        <v>5.37136E-2</v>
      </c>
      <c r="M14" s="375">
        <v>3.6692339551450258E-2</v>
      </c>
      <c r="N14" s="375">
        <v>6.9928088073949637E-2</v>
      </c>
      <c r="O14" s="375">
        <v>33.501060751430138</v>
      </c>
      <c r="P14" s="1025" t="s">
        <v>139</v>
      </c>
      <c r="Q14" s="1023">
        <f t="shared" si="2"/>
        <v>7</v>
      </c>
      <c r="R14" s="1025" t="s">
        <v>139</v>
      </c>
      <c r="S14" s="1037">
        <v>0.35610129999999995</v>
      </c>
      <c r="T14" s="1037">
        <v>7.9375000000000001E-3</v>
      </c>
      <c r="U14" s="1037">
        <v>3.4069E-3</v>
      </c>
      <c r="V14" s="1037">
        <v>2.8798499999999998E-2</v>
      </c>
      <c r="W14" s="1037">
        <v>0.39624419999999999</v>
      </c>
      <c r="X14" s="1037">
        <v>7.9248600000000002E-2</v>
      </c>
      <c r="Y14" s="1037">
        <v>0.31699559999999999</v>
      </c>
      <c r="Z14" s="1037">
        <v>2.4848099999999998E-2</v>
      </c>
      <c r="AA14" s="1037">
        <v>4.7152999999999995E-3</v>
      </c>
      <c r="AB14" s="1037">
        <v>3.8188600000000003E-2</v>
      </c>
      <c r="AC14" s="1037">
        <v>6.7752199999999999E-2</v>
      </c>
      <c r="AD14" s="1037">
        <v>4.0029499999999996E-2</v>
      </c>
      <c r="AE14" s="1037">
        <v>0.24740240000000002</v>
      </c>
      <c r="AF14" s="1038">
        <v>21.37</v>
      </c>
      <c r="AG14" s="402" t="s">
        <v>16</v>
      </c>
    </row>
    <row r="15" spans="1:33" ht="21.95" customHeight="1">
      <c r="A15" s="1023">
        <v>8</v>
      </c>
      <c r="B15" s="299" t="s">
        <v>17</v>
      </c>
      <c r="C15" s="375">
        <v>15.954363011906572</v>
      </c>
      <c r="D15" s="375">
        <v>3.3983873995358485</v>
      </c>
      <c r="E15" s="375">
        <v>0</v>
      </c>
      <c r="F15" s="375">
        <v>3.0158342896704071</v>
      </c>
      <c r="G15" s="1024">
        <f t="shared" si="0"/>
        <v>22.36858470111283</v>
      </c>
      <c r="H15" s="375">
        <v>1.1184426134325147</v>
      </c>
      <c r="I15" s="375">
        <v>21.250142071950055</v>
      </c>
      <c r="J15" s="375">
        <v>12.840950499999998</v>
      </c>
      <c r="K15" s="410">
        <v>0.73629351549818101</v>
      </c>
      <c r="L15" s="1024">
        <f t="shared" si="1"/>
        <v>13.577244015498179</v>
      </c>
      <c r="M15" s="375">
        <v>0.90234999999999999</v>
      </c>
      <c r="N15" s="375">
        <v>7.9764684491056999</v>
      </c>
      <c r="O15" s="375">
        <v>63.892485845635782</v>
      </c>
      <c r="P15" s="1025" t="s">
        <v>140</v>
      </c>
      <c r="Q15" s="1062">
        <f t="shared" si="2"/>
        <v>8</v>
      </c>
      <c r="R15" s="1048" t="s">
        <v>140</v>
      </c>
      <c r="S15" s="962">
        <v>19.4855388</v>
      </c>
      <c r="T15" s="962">
        <v>2.7484047000000005</v>
      </c>
      <c r="U15" s="962">
        <v>0</v>
      </c>
      <c r="V15" s="962">
        <v>5.1167747999999991</v>
      </c>
      <c r="W15" s="962">
        <v>27.350718299999997</v>
      </c>
      <c r="X15" s="962">
        <v>1.9455408999999988</v>
      </c>
      <c r="Y15" s="962">
        <v>25.405177099999996</v>
      </c>
      <c r="Z15" s="962">
        <v>12.125830349999994</v>
      </c>
      <c r="AA15" s="1049">
        <v>0.16590257865999999</v>
      </c>
      <c r="AB15" s="962">
        <v>0.83770125419019981</v>
      </c>
      <c r="AC15" s="962">
        <v>13.129433600000004</v>
      </c>
      <c r="AD15" s="962">
        <v>0.80241670000000054</v>
      </c>
      <c r="AE15" s="962">
        <v>12.860293699999996</v>
      </c>
      <c r="AF15" s="962">
        <v>51.680149869925501</v>
      </c>
      <c r="AG15" s="549" t="s">
        <v>17</v>
      </c>
    </row>
    <row r="16" spans="1:33" ht="21.95" customHeight="1">
      <c r="A16" s="1023">
        <v>9</v>
      </c>
      <c r="B16" s="299" t="s">
        <v>25</v>
      </c>
      <c r="C16" s="375">
        <v>3.56</v>
      </c>
      <c r="D16" s="375">
        <v>2.5499999999999998</v>
      </c>
      <c r="E16" s="375">
        <v>1.0288524000000001</v>
      </c>
      <c r="F16" s="375">
        <v>3</v>
      </c>
      <c r="G16" s="1024">
        <f t="shared" si="0"/>
        <v>10.138852399999999</v>
      </c>
      <c r="H16" s="375">
        <v>1.01</v>
      </c>
      <c r="I16" s="375">
        <v>9.1300000000000008</v>
      </c>
      <c r="J16" s="375">
        <v>11.53</v>
      </c>
      <c r="K16" s="410">
        <v>0.96929200000000004</v>
      </c>
      <c r="L16" s="1024">
        <f t="shared" si="1"/>
        <v>12.499291999999999</v>
      </c>
      <c r="M16" s="375">
        <v>0.71665999999999996</v>
      </c>
      <c r="N16" s="375">
        <v>0.87</v>
      </c>
      <c r="O16" s="375">
        <v>136.90781356382644</v>
      </c>
      <c r="P16" s="1025" t="s">
        <v>141</v>
      </c>
      <c r="Q16" s="1023">
        <f t="shared" si="2"/>
        <v>9</v>
      </c>
      <c r="R16" s="1025" t="s">
        <v>141</v>
      </c>
      <c r="S16" s="585">
        <v>3.18</v>
      </c>
      <c r="T16" s="585">
        <v>2.87</v>
      </c>
      <c r="U16" s="585">
        <v>0.63</v>
      </c>
      <c r="V16" s="585">
        <v>2.87</v>
      </c>
      <c r="W16" s="585">
        <v>9.5500000000000007</v>
      </c>
      <c r="X16" s="585">
        <v>0.86</v>
      </c>
      <c r="Y16" s="585">
        <v>8.69</v>
      </c>
      <c r="Z16" s="585">
        <v>10.55</v>
      </c>
      <c r="AA16" s="585">
        <v>0.62</v>
      </c>
      <c r="AB16" s="585">
        <v>0.62</v>
      </c>
      <c r="AC16" s="585">
        <v>11.8</v>
      </c>
      <c r="AD16" s="585">
        <v>0.64</v>
      </c>
      <c r="AE16" s="585">
        <v>1</v>
      </c>
      <c r="AF16" s="585">
        <v>135.74</v>
      </c>
      <c r="AG16" s="402" t="s">
        <v>25</v>
      </c>
    </row>
    <row r="17" spans="1:33" ht="21.95" customHeight="1">
      <c r="A17" s="1023">
        <v>10</v>
      </c>
      <c r="B17" s="299" t="s">
        <v>5</v>
      </c>
      <c r="C17" s="375">
        <v>0.33532119999999993</v>
      </c>
      <c r="D17" s="375">
        <v>1.6652500000000001E-2</v>
      </c>
      <c r="E17" s="375">
        <v>0.11466290000000001</v>
      </c>
      <c r="F17" s="375">
        <v>3.9131699999999998E-2</v>
      </c>
      <c r="G17" s="1024">
        <f t="shared" si="0"/>
        <v>0.50576829999999995</v>
      </c>
      <c r="H17" s="375">
        <v>5.0598000000000004E-2</v>
      </c>
      <c r="I17" s="375">
        <v>0.45517029999999997</v>
      </c>
      <c r="J17" s="375">
        <v>0.20234820000000001</v>
      </c>
      <c r="K17" s="410">
        <v>0.1907711</v>
      </c>
      <c r="L17" s="1024">
        <f t="shared" si="1"/>
        <v>0.3931193</v>
      </c>
      <c r="M17" s="375">
        <v>0.33964979999999995</v>
      </c>
      <c r="N17" s="375">
        <v>0.16444249999999999</v>
      </c>
      <c r="O17" s="375">
        <v>86.367520024922555</v>
      </c>
      <c r="P17" s="1025" t="s">
        <v>142</v>
      </c>
      <c r="Q17" s="1062">
        <f t="shared" si="2"/>
        <v>10</v>
      </c>
      <c r="R17" s="1048" t="s">
        <v>142</v>
      </c>
      <c r="S17" s="648">
        <v>0.62</v>
      </c>
      <c r="T17" s="648">
        <v>0.18</v>
      </c>
      <c r="U17" s="648">
        <v>0.13</v>
      </c>
      <c r="V17" s="648">
        <v>0.19</v>
      </c>
      <c r="W17" s="648">
        <v>1.1100000000000001</v>
      </c>
      <c r="X17" s="648">
        <v>0.1</v>
      </c>
      <c r="Y17" s="648">
        <v>1.01</v>
      </c>
      <c r="Z17" s="648">
        <v>0.18</v>
      </c>
      <c r="AA17" s="648">
        <v>0.05</v>
      </c>
      <c r="AB17" s="648">
        <v>0.12</v>
      </c>
      <c r="AC17" s="648">
        <v>0.35</v>
      </c>
      <c r="AD17" s="648">
        <v>0.12</v>
      </c>
      <c r="AE17" s="648">
        <v>0.66</v>
      </c>
      <c r="AF17" s="648">
        <v>34.950000000000003</v>
      </c>
      <c r="AG17" s="549" t="s">
        <v>5</v>
      </c>
    </row>
    <row r="18" spans="1:33" ht="21.95" customHeight="1">
      <c r="A18" s="1023">
        <v>12</v>
      </c>
      <c r="B18" s="299" t="s">
        <v>27</v>
      </c>
      <c r="C18" s="375">
        <v>5.2523674999999992</v>
      </c>
      <c r="D18" s="375">
        <v>0.12678680000000003</v>
      </c>
      <c r="E18" s="375">
        <v>0.41272039999999999</v>
      </c>
      <c r="F18" s="375">
        <v>0.42155400000000015</v>
      </c>
      <c r="G18" s="1024">
        <f t="shared" si="0"/>
        <v>6.2134286999999997</v>
      </c>
      <c r="H18" s="375">
        <v>0.52352555499999998</v>
      </c>
      <c r="I18" s="375">
        <v>5.6899031449999997</v>
      </c>
      <c r="J18" s="375">
        <v>0.79525875000000001</v>
      </c>
      <c r="K18" s="410">
        <v>0.78247412052249987</v>
      </c>
      <c r="L18" s="1024">
        <f t="shared" si="1"/>
        <v>1.5777328705225</v>
      </c>
      <c r="M18" s="375">
        <v>0.55899470000000018</v>
      </c>
      <c r="N18" s="375">
        <v>4.1280047761999992</v>
      </c>
      <c r="O18" s="375">
        <v>27.728641952524839</v>
      </c>
      <c r="P18" s="1025" t="s">
        <v>144</v>
      </c>
      <c r="Q18" s="1023">
        <f t="shared" si="2"/>
        <v>11</v>
      </c>
      <c r="R18" s="1025" t="s">
        <v>144</v>
      </c>
      <c r="S18" s="585">
        <v>4.96</v>
      </c>
      <c r="T18" s="585">
        <v>0.46</v>
      </c>
      <c r="U18" s="585">
        <v>0.46</v>
      </c>
      <c r="V18" s="585">
        <v>0.37</v>
      </c>
      <c r="W18" s="585">
        <v>6.25</v>
      </c>
      <c r="X18" s="585">
        <v>0.52</v>
      </c>
      <c r="Y18" s="585">
        <v>5.73</v>
      </c>
      <c r="Z18" s="585">
        <v>0.94</v>
      </c>
      <c r="AA18" s="585">
        <v>0.21</v>
      </c>
      <c r="AB18" s="585">
        <v>0.65</v>
      </c>
      <c r="AC18" s="585">
        <v>1.8</v>
      </c>
      <c r="AD18" s="585">
        <v>0.65</v>
      </c>
      <c r="AE18" s="585">
        <v>3.95</v>
      </c>
      <c r="AF18" s="585">
        <v>31.38</v>
      </c>
      <c r="AG18" s="402" t="s">
        <v>27</v>
      </c>
    </row>
    <row r="19" spans="1:33" ht="21.95" customHeight="1">
      <c r="A19" s="1023">
        <v>13</v>
      </c>
      <c r="B19" s="299" t="s">
        <v>28</v>
      </c>
      <c r="C19" s="375">
        <v>6.5869636138192469</v>
      </c>
      <c r="D19" s="375">
        <v>4.3601217171055193</v>
      </c>
      <c r="E19" s="375">
        <v>2.6719558644328627</v>
      </c>
      <c r="F19" s="375">
        <v>3.2194632412041946</v>
      </c>
      <c r="G19" s="1024">
        <f t="shared" si="0"/>
        <v>16.838504436561823</v>
      </c>
      <c r="H19" s="375">
        <v>2.0453278991506352</v>
      </c>
      <c r="I19" s="375">
        <v>14.793176537411187</v>
      </c>
      <c r="J19" s="375">
        <v>9.3867390968136668</v>
      </c>
      <c r="K19" s="410">
        <v>0.94978445070421125</v>
      </c>
      <c r="L19" s="1024">
        <f t="shared" si="1"/>
        <v>10.336523547517878</v>
      </c>
      <c r="M19" s="375">
        <v>1.1373766696206109</v>
      </c>
      <c r="N19" s="375">
        <v>5.4117149722473625</v>
      </c>
      <c r="O19" s="375">
        <v>69.873590174343818</v>
      </c>
      <c r="P19" s="1025" t="s">
        <v>145</v>
      </c>
      <c r="Q19" s="1062">
        <f t="shared" si="2"/>
        <v>12</v>
      </c>
      <c r="R19" s="1048" t="s">
        <v>145</v>
      </c>
      <c r="S19" s="521">
        <v>9.2200000000000006</v>
      </c>
      <c r="T19" s="521">
        <v>4.95</v>
      </c>
      <c r="U19" s="521">
        <v>1.1200000000000001</v>
      </c>
      <c r="V19" s="521">
        <v>3.64</v>
      </c>
      <c r="W19" s="521">
        <v>18.93</v>
      </c>
      <c r="X19" s="521">
        <v>1.85</v>
      </c>
      <c r="Y19" s="521">
        <v>17.079999999999998</v>
      </c>
      <c r="Z19" s="521">
        <v>10.09</v>
      </c>
      <c r="AA19" s="521">
        <v>0.13</v>
      </c>
      <c r="AB19" s="521">
        <v>1.1000000000000001</v>
      </c>
      <c r="AC19" s="521">
        <v>11.32</v>
      </c>
      <c r="AD19" s="521">
        <v>1.18</v>
      </c>
      <c r="AE19" s="521">
        <v>7.29</v>
      </c>
      <c r="AF19" s="1050">
        <v>66.260000000000005</v>
      </c>
      <c r="AG19" s="549" t="s">
        <v>28</v>
      </c>
    </row>
    <row r="20" spans="1:33" ht="21.95" customHeight="1">
      <c r="A20" s="1023">
        <v>14</v>
      </c>
      <c r="B20" s="299" t="s">
        <v>6</v>
      </c>
      <c r="C20" s="375">
        <v>3.9120266499999996</v>
      </c>
      <c r="D20" s="375">
        <v>4.3314499999999999E-2</v>
      </c>
      <c r="E20" s="375">
        <v>0.68122528000000004</v>
      </c>
      <c r="F20" s="375">
        <v>1.132665531</v>
      </c>
      <c r="G20" s="1024">
        <f t="shared" si="0"/>
        <v>5.769231961</v>
      </c>
      <c r="H20" s="375">
        <v>0.55748461000000005</v>
      </c>
      <c r="I20" s="375">
        <v>5.2117473509999996</v>
      </c>
      <c r="J20" s="375">
        <v>1.22057532</v>
      </c>
      <c r="K20" s="410">
        <v>1.4521851300000002</v>
      </c>
      <c r="L20" s="1024">
        <f t="shared" si="1"/>
        <v>2.6727604500000002</v>
      </c>
      <c r="M20" s="375">
        <v>1.57127562</v>
      </c>
      <c r="N20" s="375">
        <v>2.4144909300000004</v>
      </c>
      <c r="O20" s="375">
        <v>51.270346201400116</v>
      </c>
      <c r="P20" s="1025" t="s">
        <v>146</v>
      </c>
      <c r="Q20" s="1023">
        <f t="shared" si="2"/>
        <v>13</v>
      </c>
      <c r="R20" s="1025" t="s">
        <v>146</v>
      </c>
      <c r="S20" s="1040">
        <v>4.09</v>
      </c>
      <c r="T20" s="1040">
        <v>0.14000000000000001</v>
      </c>
      <c r="U20" s="1040">
        <v>0.44</v>
      </c>
      <c r="V20" s="1040">
        <v>0.85</v>
      </c>
      <c r="W20" s="1040">
        <v>5.53</v>
      </c>
      <c r="X20" s="1040">
        <v>0.52</v>
      </c>
      <c r="Y20" s="1040">
        <v>5.01</v>
      </c>
      <c r="Z20" s="1040">
        <v>1.1200000000000001</v>
      </c>
      <c r="AA20" s="1040">
        <v>0.01</v>
      </c>
      <c r="AB20" s="1040">
        <v>1.59</v>
      </c>
      <c r="AC20" s="1040">
        <v>2.73</v>
      </c>
      <c r="AD20" s="1040">
        <v>2.19</v>
      </c>
      <c r="AE20" s="1040">
        <v>2.02</v>
      </c>
      <c r="AF20" s="1041">
        <v>54.55</v>
      </c>
      <c r="AG20" s="402" t="s">
        <v>6</v>
      </c>
    </row>
    <row r="21" spans="1:33" ht="21.95" customHeight="1">
      <c r="A21" s="1023">
        <v>15</v>
      </c>
      <c r="B21" s="299" t="s">
        <v>18</v>
      </c>
      <c r="C21" s="375">
        <v>27.104233699999991</v>
      </c>
      <c r="D21" s="375">
        <v>1.5053209999999997</v>
      </c>
      <c r="E21" s="375">
        <v>0.82310890000000003</v>
      </c>
      <c r="F21" s="375">
        <v>6.9888934999999996</v>
      </c>
      <c r="G21" s="1024">
        <f t="shared" si="0"/>
        <v>36.421557099999987</v>
      </c>
      <c r="H21" s="375">
        <v>1.9479572999999994</v>
      </c>
      <c r="I21" s="375">
        <v>34.473599800000002</v>
      </c>
      <c r="J21" s="375">
        <v>17.4258712</v>
      </c>
      <c r="K21" s="410">
        <v>1.4527853899999998</v>
      </c>
      <c r="L21" s="1024">
        <f t="shared" si="1"/>
        <v>18.878656589999999</v>
      </c>
      <c r="M21" s="375">
        <v>1.7210459</v>
      </c>
      <c r="N21" s="375">
        <v>15.841878325</v>
      </c>
      <c r="O21" s="375">
        <v>54.762660991382731</v>
      </c>
      <c r="P21" s="1025" t="s">
        <v>147</v>
      </c>
      <c r="Q21" s="1062">
        <f t="shared" si="2"/>
        <v>14</v>
      </c>
      <c r="R21" s="1048" t="s">
        <v>147</v>
      </c>
      <c r="S21" s="962">
        <v>26.94</v>
      </c>
      <c r="T21" s="962">
        <v>1.62</v>
      </c>
      <c r="U21" s="962">
        <v>0.13</v>
      </c>
      <c r="V21" s="962">
        <v>6.78</v>
      </c>
      <c r="W21" s="962">
        <v>35.47</v>
      </c>
      <c r="X21" s="962">
        <v>2.62</v>
      </c>
      <c r="Y21" s="962">
        <v>32.85</v>
      </c>
      <c r="Z21" s="962">
        <v>17.399999999999999</v>
      </c>
      <c r="AA21" s="1049">
        <v>0.17</v>
      </c>
      <c r="AB21" s="962">
        <v>1.72</v>
      </c>
      <c r="AC21" s="962">
        <v>19.3</v>
      </c>
      <c r="AD21" s="962">
        <v>1.88</v>
      </c>
      <c r="AE21" s="962">
        <v>14.45</v>
      </c>
      <c r="AF21" s="962">
        <v>58.75</v>
      </c>
      <c r="AG21" s="549" t="s">
        <v>18</v>
      </c>
    </row>
    <row r="22" spans="1:33" ht="21.95" customHeight="1">
      <c r="A22" s="1023">
        <v>16</v>
      </c>
      <c r="B22" s="299" t="s">
        <v>29</v>
      </c>
      <c r="C22" s="375">
        <v>20.589894010333154</v>
      </c>
      <c r="D22" s="375">
        <v>2.2861231309606702</v>
      </c>
      <c r="E22" s="375">
        <v>0.529955303167848</v>
      </c>
      <c r="F22" s="375">
        <v>8.2311571992400623</v>
      </c>
      <c r="G22" s="1024">
        <f t="shared" si="0"/>
        <v>31.637129643701737</v>
      </c>
      <c r="H22" s="375">
        <v>1.7395296392936086</v>
      </c>
      <c r="I22" s="375">
        <v>29.897600004408122</v>
      </c>
      <c r="J22" s="375">
        <v>15.102394029530076</v>
      </c>
      <c r="K22" s="403">
        <v>1.2279667112754804</v>
      </c>
      <c r="L22" s="1024">
        <f t="shared" si="1"/>
        <v>16.330360740805556</v>
      </c>
      <c r="M22" s="375">
        <v>2.2849832338184441</v>
      </c>
      <c r="N22" s="375">
        <v>12.911965623872055</v>
      </c>
      <c r="O22" s="375">
        <v>54.62097539065941</v>
      </c>
      <c r="P22" s="1025" t="s">
        <v>148</v>
      </c>
      <c r="Q22" s="1023">
        <f t="shared" si="2"/>
        <v>15</v>
      </c>
      <c r="R22" s="1025" t="s">
        <v>148</v>
      </c>
      <c r="S22" s="585">
        <v>20.74</v>
      </c>
      <c r="T22" s="585">
        <v>2.62</v>
      </c>
      <c r="U22" s="585">
        <v>0.64</v>
      </c>
      <c r="V22" s="585">
        <v>8.76</v>
      </c>
      <c r="W22" s="585">
        <v>32.76</v>
      </c>
      <c r="X22" s="585">
        <v>1.82</v>
      </c>
      <c r="Y22" s="585">
        <v>30.95</v>
      </c>
      <c r="Z22" s="585">
        <v>15.28</v>
      </c>
      <c r="AA22" s="585">
        <v>0.03</v>
      </c>
      <c r="AB22" s="585">
        <v>1.36</v>
      </c>
      <c r="AC22" s="585">
        <v>16.66</v>
      </c>
      <c r="AD22" s="585">
        <v>1.42</v>
      </c>
      <c r="AE22" s="585">
        <v>14.81</v>
      </c>
      <c r="AF22" s="585">
        <v>53.83</v>
      </c>
      <c r="AG22" s="402" t="s">
        <v>29</v>
      </c>
    </row>
    <row r="23" spans="1:33" ht="21.95" customHeight="1">
      <c r="A23" s="1023">
        <v>17</v>
      </c>
      <c r="B23" s="299" t="s">
        <v>19</v>
      </c>
      <c r="C23" s="375">
        <v>0.23141557200000004</v>
      </c>
      <c r="D23" s="375">
        <v>9.6196000000000007E-3</v>
      </c>
      <c r="E23" s="375">
        <v>0.16960348120000002</v>
      </c>
      <c r="F23" s="375">
        <v>1.92763E-2</v>
      </c>
      <c r="G23" s="1024">
        <f t="shared" si="0"/>
        <v>0.42991495320000006</v>
      </c>
      <c r="H23" s="375">
        <v>4.2991500000000009E-2</v>
      </c>
      <c r="I23" s="375">
        <v>0.38692349999999998</v>
      </c>
      <c r="J23" s="375">
        <v>3.6119999999999998E-3</v>
      </c>
      <c r="K23" s="410">
        <v>1.9566000000000002E-3</v>
      </c>
      <c r="L23" s="1024">
        <f t="shared" si="1"/>
        <v>5.5685999999999999E-3</v>
      </c>
      <c r="M23" s="375">
        <v>4.0166199999999992E-2</v>
      </c>
      <c r="N23" s="375">
        <v>0.34290529999999997</v>
      </c>
      <c r="O23" s="375">
        <v>1.439199221551547</v>
      </c>
      <c r="P23" s="1025" t="s">
        <v>149</v>
      </c>
      <c r="Q23" s="1062">
        <f t="shared" si="2"/>
        <v>16</v>
      </c>
      <c r="R23" s="1048" t="s">
        <v>149</v>
      </c>
      <c r="S23" s="648">
        <v>0.4027249</v>
      </c>
      <c r="T23" s="648">
        <v>6.360999999999999E-4</v>
      </c>
      <c r="U23" s="648">
        <v>0.10885370000000001</v>
      </c>
      <c r="V23" s="648">
        <v>5.6353999999999996E-3</v>
      </c>
      <c r="W23" s="648">
        <v>0.51785010000000009</v>
      </c>
      <c r="X23" s="648">
        <v>5.1785009999999999E-2</v>
      </c>
      <c r="Y23" s="648">
        <v>0.46606509000000007</v>
      </c>
      <c r="Z23" s="648">
        <v>1.695E-2</v>
      </c>
      <c r="AA23" s="648">
        <v>2.4000000000000001E-4</v>
      </c>
      <c r="AB23" s="648">
        <v>2.005798005E-2</v>
      </c>
      <c r="AC23" s="648">
        <v>3.7247980049999997E-2</v>
      </c>
      <c r="AD23" s="648">
        <v>2.0221799999999998E-2</v>
      </c>
      <c r="AE23" s="648">
        <v>0.41918429999999995</v>
      </c>
      <c r="AF23" s="648">
        <v>7.99</v>
      </c>
      <c r="AG23" s="549" t="s">
        <v>19</v>
      </c>
    </row>
    <row r="24" spans="1:33" ht="20.25" customHeight="1">
      <c r="A24" s="1023">
        <v>18</v>
      </c>
      <c r="B24" s="299" t="s">
        <v>8</v>
      </c>
      <c r="C24" s="375">
        <v>1.3680298660050116</v>
      </c>
      <c r="D24" s="375">
        <v>1.1818769999999999E-2</v>
      </c>
      <c r="E24" s="375">
        <v>0.42944399999999999</v>
      </c>
      <c r="F24" s="375">
        <v>2.2033234280000001E-2</v>
      </c>
      <c r="G24" s="1024">
        <f t="shared" si="0"/>
        <v>1.8313258702850117</v>
      </c>
      <c r="H24" s="375">
        <v>0.19341130702850118</v>
      </c>
      <c r="I24" s="375">
        <v>1.6379145632565102</v>
      </c>
      <c r="J24" s="375">
        <v>2.8133999999999999E-2</v>
      </c>
      <c r="K24" s="410">
        <v>9.2613800000000013E-3</v>
      </c>
      <c r="L24" s="1024">
        <f t="shared" si="1"/>
        <v>3.7395379999999999E-2</v>
      </c>
      <c r="M24" s="375">
        <v>1.8522759999999999E-2</v>
      </c>
      <c r="N24" s="375">
        <v>1.5912578032565106</v>
      </c>
      <c r="O24" s="375">
        <v>2.2831093171093313</v>
      </c>
      <c r="P24" s="1025" t="s">
        <v>150</v>
      </c>
      <c r="Q24" s="1023">
        <f t="shared" si="2"/>
        <v>17</v>
      </c>
      <c r="R24" s="1025" t="s">
        <v>150</v>
      </c>
      <c r="S24" s="585">
        <v>1.32</v>
      </c>
      <c r="T24" s="585">
        <v>0.05</v>
      </c>
      <c r="U24" s="585">
        <v>0.42</v>
      </c>
      <c r="V24" s="585">
        <v>0.04</v>
      </c>
      <c r="W24" s="585">
        <v>1.83</v>
      </c>
      <c r="X24" s="585">
        <v>0.32000000000000012</v>
      </c>
      <c r="Y24" s="585">
        <v>1.51</v>
      </c>
      <c r="Z24" s="585">
        <v>0.02</v>
      </c>
      <c r="AA24" s="585">
        <v>2.519E-4</v>
      </c>
      <c r="AB24" s="585">
        <v>0.04</v>
      </c>
      <c r="AC24" s="585">
        <v>7.0000000000000007E-2</v>
      </c>
      <c r="AD24" s="585">
        <v>0.05</v>
      </c>
      <c r="AE24" s="585">
        <v>1.43</v>
      </c>
      <c r="AF24" s="585">
        <v>4.58</v>
      </c>
      <c r="AG24" s="402" t="s">
        <v>8</v>
      </c>
    </row>
    <row r="25" spans="1:33" ht="18.75" customHeight="1">
      <c r="A25" s="1023">
        <v>19</v>
      </c>
      <c r="B25" s="299" t="s">
        <v>30</v>
      </c>
      <c r="C25" s="375">
        <v>0.16222197783215034</v>
      </c>
      <c r="D25" s="375">
        <v>0</v>
      </c>
      <c r="E25" s="375">
        <v>5.0585551600000001E-2</v>
      </c>
      <c r="F25" s="375">
        <v>0</v>
      </c>
      <c r="G25" s="1024">
        <f t="shared" si="0"/>
        <v>0.21280752943215034</v>
      </c>
      <c r="H25" s="375">
        <v>2.1280752943215034E-2</v>
      </c>
      <c r="I25" s="375">
        <v>0.19152677648893532</v>
      </c>
      <c r="J25" s="375">
        <v>0</v>
      </c>
      <c r="K25" s="410">
        <v>7.31866912818099E-3</v>
      </c>
      <c r="L25" s="1024">
        <f t="shared" si="1"/>
        <v>7.31866912818099E-3</v>
      </c>
      <c r="M25" s="375">
        <v>1.0597565365300099E-2</v>
      </c>
      <c r="N25" s="375">
        <v>0.18092921112363516</v>
      </c>
      <c r="O25" s="375">
        <v>3.8212250330458608</v>
      </c>
      <c r="P25" s="1025" t="s">
        <v>151</v>
      </c>
      <c r="Q25" s="1062">
        <f t="shared" si="2"/>
        <v>18</v>
      </c>
      <c r="R25" s="1048" t="s">
        <v>151</v>
      </c>
      <c r="S25" s="521">
        <v>0.19</v>
      </c>
      <c r="T25" s="521">
        <v>0</v>
      </c>
      <c r="U25" s="521">
        <v>0.03</v>
      </c>
      <c r="V25" s="521">
        <v>0</v>
      </c>
      <c r="W25" s="521">
        <v>0.22</v>
      </c>
      <c r="X25" s="521">
        <v>0.02</v>
      </c>
      <c r="Y25" s="521">
        <v>0.2</v>
      </c>
      <c r="Z25" s="521">
        <v>0</v>
      </c>
      <c r="AA25" s="521">
        <v>0</v>
      </c>
      <c r="AB25" s="521">
        <v>0.01</v>
      </c>
      <c r="AC25" s="521">
        <v>0.01</v>
      </c>
      <c r="AD25" s="521">
        <v>0.01</v>
      </c>
      <c r="AE25" s="521">
        <v>0.19</v>
      </c>
      <c r="AF25" s="1050">
        <v>3.7</v>
      </c>
      <c r="AG25" s="549" t="s">
        <v>30</v>
      </c>
    </row>
    <row r="26" spans="1:33" ht="18.75" customHeight="1">
      <c r="A26" s="1023">
        <v>20</v>
      </c>
      <c r="B26" s="299" t="s">
        <v>31</v>
      </c>
      <c r="C26" s="375">
        <v>1.6461066999999998</v>
      </c>
      <c r="D26" s="375">
        <v>3.0710000000000001E-2</v>
      </c>
      <c r="E26" s="375">
        <v>0.52431510000000003</v>
      </c>
      <c r="F26" s="375">
        <v>3.3E-3</v>
      </c>
      <c r="G26" s="1024">
        <f t="shared" si="0"/>
        <v>2.2044317999999996</v>
      </c>
      <c r="H26" s="375">
        <v>0.22044317999999999</v>
      </c>
      <c r="I26" s="375">
        <v>1.9839886199999996</v>
      </c>
      <c r="J26" s="375">
        <v>2.0884000000000002E-3</v>
      </c>
      <c r="K26" s="410">
        <v>1.7512800000000005E-2</v>
      </c>
      <c r="L26" s="1024">
        <f t="shared" si="1"/>
        <v>1.9601200000000006E-2</v>
      </c>
      <c r="M26" s="375">
        <v>1.8783900000000003E-2</v>
      </c>
      <c r="N26" s="375">
        <v>1.9630826200000002</v>
      </c>
      <c r="O26" s="375">
        <v>0.98796937655821848</v>
      </c>
      <c r="P26" s="1025" t="s">
        <v>152</v>
      </c>
      <c r="Q26" s="1023">
        <f t="shared" si="2"/>
        <v>19</v>
      </c>
      <c r="R26" s="1025" t="s">
        <v>152</v>
      </c>
      <c r="S26" s="1043">
        <v>0.4</v>
      </c>
      <c r="T26" s="1043">
        <v>0.12</v>
      </c>
      <c r="U26" s="1043">
        <v>0.08</v>
      </c>
      <c r="V26" s="1043">
        <v>3.9543E-3</v>
      </c>
      <c r="W26" s="1043">
        <v>0.6</v>
      </c>
      <c r="X26" s="1043">
        <v>0.06</v>
      </c>
      <c r="Y26" s="1043">
        <v>0.54</v>
      </c>
      <c r="Z26" s="1043">
        <v>2.2699999999999999E-3</v>
      </c>
      <c r="AA26" s="1044">
        <v>2.37E-5</v>
      </c>
      <c r="AB26" s="1043">
        <v>0.02</v>
      </c>
      <c r="AC26" s="1043">
        <v>0.02</v>
      </c>
      <c r="AD26" s="1043">
        <v>0.02</v>
      </c>
      <c r="AE26" s="1043">
        <v>0.52</v>
      </c>
      <c r="AF26" s="1038">
        <v>3.76</v>
      </c>
      <c r="AG26" s="402" t="s">
        <v>31</v>
      </c>
    </row>
    <row r="27" spans="1:33" ht="18.75" customHeight="1">
      <c r="A27" s="1023">
        <v>21</v>
      </c>
      <c r="B27" s="299" t="s">
        <v>9</v>
      </c>
      <c r="C27" s="375">
        <v>10.525114199999999</v>
      </c>
      <c r="D27" s="375">
        <v>2.3386934999999998</v>
      </c>
      <c r="E27" s="375">
        <v>1.5041041999999998</v>
      </c>
      <c r="F27" s="375">
        <v>2.3701648</v>
      </c>
      <c r="G27" s="1024">
        <f t="shared" si="0"/>
        <v>16.738076700000001</v>
      </c>
      <c r="H27" s="375">
        <v>1.1671886999999999</v>
      </c>
      <c r="I27" s="375">
        <v>15.570888</v>
      </c>
      <c r="J27" s="375">
        <v>5.2822354999999996</v>
      </c>
      <c r="K27" s="410">
        <v>1.2854294999999998</v>
      </c>
      <c r="L27" s="1024">
        <f t="shared" si="1"/>
        <v>6.5676649999999999</v>
      </c>
      <c r="M27" s="375">
        <v>1.3042704000000001</v>
      </c>
      <c r="N27" s="375">
        <v>8.8464992999999996</v>
      </c>
      <c r="O27" s="375">
        <v>42.179129411244887</v>
      </c>
      <c r="P27" s="1025" t="s">
        <v>153</v>
      </c>
      <c r="Q27" s="1062">
        <f t="shared" si="2"/>
        <v>20</v>
      </c>
      <c r="R27" s="1048" t="s">
        <v>153</v>
      </c>
      <c r="S27" s="962">
        <v>10.19</v>
      </c>
      <c r="T27" s="962">
        <v>2.89</v>
      </c>
      <c r="U27" s="962">
        <v>1.51</v>
      </c>
      <c r="V27" s="962">
        <v>2.76</v>
      </c>
      <c r="W27" s="962">
        <v>17.350000000000001</v>
      </c>
      <c r="X27" s="962">
        <v>1.41</v>
      </c>
      <c r="Y27" s="962">
        <v>15.94</v>
      </c>
      <c r="Z27" s="962">
        <v>5.96</v>
      </c>
      <c r="AA27" s="1049">
        <v>0.18</v>
      </c>
      <c r="AB27" s="962">
        <v>1.25</v>
      </c>
      <c r="AC27" s="962">
        <v>7.39</v>
      </c>
      <c r="AD27" s="962">
        <v>1.37</v>
      </c>
      <c r="AE27" s="962">
        <v>8.49</v>
      </c>
      <c r="AF27" s="962">
        <v>46.33</v>
      </c>
      <c r="AG27" s="549" t="s">
        <v>9</v>
      </c>
    </row>
    <row r="28" spans="1:33" ht="18.75" customHeight="1">
      <c r="A28" s="1023">
        <v>22</v>
      </c>
      <c r="B28" s="299" t="s">
        <v>32</v>
      </c>
      <c r="C28" s="375">
        <v>5.5421834033707613</v>
      </c>
      <c r="D28" s="375">
        <v>11.828541227218679</v>
      </c>
      <c r="E28" s="375">
        <v>1.3101420768000001</v>
      </c>
      <c r="F28" s="375">
        <v>5.2499178338906951</v>
      </c>
      <c r="G28" s="1024">
        <f t="shared" si="0"/>
        <v>23.930784541280136</v>
      </c>
      <c r="H28" s="375">
        <v>2.3458098476413154</v>
      </c>
      <c r="I28" s="375">
        <v>21.584974693638813</v>
      </c>
      <c r="J28" s="375">
        <v>34.564643890000006</v>
      </c>
      <c r="K28" s="410">
        <v>1.2177137065975001</v>
      </c>
      <c r="L28" s="1024">
        <f t="shared" si="1"/>
        <v>35.782357596597507</v>
      </c>
      <c r="M28" s="375">
        <v>1.4074694863174999</v>
      </c>
      <c r="N28" s="375">
        <v>1.0891984405970339</v>
      </c>
      <c r="O28" s="375">
        <v>165.77437826296236</v>
      </c>
      <c r="P28" s="1025" t="s">
        <v>154</v>
      </c>
      <c r="Q28" s="1023">
        <f t="shared" si="2"/>
        <v>21</v>
      </c>
      <c r="R28" s="1025" t="s">
        <v>154</v>
      </c>
      <c r="S28" s="585">
        <v>4.72</v>
      </c>
      <c r="T28" s="585">
        <v>9.07</v>
      </c>
      <c r="U28" s="585">
        <v>0.72</v>
      </c>
      <c r="V28" s="585">
        <v>4.33</v>
      </c>
      <c r="W28" s="585">
        <v>18.84</v>
      </c>
      <c r="X28" s="585">
        <v>1.87</v>
      </c>
      <c r="Y28" s="585">
        <v>16.98</v>
      </c>
      <c r="Z28" s="585">
        <v>26.39</v>
      </c>
      <c r="AA28" s="585">
        <v>0.24</v>
      </c>
      <c r="AB28" s="585">
        <v>1.18</v>
      </c>
      <c r="AC28" s="585">
        <v>27.8</v>
      </c>
      <c r="AD28" s="585">
        <v>1.19</v>
      </c>
      <c r="AE28" s="585">
        <v>1.82</v>
      </c>
      <c r="AF28" s="585">
        <v>163.76</v>
      </c>
      <c r="AG28" s="402" t="s">
        <v>32</v>
      </c>
    </row>
    <row r="29" spans="1:33" ht="18.75" customHeight="1">
      <c r="A29" s="1023">
        <v>23</v>
      </c>
      <c r="B29" s="299" t="s">
        <v>33</v>
      </c>
      <c r="C29" s="375">
        <v>9.7395020906067096</v>
      </c>
      <c r="D29" s="375">
        <v>0.784807698991557</v>
      </c>
      <c r="E29" s="375">
        <v>0.24462654828268038</v>
      </c>
      <c r="F29" s="375">
        <v>2.4364403676864859</v>
      </c>
      <c r="G29" s="1024">
        <f t="shared" si="0"/>
        <v>13.205376705567431</v>
      </c>
      <c r="H29" s="375">
        <v>1.2161644132958904</v>
      </c>
      <c r="I29" s="375">
        <v>11.989212241206728</v>
      </c>
      <c r="J29" s="375">
        <v>14.846232099864807</v>
      </c>
      <c r="K29" s="410">
        <v>1.9242764119500004</v>
      </c>
      <c r="L29" s="1024">
        <f t="shared" si="1"/>
        <v>16.770508511814807</v>
      </c>
      <c r="M29" s="375">
        <v>2.6743909408763806</v>
      </c>
      <c r="N29" s="375">
        <v>0.88012772417813279</v>
      </c>
      <c r="O29" s="375">
        <v>139.87998689500913</v>
      </c>
      <c r="P29" s="1025" t="s">
        <v>155</v>
      </c>
      <c r="Q29" s="1062">
        <f t="shared" si="2"/>
        <v>22</v>
      </c>
      <c r="R29" s="1048" t="s">
        <v>155</v>
      </c>
      <c r="S29" s="648">
        <v>9.01</v>
      </c>
      <c r="T29" s="648">
        <v>0.64</v>
      </c>
      <c r="U29" s="648">
        <v>0.19</v>
      </c>
      <c r="V29" s="648">
        <v>2.6</v>
      </c>
      <c r="W29" s="648">
        <v>12.45</v>
      </c>
      <c r="X29" s="648">
        <v>1.2</v>
      </c>
      <c r="Y29" s="648">
        <v>11.25</v>
      </c>
      <c r="Z29" s="648">
        <v>14.3</v>
      </c>
      <c r="AA29" s="648">
        <v>0.13</v>
      </c>
      <c r="AB29" s="648">
        <v>2.31</v>
      </c>
      <c r="AC29" s="648">
        <v>16.739999999999998</v>
      </c>
      <c r="AD29" s="648">
        <v>2.31</v>
      </c>
      <c r="AE29" s="648">
        <v>0.9</v>
      </c>
      <c r="AF29" s="648">
        <v>148.77000000000001</v>
      </c>
      <c r="AG29" s="549" t="s">
        <v>33</v>
      </c>
    </row>
    <row r="30" spans="1:33" ht="18.75" customHeight="1">
      <c r="A30" s="1023">
        <v>24</v>
      </c>
      <c r="B30" s="299" t="s">
        <v>20</v>
      </c>
      <c r="C30" s="375">
        <v>5.2026079000000003</v>
      </c>
      <c r="D30" s="375">
        <v>0</v>
      </c>
      <c r="E30" s="375">
        <v>0.42955959999999999</v>
      </c>
      <c r="F30" s="375">
        <v>0</v>
      </c>
      <c r="G30" s="1024">
        <f t="shared" si="0"/>
        <v>5.6321675000000004</v>
      </c>
      <c r="H30" s="375">
        <v>4.1098960661926416</v>
      </c>
      <c r="I30" s="375">
        <v>1.52227143380736</v>
      </c>
      <c r="J30" s="375">
        <v>0</v>
      </c>
      <c r="K30" s="410">
        <v>8.7400049999999995E-4</v>
      </c>
      <c r="L30" s="1024">
        <f t="shared" si="1"/>
        <v>8.7400049999999995E-4</v>
      </c>
      <c r="M30" s="375">
        <v>1.4114632446199999E-2</v>
      </c>
      <c r="N30" s="375">
        <v>1.5072828008611596</v>
      </c>
      <c r="O30" s="375">
        <v>5.7414235108783018E-2</v>
      </c>
      <c r="P30" s="1025" t="s">
        <v>156</v>
      </c>
      <c r="Q30" s="1023">
        <f t="shared" si="2"/>
        <v>23</v>
      </c>
      <c r="R30" s="1025" t="s">
        <v>156</v>
      </c>
      <c r="S30" s="585">
        <v>0.1655798</v>
      </c>
      <c r="T30" s="585">
        <v>3.8864999999999998E-3</v>
      </c>
      <c r="U30" s="585">
        <v>7.3041800000000004E-2</v>
      </c>
      <c r="V30" s="585">
        <v>4.6939999999999997E-4</v>
      </c>
      <c r="W30" s="585">
        <v>0.24297750000000001</v>
      </c>
      <c r="X30" s="585">
        <v>2.4297800000000001E-2</v>
      </c>
      <c r="Y30" s="585">
        <v>0.2186797</v>
      </c>
      <c r="Z30" s="585">
        <v>8.9464999999999996E-3</v>
      </c>
      <c r="AA30" s="585">
        <v>1.0277999999999999E-3</v>
      </c>
      <c r="AB30" s="585">
        <v>2.1386E-3</v>
      </c>
      <c r="AC30" s="585">
        <v>1.2112700000000001E-2</v>
      </c>
      <c r="AD30" s="585">
        <v>2.2317000000000001E-3</v>
      </c>
      <c r="AE30" s="585">
        <v>0.20647389999999999</v>
      </c>
      <c r="AF30" s="585">
        <v>5.54</v>
      </c>
      <c r="AG30" s="402" t="s">
        <v>20</v>
      </c>
    </row>
    <row r="31" spans="1:33" ht="18.75" customHeight="1">
      <c r="A31" s="1023">
        <v>25</v>
      </c>
      <c r="B31" s="299" t="s">
        <v>12</v>
      </c>
      <c r="C31" s="375">
        <v>6.6651780454769192</v>
      </c>
      <c r="D31" s="375">
        <v>9.4077036516030219</v>
      </c>
      <c r="E31" s="375">
        <v>1.8884407764258602</v>
      </c>
      <c r="F31" s="375">
        <v>2.2628018023011034</v>
      </c>
      <c r="G31" s="1024">
        <f t="shared" si="0"/>
        <v>20.224124275806908</v>
      </c>
      <c r="H31" s="375">
        <v>2.0224121685806908</v>
      </c>
      <c r="I31" s="375">
        <v>18.201712107226211</v>
      </c>
      <c r="J31" s="375">
        <v>13.05737921458867</v>
      </c>
      <c r="K31" s="1057">
        <v>1.6744251014541285</v>
      </c>
      <c r="L31" s="1024">
        <f t="shared" si="1"/>
        <v>14.731804316042798</v>
      </c>
      <c r="M31" s="375">
        <v>1.8475288128436484</v>
      </c>
      <c r="N31" s="375">
        <v>5.6568859263732998</v>
      </c>
      <c r="O31" s="375">
        <v>80.936365884322797</v>
      </c>
      <c r="P31" s="1025" t="s">
        <v>157</v>
      </c>
      <c r="Q31" s="1062">
        <f t="shared" si="2"/>
        <v>24</v>
      </c>
      <c r="R31" s="1048" t="s">
        <v>157</v>
      </c>
      <c r="S31" s="962">
        <v>7.2628882000000017</v>
      </c>
      <c r="T31" s="962">
        <v>10.356372399999993</v>
      </c>
      <c r="U31" s="962">
        <v>1.3027472999999996</v>
      </c>
      <c r="V31" s="962">
        <v>2.6630743999999993</v>
      </c>
      <c r="W31" s="962">
        <v>21.58508230000001</v>
      </c>
      <c r="X31" s="962">
        <v>2.0952286999999989</v>
      </c>
      <c r="Y31" s="962">
        <v>19.505696699999991</v>
      </c>
      <c r="Z31" s="962">
        <v>13.475641394666656</v>
      </c>
      <c r="AA31" s="1049">
        <v>0.15463532053413007</v>
      </c>
      <c r="AB31" s="962">
        <v>0.78703391702624936</v>
      </c>
      <c r="AC31" s="962">
        <v>14.417308900000004</v>
      </c>
      <c r="AD31" s="962">
        <v>1.4683650000000004</v>
      </c>
      <c r="AE31" s="962">
        <v>6.8575600999999979</v>
      </c>
      <c r="AF31" s="962">
        <v>73.91332451098765</v>
      </c>
      <c r="AG31" s="549" t="s">
        <v>12</v>
      </c>
    </row>
    <row r="32" spans="1:33" ht="18.75" customHeight="1">
      <c r="A32" s="1023">
        <v>26</v>
      </c>
      <c r="B32" s="299" t="s">
        <v>39</v>
      </c>
      <c r="C32" s="375">
        <v>7.5619562429175256</v>
      </c>
      <c r="D32" s="375">
        <v>1.416023592208465</v>
      </c>
      <c r="E32" s="375">
        <v>1.8786521783132895</v>
      </c>
      <c r="F32" s="375">
        <v>2.7623389144782799</v>
      </c>
      <c r="G32" s="1024">
        <f t="shared" si="0"/>
        <v>13.618970927917561</v>
      </c>
      <c r="H32" s="375">
        <v>1.2518412016981963</v>
      </c>
      <c r="I32" s="375">
        <v>12.36710567528795</v>
      </c>
      <c r="J32" s="375">
        <v>7.0935787742153273</v>
      </c>
      <c r="K32" s="410">
        <v>1.000349403861291</v>
      </c>
      <c r="L32" s="1024">
        <f t="shared" si="1"/>
        <v>8.0939281780766184</v>
      </c>
      <c r="M32" s="375">
        <v>1.3944446949991913</v>
      </c>
      <c r="N32" s="375">
        <v>4.2606084840811764</v>
      </c>
      <c r="O32" s="375">
        <v>65.4474906726646</v>
      </c>
      <c r="P32" s="614" t="s">
        <v>158</v>
      </c>
      <c r="Q32" s="1023">
        <f t="shared" si="2"/>
        <v>25</v>
      </c>
      <c r="R32" s="1025" t="s">
        <v>158</v>
      </c>
      <c r="S32" s="585">
        <v>7.15</v>
      </c>
      <c r="T32" s="585">
        <v>7.43</v>
      </c>
      <c r="U32" s="585">
        <v>1</v>
      </c>
      <c r="V32" s="585">
        <v>7.55</v>
      </c>
      <c r="W32" s="585">
        <v>23.14</v>
      </c>
      <c r="X32" s="585">
        <v>2.2200000000000002</v>
      </c>
      <c r="Y32" s="585">
        <v>20.92</v>
      </c>
      <c r="Z32" s="585">
        <v>7.24</v>
      </c>
      <c r="AA32" s="585">
        <v>0.35</v>
      </c>
      <c r="AB32" s="585">
        <v>0.49</v>
      </c>
      <c r="AC32" s="585">
        <v>8.09</v>
      </c>
      <c r="AD32" s="585">
        <v>0.7</v>
      </c>
      <c r="AE32" s="585">
        <v>12.83</v>
      </c>
      <c r="AF32" s="585">
        <v>38.65</v>
      </c>
      <c r="AG32" s="402" t="s">
        <v>39</v>
      </c>
    </row>
    <row r="33" spans="1:33" ht="18.75" customHeight="1">
      <c r="A33" s="1023">
        <v>27</v>
      </c>
      <c r="B33" s="299" t="s">
        <v>34</v>
      </c>
      <c r="C33" s="375">
        <v>0.80166819999999994</v>
      </c>
      <c r="D33" s="375">
        <v>6.3342700000000002E-2</v>
      </c>
      <c r="E33" s="375">
        <v>0.4001401</v>
      </c>
      <c r="F33" s="375">
        <v>0.26053269999999995</v>
      </c>
      <c r="G33" s="1024">
        <f t="shared" si="0"/>
        <v>1.5256836999999999</v>
      </c>
      <c r="H33" s="375">
        <v>0.28677130000000006</v>
      </c>
      <c r="I33" s="375">
        <v>1.2389124</v>
      </c>
      <c r="J33" s="375">
        <v>1.9696100000000001E-2</v>
      </c>
      <c r="K33" s="410">
        <v>7.7896307553392288E-2</v>
      </c>
      <c r="L33" s="1024">
        <f t="shared" si="1"/>
        <v>9.7592407553392296E-2</v>
      </c>
      <c r="M33" s="375">
        <v>0.10671681915652849</v>
      </c>
      <c r="N33" s="375">
        <v>1.1124934808434714</v>
      </c>
      <c r="O33" s="375">
        <v>7.877264571199083</v>
      </c>
      <c r="P33" s="1025" t="s">
        <v>159</v>
      </c>
      <c r="Q33" s="1062">
        <f t="shared" si="2"/>
        <v>26</v>
      </c>
      <c r="R33" s="1048" t="s">
        <v>159</v>
      </c>
      <c r="S33" s="648">
        <v>0.81</v>
      </c>
      <c r="T33" s="648">
        <v>0.16</v>
      </c>
      <c r="U33" s="648">
        <v>0.32</v>
      </c>
      <c r="V33" s="648">
        <v>7.0000000000000007E-2</v>
      </c>
      <c r="W33" s="648">
        <v>1.36</v>
      </c>
      <c r="X33" s="648">
        <v>0.26</v>
      </c>
      <c r="Y33" s="648">
        <v>1.0900000000000001</v>
      </c>
      <c r="Z33" s="648">
        <v>0.03</v>
      </c>
      <c r="AA33" s="648">
        <v>2.8649999999999997E-4</v>
      </c>
      <c r="AB33" s="648">
        <v>0.08</v>
      </c>
      <c r="AC33" s="648">
        <v>0.11</v>
      </c>
      <c r="AD33" s="648">
        <v>0.09</v>
      </c>
      <c r="AE33" s="648">
        <v>0.98</v>
      </c>
      <c r="AF33" s="648">
        <v>9.92</v>
      </c>
      <c r="AG33" s="549" t="s">
        <v>34</v>
      </c>
    </row>
    <row r="34" spans="1:33" ht="18.75" customHeight="1">
      <c r="A34" s="1023">
        <v>28</v>
      </c>
      <c r="B34" s="299" t="s">
        <v>35</v>
      </c>
      <c r="C34" s="375">
        <v>37.727175580380859</v>
      </c>
      <c r="D34" s="375">
        <v>11.673153305006885</v>
      </c>
      <c r="E34" s="375">
        <v>1.5901082360445997</v>
      </c>
      <c r="F34" s="375">
        <v>18.929526892355675</v>
      </c>
      <c r="G34" s="1024">
        <f t="shared" si="0"/>
        <v>69.919964013788018</v>
      </c>
      <c r="H34" s="375">
        <v>4.5991668786705757</v>
      </c>
      <c r="I34" s="375">
        <v>65.320797135117431</v>
      </c>
      <c r="J34" s="375">
        <v>40.892095785666669</v>
      </c>
      <c r="K34" s="1057">
        <v>4.9483781340114419</v>
      </c>
      <c r="L34" s="1024">
        <f t="shared" si="1"/>
        <v>45.840473919678111</v>
      </c>
      <c r="M34" s="375">
        <v>5.9645319855144727</v>
      </c>
      <c r="N34" s="375">
        <v>20.362493673980563</v>
      </c>
      <c r="O34" s="375">
        <v>70.177456384765364</v>
      </c>
      <c r="P34" s="1025" t="s">
        <v>160</v>
      </c>
      <c r="Q34" s="1023">
        <f>Q33+1</f>
        <v>27</v>
      </c>
      <c r="R34" s="1025" t="s">
        <v>160</v>
      </c>
      <c r="S34" s="585">
        <v>35.72</v>
      </c>
      <c r="T34" s="585">
        <v>14.01</v>
      </c>
      <c r="U34" s="585">
        <v>0.78</v>
      </c>
      <c r="V34" s="585">
        <v>21.32</v>
      </c>
      <c r="W34" s="585">
        <v>71.83</v>
      </c>
      <c r="X34" s="585">
        <v>6.26</v>
      </c>
      <c r="Y34" s="585">
        <v>65.569999999999993</v>
      </c>
      <c r="Z34" s="585">
        <v>40.92</v>
      </c>
      <c r="AA34" s="585">
        <v>0.44</v>
      </c>
      <c r="AB34" s="585">
        <v>5.04</v>
      </c>
      <c r="AC34" s="585">
        <v>46.4</v>
      </c>
      <c r="AD34" s="585">
        <v>5.42</v>
      </c>
      <c r="AE34" s="585">
        <v>20.04</v>
      </c>
      <c r="AF34" s="585">
        <v>70.760000000000005</v>
      </c>
      <c r="AG34" s="402" t="s">
        <v>35</v>
      </c>
    </row>
    <row r="35" spans="1:33" ht="18.75" customHeight="1">
      <c r="A35" s="1023">
        <v>29</v>
      </c>
      <c r="B35" s="299" t="s">
        <v>36</v>
      </c>
      <c r="C35" s="375">
        <v>1.1502840000000001</v>
      </c>
      <c r="D35" s="375">
        <v>0.93091789999999974</v>
      </c>
      <c r="E35" s="375">
        <v>9.017E-2</v>
      </c>
      <c r="F35" s="375">
        <v>0.87358729999999996</v>
      </c>
      <c r="G35" s="1024">
        <f t="shared" si="0"/>
        <v>3.0449592000000001</v>
      </c>
      <c r="H35" s="375">
        <v>0.15223010000000001</v>
      </c>
      <c r="I35" s="375">
        <v>2.8927290999999999</v>
      </c>
      <c r="J35" s="375">
        <v>1.3023277999999998</v>
      </c>
      <c r="K35" s="410">
        <v>0.34149679999999993</v>
      </c>
      <c r="L35" s="1024">
        <f t="shared" si="1"/>
        <v>1.6438245999999999</v>
      </c>
      <c r="M35" s="375">
        <v>0.21603399999999998</v>
      </c>
      <c r="N35" s="375">
        <v>1.2489044999999999</v>
      </c>
      <c r="O35" s="375">
        <v>56.826081640344405</v>
      </c>
      <c r="P35" s="1025" t="s">
        <v>161</v>
      </c>
      <c r="Q35" s="1062">
        <f t="shared" si="2"/>
        <v>28</v>
      </c>
      <c r="R35" s="1048" t="s">
        <v>161</v>
      </c>
      <c r="S35" s="521">
        <v>1.31</v>
      </c>
      <c r="T35" s="521">
        <v>0.28999999999999998</v>
      </c>
      <c r="U35" s="521">
        <v>0.1</v>
      </c>
      <c r="V35" s="521">
        <v>0.32</v>
      </c>
      <c r="W35" s="521">
        <v>2.02</v>
      </c>
      <c r="X35" s="521">
        <v>0.17</v>
      </c>
      <c r="Y35" s="521">
        <v>1.85</v>
      </c>
      <c r="Z35" s="521">
        <v>0.67</v>
      </c>
      <c r="AA35" s="521">
        <v>0.12</v>
      </c>
      <c r="AB35" s="521">
        <v>0.17</v>
      </c>
      <c r="AC35" s="521">
        <v>0.95</v>
      </c>
      <c r="AD35" s="521">
        <v>0.17</v>
      </c>
      <c r="AE35" s="521">
        <v>0.89</v>
      </c>
      <c r="AF35" s="1050">
        <v>51.69</v>
      </c>
      <c r="AG35" s="549" t="s">
        <v>36</v>
      </c>
    </row>
    <row r="36" spans="1:33" ht="18.75" customHeight="1">
      <c r="A36" s="1023">
        <v>30</v>
      </c>
      <c r="B36" s="299" t="s">
        <v>244</v>
      </c>
      <c r="C36" s="375">
        <v>18.712430120000011</v>
      </c>
      <c r="D36" s="375">
        <v>1.5097981510115916</v>
      </c>
      <c r="E36" s="375">
        <v>5.2613097999999994</v>
      </c>
      <c r="F36" s="375">
        <v>3.8486017546862583</v>
      </c>
      <c r="G36" s="1024">
        <f t="shared" si="0"/>
        <v>29.332139825697858</v>
      </c>
      <c r="H36" s="375">
        <v>2.7736727999999991</v>
      </c>
      <c r="I36" s="375">
        <v>26.558467025697826</v>
      </c>
      <c r="J36" s="375">
        <v>10.840720650519037</v>
      </c>
      <c r="K36" s="1057">
        <v>1.0035643727999941</v>
      </c>
      <c r="L36" s="1024">
        <f t="shared" si="1"/>
        <v>11.844285023319031</v>
      </c>
      <c r="M36" s="375">
        <v>1.5289207999999992</v>
      </c>
      <c r="N36" s="375">
        <v>14.188825575178818</v>
      </c>
      <c r="O36" s="375">
        <v>44.597020648287277</v>
      </c>
      <c r="P36" s="1025" t="s">
        <v>162</v>
      </c>
      <c r="Q36" s="1023">
        <f t="shared" si="2"/>
        <v>29</v>
      </c>
      <c r="R36" s="1025" t="s">
        <v>162</v>
      </c>
      <c r="S36" s="559">
        <v>16.91</v>
      </c>
      <c r="T36" s="559">
        <v>1.71</v>
      </c>
      <c r="U36" s="559">
        <v>3.54</v>
      </c>
      <c r="V36" s="559">
        <v>4.13</v>
      </c>
      <c r="W36" s="559">
        <v>26.29</v>
      </c>
      <c r="X36" s="559">
        <v>2.39</v>
      </c>
      <c r="Y36" s="559">
        <v>23.9</v>
      </c>
      <c r="Z36" s="559">
        <v>8.99</v>
      </c>
      <c r="AA36" s="559">
        <v>0.15</v>
      </c>
      <c r="AB36" s="559">
        <v>1.57</v>
      </c>
      <c r="AC36" s="559">
        <v>10.71</v>
      </c>
      <c r="AD36" s="559">
        <v>1.77</v>
      </c>
      <c r="AE36" s="559">
        <v>13.07</v>
      </c>
      <c r="AF36" s="1039">
        <v>44.81</v>
      </c>
      <c r="AG36" s="402" t="s">
        <v>244</v>
      </c>
    </row>
    <row r="37" spans="1:33" s="3" customFormat="1" ht="21" customHeight="1">
      <c r="A37" s="1843" t="s">
        <v>117</v>
      </c>
      <c r="B37" s="1844"/>
      <c r="C37" s="379">
        <f>SUM(C8:C36)</f>
        <v>250.36824738360781</v>
      </c>
      <c r="D37" s="379">
        <f>SUM(D8:D36)</f>
        <v>65.910497976906299</v>
      </c>
      <c r="E37" s="379">
        <f>SUM(E8:E36)</f>
        <v>35.415626353788468</v>
      </c>
      <c r="F37" s="379">
        <f>SUM(F8:F36)</f>
        <v>76.544974652300496</v>
      </c>
      <c r="G37" s="1027">
        <f t="shared" si="0"/>
        <v>428.23934636660306</v>
      </c>
      <c r="H37" s="379">
        <f>SUM(H8:H36)</f>
        <v>38.796760983051655</v>
      </c>
      <c r="I37" s="379">
        <f>SUM(I8:I36)</f>
        <v>389.44370885510386</v>
      </c>
      <c r="J37" s="379">
        <f>SUM(J8:J36)</f>
        <v>221.13425378239845</v>
      </c>
      <c r="K37" s="886">
        <v>27.146962169107002</v>
      </c>
      <c r="L37" s="1027">
        <f t="shared" si="1"/>
        <v>248.28121595150546</v>
      </c>
      <c r="M37" s="379">
        <f>SUM(M8:M36)</f>
        <v>31.023186622124427</v>
      </c>
      <c r="N37" s="379">
        <f>SUM(N8:N36)</f>
        <v>170.97178500996935</v>
      </c>
      <c r="O37" s="379">
        <f>L37/H37*100</f>
        <v>639.95346431102064</v>
      </c>
      <c r="P37" s="1028" t="s">
        <v>202</v>
      </c>
      <c r="Q37" s="1867" t="s">
        <v>202</v>
      </c>
      <c r="R37" s="1868"/>
      <c r="S37" s="1362">
        <f>SUM(S8:S36)</f>
        <v>243.99283299999999</v>
      </c>
      <c r="T37" s="1362">
        <f t="shared" ref="T37:AE37" si="3">SUM(T8:T36)</f>
        <v>83.787237199999979</v>
      </c>
      <c r="U37" s="1362">
        <f t="shared" si="3"/>
        <v>23.578049700000005</v>
      </c>
      <c r="V37" s="1362">
        <f t="shared" si="3"/>
        <v>91.688706799999977</v>
      </c>
      <c r="W37" s="1362">
        <f t="shared" si="3"/>
        <v>443.04287239999996</v>
      </c>
      <c r="X37" s="1362">
        <f t="shared" si="3"/>
        <v>41.306101009999999</v>
      </c>
      <c r="Y37" s="1362">
        <f t="shared" si="3"/>
        <v>401.76261418999985</v>
      </c>
      <c r="Z37" s="1362">
        <f t="shared" si="3"/>
        <v>209.32448634466667</v>
      </c>
      <c r="AA37" s="1362">
        <f t="shared" si="3"/>
        <v>3.8080830991941297</v>
      </c>
      <c r="AB37" s="1362">
        <f t="shared" si="3"/>
        <v>26.735120351266442</v>
      </c>
      <c r="AC37" s="1362">
        <f t="shared" si="3"/>
        <v>239.88385538005002</v>
      </c>
      <c r="AD37" s="1362">
        <f t="shared" si="3"/>
        <v>29.943264700000004</v>
      </c>
      <c r="AE37" s="1362">
        <f t="shared" si="3"/>
        <v>191.00091439999997</v>
      </c>
      <c r="AF37" s="1363">
        <f>AC37/Y37*100</f>
        <v>59.707859045990077</v>
      </c>
      <c r="AG37" s="1364" t="s">
        <v>117</v>
      </c>
    </row>
    <row r="38" spans="1:33" ht="18.75" customHeight="1">
      <c r="A38" s="1843" t="s">
        <v>114</v>
      </c>
      <c r="B38" s="1845"/>
      <c r="C38" s="375"/>
      <c r="D38" s="375"/>
      <c r="E38" s="375"/>
      <c r="F38" s="375"/>
      <c r="G38" s="1024"/>
      <c r="H38" s="375"/>
      <c r="I38" s="375"/>
      <c r="J38" s="375"/>
      <c r="K38" s="410"/>
      <c r="L38" s="1024"/>
      <c r="M38" s="375"/>
      <c r="N38" s="375"/>
      <c r="O38" s="375"/>
      <c r="P38" s="1029" t="s">
        <v>119</v>
      </c>
      <c r="Q38" s="1843" t="s">
        <v>119</v>
      </c>
      <c r="R38" s="1845"/>
      <c r="S38" s="1030"/>
      <c r="T38" s="375"/>
      <c r="U38" s="375"/>
      <c r="V38" s="1031"/>
      <c r="W38" s="1032"/>
      <c r="X38" s="375"/>
      <c r="Y38" s="375"/>
      <c r="Z38" s="375"/>
      <c r="AA38" s="410"/>
      <c r="AB38" s="1024"/>
      <c r="AC38" s="375"/>
      <c r="AD38" s="375"/>
      <c r="AE38" s="375"/>
      <c r="AF38" s="378"/>
      <c r="AG38" s="1059" t="s">
        <v>114</v>
      </c>
    </row>
    <row r="39" spans="1:33" ht="30" customHeight="1">
      <c r="A39" s="1023">
        <v>31</v>
      </c>
      <c r="B39" s="453" t="s">
        <v>243</v>
      </c>
      <c r="C39" s="375">
        <v>0.34993447279999995</v>
      </c>
      <c r="D39" s="375">
        <v>1.9559232000000002E-4</v>
      </c>
      <c r="E39" s="375">
        <v>1.8239352800000001E-2</v>
      </c>
      <c r="F39" s="375">
        <v>4.8898080000000004E-5</v>
      </c>
      <c r="G39" s="1024">
        <f>C39+D39+E39+F39</f>
        <v>0.36841831599999997</v>
      </c>
      <c r="H39" s="375">
        <v>3.6841831600000007E-2</v>
      </c>
      <c r="I39" s="375">
        <v>0.33157648439999998</v>
      </c>
      <c r="J39" s="375">
        <v>1.4785999999999998E-4</v>
      </c>
      <c r="K39" s="410">
        <v>8.9338975274300004E-3</v>
      </c>
      <c r="L39" s="1024">
        <f>J39+K39</f>
        <v>9.08175752743E-3</v>
      </c>
      <c r="M39" s="375">
        <v>7.1119602125000016E-3</v>
      </c>
      <c r="N39" s="375">
        <v>0.32131523562502001</v>
      </c>
      <c r="O39" s="375">
        <v>2.7389630913856209</v>
      </c>
      <c r="P39" s="1025" t="s">
        <v>163</v>
      </c>
      <c r="Q39" s="1062">
        <f>30</f>
        <v>30</v>
      </c>
      <c r="R39" s="1048" t="s">
        <v>163</v>
      </c>
      <c r="S39" s="1051">
        <v>0.29786450000000003</v>
      </c>
      <c r="T39" s="1052">
        <v>2.0920000000000002E-4</v>
      </c>
      <c r="U39" s="1051">
        <v>0.32030330000000001</v>
      </c>
      <c r="V39" s="1052">
        <v>5.2199999999999995E-5</v>
      </c>
      <c r="W39" s="1051">
        <v>0.61842920000000001</v>
      </c>
      <c r="X39" s="1051">
        <v>6.1843000000000002E-2</v>
      </c>
      <c r="Y39" s="1051">
        <v>0.55658620000000003</v>
      </c>
      <c r="Z39" s="1052">
        <v>1.17E-4</v>
      </c>
      <c r="AA39" s="1051">
        <v>9.7799999999999992E-4</v>
      </c>
      <c r="AB39" s="1051">
        <v>6.5482000000000005E-3</v>
      </c>
      <c r="AC39" s="1051">
        <v>7.6427999999999999E-3</v>
      </c>
      <c r="AD39" s="1051">
        <v>6.9148999999999999E-3</v>
      </c>
      <c r="AE39" s="1051">
        <v>0.54857670000000003</v>
      </c>
      <c r="AF39" s="1050">
        <v>1.37</v>
      </c>
      <c r="AG39" s="552" t="s">
        <v>243</v>
      </c>
    </row>
    <row r="40" spans="1:33" ht="18.75" customHeight="1">
      <c r="A40" s="1023">
        <v>32</v>
      </c>
      <c r="B40" s="299" t="s">
        <v>38</v>
      </c>
      <c r="C40" s="375">
        <v>1.6310000000000002E-2</v>
      </c>
      <c r="D40" s="375">
        <v>6.8700000000000002E-3</v>
      </c>
      <c r="E40" s="375">
        <v>4.8799999999999998E-3</v>
      </c>
      <c r="F40" s="375">
        <v>1.41E-2</v>
      </c>
      <c r="G40" s="1024">
        <f t="shared" ref="G40:G47" si="4">C40+D40+E40+F40</f>
        <v>4.2160000000000003E-2</v>
      </c>
      <c r="H40" s="375">
        <v>4.2199999999999998E-3</v>
      </c>
      <c r="I40" s="375">
        <v>3.7940000000000002E-2</v>
      </c>
      <c r="J40" s="375">
        <v>5.8E-4</v>
      </c>
      <c r="K40" s="410">
        <v>3.32E-2</v>
      </c>
      <c r="L40" s="1024">
        <f t="shared" ref="L40:L47" si="5">J40+K40</f>
        <v>3.3779999999999998E-2</v>
      </c>
      <c r="M40" s="375">
        <v>3.32E-2</v>
      </c>
      <c r="N40" s="375">
        <v>4.1599999999999996E-3</v>
      </c>
      <c r="O40" s="375">
        <v>89</v>
      </c>
      <c r="P40" s="1025" t="s">
        <v>164</v>
      </c>
      <c r="Q40" s="1023">
        <f>Q39+1</f>
        <v>31</v>
      </c>
      <c r="R40" s="1025" t="s">
        <v>164</v>
      </c>
      <c r="S40" s="1045">
        <v>9.650800000000001E-3</v>
      </c>
      <c r="T40" s="1045">
        <v>1.39087E-2</v>
      </c>
      <c r="U40" s="1045">
        <v>3.13E-3</v>
      </c>
      <c r="V40" s="1045">
        <v>2.7105199999999999E-2</v>
      </c>
      <c r="W40" s="1045">
        <v>5.3794699999999994E-2</v>
      </c>
      <c r="X40" s="1045">
        <v>5.3800000000000002E-3</v>
      </c>
      <c r="Y40" s="1045">
        <v>4.8415200000000005E-2</v>
      </c>
      <c r="Z40" s="1045">
        <v>8.2620000000000002E-3</v>
      </c>
      <c r="AA40" s="1045">
        <v>2.1765999999999999E-3</v>
      </c>
      <c r="AB40" s="1045">
        <v>2.6069499999999999E-2</v>
      </c>
      <c r="AC40" s="1045">
        <v>3.6508100000000002E-2</v>
      </c>
      <c r="AD40" s="1045">
        <v>2.6069499999999999E-2</v>
      </c>
      <c r="AE40" s="1045">
        <v>1.19071E-2</v>
      </c>
      <c r="AF40" s="1042">
        <v>75.41</v>
      </c>
      <c r="AG40" s="402" t="s">
        <v>38</v>
      </c>
    </row>
    <row r="41" spans="1:33" ht="66">
      <c r="A41" s="1023">
        <v>33</v>
      </c>
      <c r="B41" s="453" t="s">
        <v>118</v>
      </c>
      <c r="C41" s="375">
        <v>5.7371999999999999E-2</v>
      </c>
      <c r="D41" s="375">
        <v>1.3756999999999999E-3</v>
      </c>
      <c r="E41" s="375">
        <v>3.3E-3</v>
      </c>
      <c r="F41" s="375">
        <v>6.5682000000000006E-3</v>
      </c>
      <c r="G41" s="1024">
        <f t="shared" si="4"/>
        <v>6.8615899999999994E-2</v>
      </c>
      <c r="H41" s="375">
        <v>3.4299999999999999E-3</v>
      </c>
      <c r="I41" s="375">
        <v>6.5185899999999991E-2</v>
      </c>
      <c r="J41" s="375">
        <v>7.5046000000000002E-3</v>
      </c>
      <c r="K41" s="410">
        <v>1.2924000000000001E-2</v>
      </c>
      <c r="L41" s="1024">
        <f t="shared" si="5"/>
        <v>2.0428600000000002E-2</v>
      </c>
      <c r="M41" s="375">
        <v>1.2924000000000001E-2</v>
      </c>
      <c r="N41" s="375">
        <v>4.4757299999999993E-2</v>
      </c>
      <c r="O41" s="375">
        <v>31.338985884984332</v>
      </c>
      <c r="P41" s="1025" t="s">
        <v>165</v>
      </c>
      <c r="Q41" s="1062">
        <f t="shared" ref="Q41:Q45" si="6">Q40+1</f>
        <v>32</v>
      </c>
      <c r="R41" s="1048" t="s">
        <v>1909</v>
      </c>
      <c r="S41" s="648">
        <v>0.09</v>
      </c>
      <c r="T41" s="648">
        <v>0.01</v>
      </c>
      <c r="U41" s="648">
        <v>3.0000000000000001E-3</v>
      </c>
      <c r="V41" s="648">
        <v>0.02</v>
      </c>
      <c r="W41" s="648">
        <v>0.12</v>
      </c>
      <c r="X41" s="648">
        <v>0.01</v>
      </c>
      <c r="Y41" s="648">
        <v>0.12</v>
      </c>
      <c r="Z41" s="648">
        <v>0.01</v>
      </c>
      <c r="AA41" s="648">
        <v>0.14000000000000001</v>
      </c>
      <c r="AB41" s="648">
        <v>0.01</v>
      </c>
      <c r="AC41" s="648">
        <v>0.16</v>
      </c>
      <c r="AD41" s="648">
        <v>0.03</v>
      </c>
      <c r="AE41" s="648">
        <v>0.01</v>
      </c>
      <c r="AF41" s="1053">
        <v>142.91</v>
      </c>
      <c r="AG41" s="552" t="s">
        <v>1908</v>
      </c>
    </row>
    <row r="42" spans="1:33" ht="32.25" customHeight="1">
      <c r="A42" s="1023"/>
      <c r="B42" s="299"/>
      <c r="C42" s="375"/>
      <c r="D42" s="375"/>
      <c r="E42" s="375"/>
      <c r="F42" s="375"/>
      <c r="G42" s="1024"/>
      <c r="H42" s="375"/>
      <c r="I42" s="375"/>
      <c r="J42" s="375"/>
      <c r="K42" s="410"/>
      <c r="L42" s="1024"/>
      <c r="M42" s="375"/>
      <c r="N42" s="375"/>
      <c r="O42" s="375"/>
      <c r="P42" s="1025"/>
      <c r="Q42" s="1023">
        <v>33</v>
      </c>
      <c r="R42" s="513" t="s">
        <v>143</v>
      </c>
      <c r="S42" s="1040">
        <v>1.17</v>
      </c>
      <c r="T42" s="1040">
        <v>1.94</v>
      </c>
      <c r="U42" s="1040">
        <v>1.18</v>
      </c>
      <c r="V42" s="1040">
        <v>0.64</v>
      </c>
      <c r="W42" s="1040">
        <v>4.9400000000000004</v>
      </c>
      <c r="X42" s="1040">
        <v>0.47</v>
      </c>
      <c r="Y42" s="1040">
        <v>4.46</v>
      </c>
      <c r="Z42" s="1040">
        <v>0.32</v>
      </c>
      <c r="AA42" s="1040">
        <v>0.05</v>
      </c>
      <c r="AB42" s="1040">
        <v>0.71</v>
      </c>
      <c r="AC42" s="1040">
        <v>1.08</v>
      </c>
      <c r="AD42" s="1040">
        <v>0.73</v>
      </c>
      <c r="AE42" s="1040">
        <v>3.36</v>
      </c>
      <c r="AF42" s="1041">
        <v>24.2</v>
      </c>
      <c r="AG42" s="1060" t="s">
        <v>574</v>
      </c>
    </row>
    <row r="43" spans="1:33" ht="18.75" customHeight="1">
      <c r="A43" s="1023"/>
      <c r="B43" s="299"/>
      <c r="C43" s="375"/>
      <c r="D43" s="375"/>
      <c r="E43" s="375"/>
      <c r="F43" s="375"/>
      <c r="G43" s="1024"/>
      <c r="H43" s="375"/>
      <c r="I43" s="375"/>
      <c r="J43" s="375"/>
      <c r="K43" s="410"/>
      <c r="L43" s="1024"/>
      <c r="M43" s="375"/>
      <c r="N43" s="375"/>
      <c r="O43" s="375"/>
      <c r="P43" s="1025"/>
      <c r="Q43" s="1062">
        <f t="shared" si="6"/>
        <v>34</v>
      </c>
      <c r="R43" s="1048" t="s">
        <v>576</v>
      </c>
      <c r="S43" s="962">
        <v>0.01</v>
      </c>
      <c r="T43" s="962">
        <v>0.05</v>
      </c>
      <c r="U43" s="962">
        <v>0.02</v>
      </c>
      <c r="V43" s="962">
        <v>0</v>
      </c>
      <c r="W43" s="962">
        <v>0.09</v>
      </c>
      <c r="X43" s="962">
        <v>0.01</v>
      </c>
      <c r="Y43" s="962">
        <v>0.08</v>
      </c>
      <c r="Z43" s="962">
        <v>0</v>
      </c>
      <c r="AA43" s="962">
        <v>2.0000000000000001E-4</v>
      </c>
      <c r="AB43" s="962">
        <v>0.03</v>
      </c>
      <c r="AC43" s="962">
        <v>0.03</v>
      </c>
      <c r="AD43" s="962">
        <v>0.03</v>
      </c>
      <c r="AE43" s="962">
        <v>0.05</v>
      </c>
      <c r="AF43" s="1054">
        <v>37.049999999999997</v>
      </c>
      <c r="AG43" s="549" t="s">
        <v>575</v>
      </c>
    </row>
    <row r="44" spans="1:33" ht="18.75" customHeight="1">
      <c r="A44" s="1023">
        <v>35</v>
      </c>
      <c r="B44" s="299" t="s">
        <v>7</v>
      </c>
      <c r="C44" s="375">
        <v>9.0910000000000001E-3</v>
      </c>
      <c r="D44" s="375">
        <v>0</v>
      </c>
      <c r="E44" s="375">
        <v>1.6370000000000002E-3</v>
      </c>
      <c r="F44" s="375">
        <v>0</v>
      </c>
      <c r="G44" s="1024">
        <f t="shared" si="4"/>
        <v>1.0728E-2</v>
      </c>
      <c r="H44" s="375">
        <v>7.1200000000000013E-3</v>
      </c>
      <c r="I44" s="1033">
        <v>3.6079999999999997E-3</v>
      </c>
      <c r="J44" s="375">
        <v>0</v>
      </c>
      <c r="K44" s="410">
        <v>2.3809999999999999E-3</v>
      </c>
      <c r="L44" s="1024">
        <f t="shared" si="5"/>
        <v>2.3809999999999999E-3</v>
      </c>
      <c r="M44" s="375">
        <v>2.3809999999999999E-3</v>
      </c>
      <c r="N44" s="375">
        <v>1.2281000000000002E-3</v>
      </c>
      <c r="O44" s="375">
        <v>65.992239467849231</v>
      </c>
      <c r="P44" s="1025" t="s">
        <v>167</v>
      </c>
      <c r="Q44" s="1023">
        <f t="shared" si="6"/>
        <v>35</v>
      </c>
      <c r="R44" s="1025" t="s">
        <v>167</v>
      </c>
      <c r="S44" s="1046">
        <v>1.1042100000000001E-2</v>
      </c>
      <c r="T44" s="1047">
        <v>1.19E-5</v>
      </c>
      <c r="U44" s="1046">
        <v>2.7604999999999995E-3</v>
      </c>
      <c r="V44" s="1046">
        <v>0</v>
      </c>
      <c r="W44" s="1046">
        <v>1.3814500000000002E-2</v>
      </c>
      <c r="X44" s="1046">
        <v>8.3464000000000003E-3</v>
      </c>
      <c r="Y44" s="1046">
        <v>5.4681000000000009E-3</v>
      </c>
      <c r="Z44" s="1041">
        <v>0</v>
      </c>
      <c r="AA44" s="1041">
        <v>0</v>
      </c>
      <c r="AB44" s="1046">
        <v>3.3750000000000004E-3</v>
      </c>
      <c r="AC44" s="1046">
        <v>3.3750999999999998E-3</v>
      </c>
      <c r="AD44" s="1046">
        <v>3.3905000000000003E-3</v>
      </c>
      <c r="AE44" s="1046">
        <v>2.0777E-3</v>
      </c>
      <c r="AF44" s="1046">
        <v>61.723450558694964</v>
      </c>
      <c r="AG44" s="402" t="s">
        <v>7</v>
      </c>
    </row>
    <row r="45" spans="1:33" ht="18.75" customHeight="1">
      <c r="A45" s="1023">
        <v>36</v>
      </c>
      <c r="B45" s="299" t="s">
        <v>10</v>
      </c>
      <c r="C45" s="375">
        <v>9.2541800000000007E-2</v>
      </c>
      <c r="D45" s="375">
        <v>6.8188399999999996E-2</v>
      </c>
      <c r="E45" s="375">
        <v>2.0079099999999999E-2</v>
      </c>
      <c r="F45" s="375">
        <v>4.55225E-2</v>
      </c>
      <c r="G45" s="1024">
        <f t="shared" si="4"/>
        <v>0.22633179999999997</v>
      </c>
      <c r="H45" s="375">
        <v>2.263308E-2</v>
      </c>
      <c r="I45" s="375">
        <v>0.20369869999999998</v>
      </c>
      <c r="J45" s="375">
        <v>0.10954649999999999</v>
      </c>
      <c r="K45" s="410">
        <v>4.1861700000000002E-2</v>
      </c>
      <c r="L45" s="1024">
        <f t="shared" si="5"/>
        <v>0.15140819999999999</v>
      </c>
      <c r="M45" s="375">
        <v>4.2328599999999994E-2</v>
      </c>
      <c r="N45" s="375">
        <v>5.4738400000000013E-2</v>
      </c>
      <c r="O45" s="375">
        <v>74.329487620686834</v>
      </c>
      <c r="P45" s="1025" t="s">
        <v>168</v>
      </c>
      <c r="Q45" s="1062">
        <f t="shared" si="6"/>
        <v>36</v>
      </c>
      <c r="R45" s="1048" t="s">
        <v>168</v>
      </c>
      <c r="S45" s="1053">
        <v>5.07226E-2</v>
      </c>
      <c r="T45" s="1053">
        <v>9.1618500000000005E-2</v>
      </c>
      <c r="U45" s="1053">
        <v>1.46193E-2</v>
      </c>
      <c r="V45" s="1053">
        <v>4.1108699999999998E-2</v>
      </c>
      <c r="W45" s="1054">
        <v>0.19806909999999997</v>
      </c>
      <c r="X45" s="1054">
        <v>1.7080199999999997E-2</v>
      </c>
      <c r="Y45" s="1054">
        <v>0.18098880000000001</v>
      </c>
      <c r="Z45" s="1054">
        <v>7.4172800000000011E-2</v>
      </c>
      <c r="AA45" s="1054">
        <v>5.6477999999999997E-3</v>
      </c>
      <c r="AB45" s="1054">
        <v>4.7368073924999997E-2</v>
      </c>
      <c r="AC45" s="1054">
        <v>0.12718869999999999</v>
      </c>
      <c r="AD45" s="1054">
        <v>4.6789600000000001E-2</v>
      </c>
      <c r="AE45" s="1054">
        <v>5.1434199999999999E-2</v>
      </c>
      <c r="AF45" s="1054">
        <v>70.27</v>
      </c>
      <c r="AG45" s="549" t="s">
        <v>10</v>
      </c>
    </row>
    <row r="46" spans="1:33" s="3" customFormat="1" ht="20.25" customHeight="1">
      <c r="A46" s="1837" t="s">
        <v>114</v>
      </c>
      <c r="B46" s="1837"/>
      <c r="C46" s="379">
        <f>SUM(C39:C45)</f>
        <v>0.5252492728</v>
      </c>
      <c r="D46" s="379">
        <f>SUM(D39:D45)</f>
        <v>7.6629692319999998E-2</v>
      </c>
      <c r="E46" s="379">
        <f>SUM(E39:E45)</f>
        <v>4.8135452799999999E-2</v>
      </c>
      <c r="F46" s="379">
        <f>SUM(F39:F45)</f>
        <v>6.6239598080000003E-2</v>
      </c>
      <c r="G46" s="1027">
        <f t="shared" si="4"/>
        <v>0.71625401600000005</v>
      </c>
      <c r="H46" s="379">
        <f>SUM(H39:H45)</f>
        <v>7.4244911600000019E-2</v>
      </c>
      <c r="I46" s="379">
        <f>SUM(I39:I45)</f>
        <v>0.64200908439999993</v>
      </c>
      <c r="J46" s="379">
        <f>SUM(J39:J45)</f>
        <v>0.11777895999999999</v>
      </c>
      <c r="K46" s="886">
        <v>0.10222059752743001</v>
      </c>
      <c r="L46" s="1027">
        <f t="shared" si="5"/>
        <v>0.21999955752743</v>
      </c>
      <c r="M46" s="379">
        <f>SUM(M39:M45)</f>
        <v>9.7945560212500005E-2</v>
      </c>
      <c r="N46" s="379">
        <f>SUM(N39:N45)</f>
        <v>0.42619903562502004</v>
      </c>
      <c r="O46" s="379">
        <f>L46/H46*100</f>
        <v>296.31600709917194</v>
      </c>
      <c r="P46" s="1034" t="s">
        <v>119</v>
      </c>
      <c r="Q46" s="1859" t="s">
        <v>658</v>
      </c>
      <c r="R46" s="1859"/>
      <c r="S46" s="1365">
        <f t="shared" ref="S46:AE46" si="7">SUM(S39:S45)</f>
        <v>1.6392800000000001</v>
      </c>
      <c r="T46" s="1365">
        <f t="shared" si="7"/>
        <v>2.1057483000000001</v>
      </c>
      <c r="U46" s="1365">
        <f t="shared" si="7"/>
        <v>1.5438130999999997</v>
      </c>
      <c r="V46" s="1365">
        <f t="shared" si="7"/>
        <v>0.72826610000000003</v>
      </c>
      <c r="W46" s="1366">
        <f t="shared" si="7"/>
        <v>6.0341074999999993</v>
      </c>
      <c r="X46" s="1366">
        <f t="shared" si="7"/>
        <v>0.58264959999999999</v>
      </c>
      <c r="Y46" s="1366">
        <f t="shared" si="7"/>
        <v>5.4514582999999996</v>
      </c>
      <c r="Z46" s="1366">
        <f t="shared" si="7"/>
        <v>0.41255180000000002</v>
      </c>
      <c r="AA46" s="1366">
        <f t="shared" si="7"/>
        <v>0.19900240000000002</v>
      </c>
      <c r="AB46" s="1366">
        <f t="shared" si="7"/>
        <v>0.83336077392499996</v>
      </c>
      <c r="AC46" s="1366">
        <f t="shared" si="7"/>
        <v>1.4447147</v>
      </c>
      <c r="AD46" s="1366">
        <f t="shared" si="7"/>
        <v>0.8731644999999999</v>
      </c>
      <c r="AE46" s="1366">
        <f t="shared" si="7"/>
        <v>4.0339956999999993</v>
      </c>
      <c r="AF46" s="1367">
        <f>AC46/Y46*100</f>
        <v>26.501435404908079</v>
      </c>
      <c r="AG46" s="1368" t="s">
        <v>114</v>
      </c>
    </row>
    <row r="47" spans="1:33" s="3" customFormat="1" ht="20.25" customHeight="1">
      <c r="A47" s="1837" t="s">
        <v>49</v>
      </c>
      <c r="B47" s="1837"/>
      <c r="C47" s="379">
        <f>C37+C46</f>
        <v>250.89349665640782</v>
      </c>
      <c r="D47" s="379">
        <f>D37+D46</f>
        <v>65.987127669226297</v>
      </c>
      <c r="E47" s="379">
        <f>E37+E46</f>
        <v>35.463761806588465</v>
      </c>
      <c r="F47" s="379">
        <f>F37+F46</f>
        <v>76.611214250380499</v>
      </c>
      <c r="G47" s="1027">
        <f t="shared" si="4"/>
        <v>428.95560038260311</v>
      </c>
      <c r="H47" s="379">
        <f>H37+H46</f>
        <v>38.871005894651653</v>
      </c>
      <c r="I47" s="379">
        <f>I37+I46</f>
        <v>390.08571793950387</v>
      </c>
      <c r="J47" s="379">
        <f>J37+J46</f>
        <v>221.25203274239846</v>
      </c>
      <c r="K47" s="886">
        <v>27.24918276663443</v>
      </c>
      <c r="L47" s="1027">
        <f t="shared" si="5"/>
        <v>248.50121550903287</v>
      </c>
      <c r="M47" s="379">
        <f>M37+M46</f>
        <v>31.121132182336929</v>
      </c>
      <c r="N47" s="379">
        <f>N37+N46</f>
        <v>171.39798404559437</v>
      </c>
      <c r="O47" s="379">
        <f>L47/I47*100</f>
        <v>63.704258854094086</v>
      </c>
      <c r="P47" s="1034" t="s">
        <v>122</v>
      </c>
      <c r="Q47" s="1859" t="s">
        <v>659</v>
      </c>
      <c r="R47" s="1859"/>
      <c r="S47" s="1366">
        <f t="shared" ref="S47:AE47" si="8">SUM(S37+S46)</f>
        <v>245.632113</v>
      </c>
      <c r="T47" s="1366">
        <f t="shared" si="8"/>
        <v>85.89298549999998</v>
      </c>
      <c r="U47" s="1366">
        <f t="shared" si="8"/>
        <v>25.121862800000006</v>
      </c>
      <c r="V47" s="1366">
        <f t="shared" si="8"/>
        <v>92.416972899999976</v>
      </c>
      <c r="W47" s="1366">
        <f t="shared" si="8"/>
        <v>449.07697989999997</v>
      </c>
      <c r="X47" s="1366">
        <f t="shared" si="8"/>
        <v>41.888750610000002</v>
      </c>
      <c r="Y47" s="1366">
        <f t="shared" si="8"/>
        <v>407.21407248999986</v>
      </c>
      <c r="Z47" s="1366">
        <f t="shared" si="8"/>
        <v>209.73703814466666</v>
      </c>
      <c r="AA47" s="1366">
        <f t="shared" si="8"/>
        <v>4.0070854991941296</v>
      </c>
      <c r="AB47" s="1366">
        <f t="shared" si="8"/>
        <v>27.568481125191443</v>
      </c>
      <c r="AC47" s="1366">
        <f t="shared" si="8"/>
        <v>241.32857008005001</v>
      </c>
      <c r="AD47" s="1366">
        <f t="shared" si="8"/>
        <v>30.816429200000005</v>
      </c>
      <c r="AE47" s="1366">
        <f t="shared" si="8"/>
        <v>195.03491009999996</v>
      </c>
      <c r="AF47" s="1367">
        <f>AC47/Y47*100</f>
        <v>59.26331784272422</v>
      </c>
      <c r="AG47" s="1368" t="s">
        <v>49</v>
      </c>
    </row>
    <row r="48" spans="1:33" s="4" customFormat="1" ht="20.100000000000001" customHeight="1">
      <c r="A48" s="1011" t="s">
        <v>248</v>
      </c>
      <c r="B48" s="539"/>
      <c r="C48" s="1006"/>
      <c r="D48" s="1006"/>
      <c r="E48" s="1006"/>
      <c r="F48" s="1006"/>
      <c r="G48" s="1006"/>
      <c r="H48" s="1006"/>
      <c r="I48" s="1006"/>
      <c r="J48" s="1006"/>
      <c r="K48" s="1006"/>
      <c r="L48" s="1006"/>
      <c r="M48" s="1006"/>
      <c r="N48" s="1006"/>
      <c r="O48" s="1007"/>
      <c r="P48" s="1006"/>
      <c r="Q48" s="1063" t="s">
        <v>1910</v>
      </c>
      <c r="R48" s="555"/>
      <c r="S48" s="1009"/>
      <c r="T48" s="1009"/>
      <c r="U48" s="1009"/>
      <c r="V48" s="1009"/>
      <c r="W48" s="1009"/>
      <c r="X48" s="1009"/>
      <c r="Y48" s="1009"/>
      <c r="Z48" s="1009"/>
      <c r="AA48" s="1009"/>
      <c r="AB48" s="1009"/>
      <c r="AC48" s="1009"/>
      <c r="AD48" s="1009"/>
      <c r="AE48" s="1058"/>
      <c r="AF48" s="1009"/>
      <c r="AG48" s="557"/>
    </row>
    <row r="49" spans="1:33" s="4" customFormat="1" ht="20.100000000000001" customHeight="1">
      <c r="A49" s="1011" t="s">
        <v>115</v>
      </c>
      <c r="B49" s="539"/>
      <c r="C49" s="1006"/>
      <c r="D49" s="1006"/>
      <c r="E49" s="1006"/>
      <c r="F49" s="1006"/>
      <c r="G49" s="1006"/>
      <c r="H49" s="1006"/>
      <c r="I49" s="1006"/>
      <c r="J49" s="1006"/>
      <c r="K49" s="1006"/>
      <c r="L49" s="1006"/>
      <c r="M49" s="318"/>
      <c r="N49" s="318"/>
      <c r="O49" s="1006"/>
      <c r="P49" s="1006"/>
      <c r="Q49" s="1063" t="s">
        <v>2211</v>
      </c>
      <c r="R49" s="555"/>
      <c r="S49" s="1009"/>
      <c r="T49" s="1009"/>
      <c r="U49" s="1009"/>
      <c r="V49" s="1009"/>
      <c r="W49" s="1009"/>
      <c r="X49" s="1009"/>
      <c r="Y49" s="1009"/>
      <c r="Z49" s="1009"/>
      <c r="AA49" s="1009"/>
      <c r="AB49" s="1009"/>
      <c r="AC49" s="320"/>
      <c r="AD49" s="320"/>
      <c r="AE49" s="1009"/>
      <c r="AF49" s="1009"/>
      <c r="AG49" s="557"/>
    </row>
    <row r="50" spans="1:33" s="4" customFormat="1" ht="20.100000000000001" customHeight="1">
      <c r="A50" s="1826" t="s">
        <v>245</v>
      </c>
      <c r="B50" s="1827"/>
      <c r="C50" s="1827"/>
      <c r="D50" s="1827"/>
      <c r="E50" s="1827"/>
      <c r="F50" s="1827"/>
      <c r="G50" s="1827"/>
      <c r="H50" s="1827"/>
      <c r="I50" s="1827"/>
      <c r="J50" s="1827"/>
      <c r="K50" s="1827"/>
      <c r="L50" s="1827"/>
      <c r="M50" s="1827"/>
      <c r="N50" s="1827"/>
      <c r="O50" s="1827"/>
      <c r="P50" s="1827"/>
      <c r="Q50" s="1600" t="s">
        <v>2212</v>
      </c>
      <c r="R50" s="1601"/>
      <c r="S50" s="1601"/>
      <c r="T50" s="1601"/>
      <c r="U50" s="1601"/>
      <c r="V50" s="1601"/>
      <c r="W50" s="1601"/>
      <c r="X50" s="1601"/>
      <c r="Y50" s="1601"/>
      <c r="Z50" s="1601"/>
      <c r="AA50" s="1601"/>
      <c r="AB50" s="1601"/>
      <c r="AC50" s="1601"/>
      <c r="AD50" s="1601"/>
      <c r="AE50" s="1601"/>
      <c r="AF50" s="1601"/>
      <c r="AG50" s="557"/>
    </row>
    <row r="51" spans="1:33" ht="16.5">
      <c r="A51" s="610" t="s">
        <v>564</v>
      </c>
      <c r="B51" s="1061"/>
      <c r="C51" s="611"/>
      <c r="D51" s="611"/>
      <c r="E51" s="611"/>
      <c r="F51" s="611"/>
      <c r="G51" s="611"/>
      <c r="H51" s="611"/>
      <c r="I51" s="611"/>
      <c r="J51" s="611"/>
      <c r="K51" s="611"/>
      <c r="L51" s="611"/>
      <c r="M51" s="611"/>
      <c r="N51" s="611"/>
      <c r="O51" s="611"/>
      <c r="P51" s="611"/>
      <c r="Q51" s="1503" t="s">
        <v>2213</v>
      </c>
      <c r="R51" s="1504"/>
      <c r="S51" s="1504"/>
      <c r="T51" s="1504"/>
      <c r="U51" s="1504"/>
      <c r="V51" s="1504"/>
      <c r="W51" s="1504"/>
      <c r="X51" s="1504"/>
      <c r="Y51" s="1504"/>
      <c r="Z51" s="1504"/>
      <c r="AA51" s="1504"/>
      <c r="AB51" s="1504"/>
      <c r="AC51" s="1504"/>
      <c r="AD51" s="1504"/>
      <c r="AE51" s="1504"/>
      <c r="AF51" s="1504"/>
      <c r="AG51" s="884"/>
    </row>
    <row r="52" spans="1:33" ht="15" customHeight="1"/>
    <row r="53" spans="1:33" ht="15" customHeight="1"/>
    <row r="55" spans="1:33">
      <c r="B55" s="1212"/>
      <c r="C55" s="1213"/>
      <c r="D55" s="1213"/>
      <c r="E55" s="1213"/>
      <c r="F55" s="1213"/>
      <c r="G55" s="1213"/>
      <c r="H55" s="1213"/>
      <c r="I55" s="1213"/>
      <c r="J55" s="1213"/>
      <c r="K55" s="1213"/>
      <c r="L55" s="1213"/>
      <c r="M55" s="1213"/>
      <c r="N55" s="1213"/>
      <c r="O55" s="1213"/>
      <c r="P55" s="1213"/>
    </row>
    <row r="56" spans="1:33">
      <c r="B56" s="1212"/>
      <c r="C56" s="1213"/>
      <c r="D56" s="1213"/>
      <c r="E56" s="1213"/>
      <c r="F56" s="1213"/>
      <c r="G56" s="1213"/>
      <c r="H56" s="1213"/>
      <c r="I56" s="1213"/>
      <c r="J56" s="1213"/>
      <c r="K56" s="1213"/>
      <c r="L56" s="1213"/>
      <c r="M56" s="1213"/>
      <c r="N56" s="1213"/>
      <c r="O56" s="1213"/>
      <c r="P56" s="1213"/>
    </row>
    <row r="172" spans="7:7">
      <c r="G172" s="1" t="s">
        <v>461</v>
      </c>
    </row>
  </sheetData>
  <sortState ref="B6:P36">
    <sortCondition ref="B6:B36"/>
  </sortState>
  <mergeCells count="50">
    <mergeCell ref="Q2:AG2"/>
    <mergeCell ref="Q1:AG1"/>
    <mergeCell ref="AC3:AG3"/>
    <mergeCell ref="AG4:AG6"/>
    <mergeCell ref="Q37:R37"/>
    <mergeCell ref="R4:R6"/>
    <mergeCell ref="S5:T5"/>
    <mergeCell ref="U5:V5"/>
    <mergeCell ref="Z5:Z6"/>
    <mergeCell ref="AA5:AA6"/>
    <mergeCell ref="Q51:AF51"/>
    <mergeCell ref="Q50:AF50"/>
    <mergeCell ref="AD4:AD6"/>
    <mergeCell ref="Z4:AC4"/>
    <mergeCell ref="AE4:AE6"/>
    <mergeCell ref="AF4:AF6"/>
    <mergeCell ref="Q4:Q6"/>
    <mergeCell ref="AC5:AC6"/>
    <mergeCell ref="S4:V4"/>
    <mergeCell ref="W4:W6"/>
    <mergeCell ref="X4:X6"/>
    <mergeCell ref="Y4:Y6"/>
    <mergeCell ref="Q38:R38"/>
    <mergeCell ref="Q46:R46"/>
    <mergeCell ref="Q47:R47"/>
    <mergeCell ref="AB5:AB6"/>
    <mergeCell ref="M3:P3"/>
    <mergeCell ref="A2:P2"/>
    <mergeCell ref="A1:P1"/>
    <mergeCell ref="A37:B37"/>
    <mergeCell ref="A38:B38"/>
    <mergeCell ref="J4:L4"/>
    <mergeCell ref="A4:A6"/>
    <mergeCell ref="L5:L6"/>
    <mergeCell ref="B4:B6"/>
    <mergeCell ref="C4:F4"/>
    <mergeCell ref="G4:G6"/>
    <mergeCell ref="H4:H6"/>
    <mergeCell ref="I4:I6"/>
    <mergeCell ref="A50:P50"/>
    <mergeCell ref="P4:P6"/>
    <mergeCell ref="M4:M6"/>
    <mergeCell ref="N4:N6"/>
    <mergeCell ref="O4:O6"/>
    <mergeCell ref="C5:D5"/>
    <mergeCell ref="E5:F5"/>
    <mergeCell ref="J5:J6"/>
    <mergeCell ref="K5:K6"/>
    <mergeCell ref="A46:B46"/>
    <mergeCell ref="A47:B47"/>
  </mergeCells>
  <printOptions horizontalCentered="1"/>
  <pageMargins left="0.70866141732283505" right="0.70866141732283505" top="0.511811023622047" bottom="0.39370078740157499" header="0.31496062992126" footer="0.31496062992126"/>
  <pageSetup paperSize="9" scale="64" fitToHeight="0" orientation="landscape" r:id="rId1"/>
  <rowBreaks count="1" manualBreakCount="1">
    <brk id="28" min="16" max="32"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2F585-7622-4FC0-924B-F0B4671AF6A6}">
  <sheetPr>
    <pageSetUpPr fitToPage="1"/>
  </sheetPr>
  <dimension ref="A1:P85"/>
  <sheetViews>
    <sheetView view="pageBreakPreview" zoomScaleSheetLayoutView="100" workbookViewId="0">
      <selection activeCell="L15" sqref="L15"/>
    </sheetView>
  </sheetViews>
  <sheetFormatPr defaultRowHeight="15"/>
  <cols>
    <col min="1" max="1" width="55.42578125" customWidth="1"/>
    <col min="2" max="2" width="7.28515625" customWidth="1"/>
    <col min="3" max="3" width="10.42578125" customWidth="1"/>
    <col min="4" max="4" width="12.85546875" customWidth="1"/>
    <col min="5" max="5" width="10.140625" bestFit="1" customWidth="1"/>
    <col min="6" max="6" width="12.42578125" bestFit="1" customWidth="1"/>
    <col min="7" max="7" width="10.140625" bestFit="1" customWidth="1"/>
    <col min="8" max="8" width="12.42578125" bestFit="1" customWidth="1"/>
    <col min="9" max="9" width="50" customWidth="1"/>
  </cols>
  <sheetData>
    <row r="1" spans="1:9" ht="22.5" customHeight="1">
      <c r="A1" s="1427" t="s">
        <v>2006</v>
      </c>
      <c r="B1" s="1428"/>
      <c r="C1" s="1428"/>
      <c r="D1" s="1428"/>
      <c r="E1" s="1428"/>
      <c r="F1" s="1428"/>
      <c r="G1" s="1428"/>
      <c r="H1" s="1428"/>
      <c r="I1" s="1429"/>
    </row>
    <row r="2" spans="1:9" s="233" customFormat="1" ht="23.25" customHeight="1">
      <c r="A2" s="1433" t="s">
        <v>2007</v>
      </c>
      <c r="B2" s="1434"/>
      <c r="C2" s="1434"/>
      <c r="D2" s="1434"/>
      <c r="E2" s="1434"/>
      <c r="F2" s="1434"/>
      <c r="G2" s="1434"/>
      <c r="H2" s="1434"/>
      <c r="I2" s="1435"/>
    </row>
    <row r="3" spans="1:9" ht="16.5">
      <c r="A3" s="1430" t="s">
        <v>1772</v>
      </c>
      <c r="B3" s="1431"/>
      <c r="C3" s="1431"/>
      <c r="D3" s="1431"/>
      <c r="E3" s="1431"/>
      <c r="F3" s="1431"/>
      <c r="G3" s="1431"/>
      <c r="H3" s="1431"/>
      <c r="I3" s="1432"/>
    </row>
    <row r="4" spans="1:9">
      <c r="A4" s="1426" t="s">
        <v>1845</v>
      </c>
      <c r="B4" s="1426" t="s">
        <v>1847</v>
      </c>
      <c r="C4" s="1426" t="s">
        <v>452</v>
      </c>
      <c r="D4" s="1426"/>
      <c r="E4" s="1426" t="s">
        <v>577</v>
      </c>
      <c r="F4" s="1426"/>
      <c r="G4" s="1426" t="s">
        <v>876</v>
      </c>
      <c r="H4" s="1426"/>
      <c r="I4" s="1426" t="s">
        <v>1771</v>
      </c>
    </row>
    <row r="5" spans="1:9" ht="41.25" customHeight="1">
      <c r="A5" s="1426"/>
      <c r="B5" s="1426"/>
      <c r="C5" s="544" t="s">
        <v>1848</v>
      </c>
      <c r="D5" s="544" t="s">
        <v>1849</v>
      </c>
      <c r="E5" s="544" t="s">
        <v>1850</v>
      </c>
      <c r="F5" s="544" t="s">
        <v>2008</v>
      </c>
      <c r="G5" s="544" t="s">
        <v>1850</v>
      </c>
      <c r="H5" s="544" t="s">
        <v>1852</v>
      </c>
      <c r="I5" s="1426"/>
    </row>
    <row r="6" spans="1:9" ht="16.5">
      <c r="A6" s="295" t="s">
        <v>1773</v>
      </c>
      <c r="B6" s="276" t="s">
        <v>1714</v>
      </c>
      <c r="C6" s="277">
        <v>92241</v>
      </c>
      <c r="D6" s="277">
        <v>1568206</v>
      </c>
      <c r="E6" s="277">
        <v>23411</v>
      </c>
      <c r="F6" s="277">
        <v>376713</v>
      </c>
      <c r="G6" s="277">
        <v>14106</v>
      </c>
      <c r="H6" s="277">
        <v>236450</v>
      </c>
      <c r="I6" s="283" t="s">
        <v>1770</v>
      </c>
    </row>
    <row r="7" spans="1:9" ht="16.5">
      <c r="A7" s="296" t="s">
        <v>1774</v>
      </c>
      <c r="B7" s="278" t="s">
        <v>1714</v>
      </c>
      <c r="C7" s="279">
        <v>27</v>
      </c>
      <c r="D7" s="279">
        <v>256</v>
      </c>
      <c r="E7" s="279">
        <v>4</v>
      </c>
      <c r="F7" s="279">
        <v>184</v>
      </c>
      <c r="G7" s="279" t="s">
        <v>1717</v>
      </c>
      <c r="H7" s="279">
        <v>11</v>
      </c>
      <c r="I7" s="285" t="s">
        <v>1769</v>
      </c>
    </row>
    <row r="8" spans="1:9" ht="16.5">
      <c r="A8" s="297" t="s">
        <v>1775</v>
      </c>
      <c r="B8" s="276" t="s">
        <v>1714</v>
      </c>
      <c r="C8" s="277">
        <v>1330038</v>
      </c>
      <c r="D8" s="277">
        <v>30900409</v>
      </c>
      <c r="E8" s="277">
        <v>1265941</v>
      </c>
      <c r="F8" s="277">
        <v>28280781</v>
      </c>
      <c r="G8" s="277">
        <v>1487035</v>
      </c>
      <c r="H8" s="277">
        <v>47334417</v>
      </c>
      <c r="I8" s="283" t="s">
        <v>1768</v>
      </c>
    </row>
    <row r="9" spans="1:9" ht="16.5">
      <c r="A9" s="296" t="s">
        <v>2237</v>
      </c>
      <c r="B9" s="278" t="s">
        <v>1714</v>
      </c>
      <c r="C9" s="279">
        <v>19</v>
      </c>
      <c r="D9" s="279">
        <v>1240</v>
      </c>
      <c r="E9" s="279">
        <v>9</v>
      </c>
      <c r="F9" s="279">
        <v>476</v>
      </c>
      <c r="G9" s="279">
        <v>18</v>
      </c>
      <c r="H9" s="279">
        <v>1233</v>
      </c>
      <c r="I9" s="285" t="s">
        <v>1460</v>
      </c>
    </row>
    <row r="10" spans="1:9" ht="16.5">
      <c r="A10" s="295" t="s">
        <v>1776</v>
      </c>
      <c r="B10" s="276" t="s">
        <v>1714</v>
      </c>
      <c r="C10" s="277" t="s">
        <v>107</v>
      </c>
      <c r="D10" s="277" t="s">
        <v>107</v>
      </c>
      <c r="E10" s="277" t="s">
        <v>107</v>
      </c>
      <c r="F10" s="277" t="s">
        <v>107</v>
      </c>
      <c r="G10" s="277" t="s">
        <v>107</v>
      </c>
      <c r="H10" s="277" t="s">
        <v>107</v>
      </c>
      <c r="I10" s="283" t="s">
        <v>1767</v>
      </c>
    </row>
    <row r="11" spans="1:9" ht="16.5">
      <c r="A11" s="296" t="s">
        <v>1777</v>
      </c>
      <c r="B11" s="278" t="s">
        <v>1714</v>
      </c>
      <c r="C11" s="279" t="s">
        <v>1717</v>
      </c>
      <c r="D11" s="279">
        <v>69</v>
      </c>
      <c r="E11" s="279">
        <v>277</v>
      </c>
      <c r="F11" s="279">
        <v>1697</v>
      </c>
      <c r="G11" s="279">
        <v>51</v>
      </c>
      <c r="H11" s="279">
        <v>505</v>
      </c>
      <c r="I11" s="285" t="s">
        <v>1766</v>
      </c>
    </row>
    <row r="12" spans="1:9" ht="16.5">
      <c r="A12" s="295" t="s">
        <v>1778</v>
      </c>
      <c r="B12" s="276" t="s">
        <v>1714</v>
      </c>
      <c r="C12" s="277">
        <v>1001</v>
      </c>
      <c r="D12" s="277">
        <v>31011</v>
      </c>
      <c r="E12" s="277">
        <v>299</v>
      </c>
      <c r="F12" s="277">
        <v>11991</v>
      </c>
      <c r="G12" s="277">
        <v>1906</v>
      </c>
      <c r="H12" s="277">
        <v>68026</v>
      </c>
      <c r="I12" s="283" t="s">
        <v>1472</v>
      </c>
    </row>
    <row r="13" spans="1:9" ht="16.5">
      <c r="A13" s="296" t="s">
        <v>1779</v>
      </c>
      <c r="B13" s="278" t="s">
        <v>1714</v>
      </c>
      <c r="C13" s="279">
        <v>153658</v>
      </c>
      <c r="D13" s="279">
        <v>398714</v>
      </c>
      <c r="E13" s="279">
        <v>170915</v>
      </c>
      <c r="F13" s="279">
        <v>410109</v>
      </c>
      <c r="G13" s="279">
        <v>266680</v>
      </c>
      <c r="H13" s="279">
        <v>664037</v>
      </c>
      <c r="I13" s="285" t="s">
        <v>1765</v>
      </c>
    </row>
    <row r="14" spans="1:9" ht="16.5">
      <c r="A14" s="297" t="s">
        <v>1780</v>
      </c>
      <c r="B14" s="276" t="s">
        <v>1714</v>
      </c>
      <c r="C14" s="277">
        <v>2221693</v>
      </c>
      <c r="D14" s="277">
        <v>12896670</v>
      </c>
      <c r="E14" s="277">
        <v>1010894</v>
      </c>
      <c r="F14" s="277">
        <v>6261470</v>
      </c>
      <c r="G14" s="277">
        <v>1874837</v>
      </c>
      <c r="H14" s="277">
        <v>11075666</v>
      </c>
      <c r="I14" s="283" t="s">
        <v>1476</v>
      </c>
    </row>
    <row r="15" spans="1:9" ht="16.5">
      <c r="A15" s="296" t="s">
        <v>1781</v>
      </c>
      <c r="B15" s="278" t="s">
        <v>1714</v>
      </c>
      <c r="C15" s="279">
        <v>524229</v>
      </c>
      <c r="D15" s="279">
        <v>1421269</v>
      </c>
      <c r="E15" s="279">
        <v>240841</v>
      </c>
      <c r="F15" s="279">
        <v>951442</v>
      </c>
      <c r="G15" s="279">
        <v>378081</v>
      </c>
      <c r="H15" s="279">
        <v>1005256</v>
      </c>
      <c r="I15" s="285" t="s">
        <v>1478</v>
      </c>
    </row>
    <row r="16" spans="1:9" ht="16.5">
      <c r="A16" s="295" t="s">
        <v>1782</v>
      </c>
      <c r="B16" s="276" t="s">
        <v>1714</v>
      </c>
      <c r="C16" s="277">
        <v>1647485</v>
      </c>
      <c r="D16" s="277">
        <v>5674970</v>
      </c>
      <c r="E16" s="277">
        <v>1557484</v>
      </c>
      <c r="F16" s="277">
        <v>5215656</v>
      </c>
      <c r="G16" s="277">
        <v>1585962</v>
      </c>
      <c r="H16" s="277">
        <v>5850483</v>
      </c>
      <c r="I16" s="283" t="s">
        <v>1480</v>
      </c>
    </row>
    <row r="17" spans="1:9" ht="16.5">
      <c r="A17" s="296" t="s">
        <v>1783</v>
      </c>
      <c r="B17" s="278" t="s">
        <v>1714</v>
      </c>
      <c r="C17" s="279">
        <v>2977</v>
      </c>
      <c r="D17" s="279">
        <v>359860</v>
      </c>
      <c r="E17" s="279">
        <v>2996</v>
      </c>
      <c r="F17" s="279">
        <v>414601</v>
      </c>
      <c r="G17" s="279">
        <v>4725</v>
      </c>
      <c r="H17" s="279">
        <v>656472</v>
      </c>
      <c r="I17" s="285" t="s">
        <v>1482</v>
      </c>
    </row>
    <row r="18" spans="1:9" ht="16.5">
      <c r="A18" s="295" t="s">
        <v>1784</v>
      </c>
      <c r="B18" s="276" t="s">
        <v>1714</v>
      </c>
      <c r="C18" s="277">
        <v>12612479</v>
      </c>
      <c r="D18" s="277">
        <v>15692854</v>
      </c>
      <c r="E18" s="277">
        <v>13134116</v>
      </c>
      <c r="F18" s="277">
        <v>24200968</v>
      </c>
      <c r="G18" s="277">
        <v>13295779</v>
      </c>
      <c r="H18" s="277">
        <v>24912268</v>
      </c>
      <c r="I18" s="283" t="s">
        <v>1764</v>
      </c>
    </row>
    <row r="19" spans="1:9" ht="16.5">
      <c r="A19" s="296" t="s">
        <v>1785</v>
      </c>
      <c r="B19" s="278" t="s">
        <v>1714</v>
      </c>
      <c r="C19" s="279">
        <v>36433</v>
      </c>
      <c r="D19" s="279">
        <v>273950</v>
      </c>
      <c r="E19" s="279">
        <v>23867</v>
      </c>
      <c r="F19" s="279">
        <v>155049</v>
      </c>
      <c r="G19" s="279">
        <v>24789</v>
      </c>
      <c r="H19" s="279">
        <v>163372</v>
      </c>
      <c r="I19" s="285" t="s">
        <v>1484</v>
      </c>
    </row>
    <row r="20" spans="1:9" ht="16.5">
      <c r="A20" s="297" t="s">
        <v>1786</v>
      </c>
      <c r="B20" s="276" t="s">
        <v>1714</v>
      </c>
      <c r="C20" s="277">
        <v>1317</v>
      </c>
      <c r="D20" s="277">
        <v>8022</v>
      </c>
      <c r="E20" s="277">
        <v>1104</v>
      </c>
      <c r="F20" s="277">
        <v>6155</v>
      </c>
      <c r="G20" s="277">
        <v>1129</v>
      </c>
      <c r="H20" s="277">
        <v>7557</v>
      </c>
      <c r="I20" s="283" t="s">
        <v>1486</v>
      </c>
    </row>
    <row r="21" spans="1:9" ht="16.5">
      <c r="A21" s="296" t="s">
        <v>1787</v>
      </c>
      <c r="B21" s="278" t="s">
        <v>1714</v>
      </c>
      <c r="C21" s="279">
        <v>33898</v>
      </c>
      <c r="D21" s="279">
        <v>867910</v>
      </c>
      <c r="E21" s="279">
        <v>2872</v>
      </c>
      <c r="F21" s="279">
        <v>71979</v>
      </c>
      <c r="G21" s="279">
        <v>2625</v>
      </c>
      <c r="H21" s="279">
        <v>89710</v>
      </c>
      <c r="I21" s="285" t="s">
        <v>1490</v>
      </c>
    </row>
    <row r="22" spans="1:9" ht="16.5">
      <c r="A22" s="295" t="s">
        <v>1788</v>
      </c>
      <c r="B22" s="276" t="s">
        <v>1714</v>
      </c>
      <c r="C22" s="277">
        <v>50365</v>
      </c>
      <c r="D22" s="277">
        <v>476744</v>
      </c>
      <c r="E22" s="277">
        <v>45346</v>
      </c>
      <c r="F22" s="277">
        <v>402787</v>
      </c>
      <c r="G22" s="277">
        <v>49635</v>
      </c>
      <c r="H22" s="277">
        <v>361745</v>
      </c>
      <c r="I22" s="283" t="s">
        <v>1763</v>
      </c>
    </row>
    <row r="23" spans="1:9" ht="16.5">
      <c r="A23" s="296" t="s">
        <v>1789</v>
      </c>
      <c r="B23" s="278" t="s">
        <v>1734</v>
      </c>
      <c r="C23" s="279">
        <v>1045</v>
      </c>
      <c r="D23" s="279">
        <v>5929549</v>
      </c>
      <c r="E23" s="279">
        <v>2943</v>
      </c>
      <c r="F23" s="279">
        <v>5736794</v>
      </c>
      <c r="G23" s="279">
        <v>1314</v>
      </c>
      <c r="H23" s="279">
        <v>11233701</v>
      </c>
      <c r="I23" s="285" t="s">
        <v>1762</v>
      </c>
    </row>
    <row r="24" spans="1:9" ht="16.5">
      <c r="A24" s="295" t="s">
        <v>1790</v>
      </c>
      <c r="B24" s="276" t="s">
        <v>1714</v>
      </c>
      <c r="C24" s="277" t="s">
        <v>107</v>
      </c>
      <c r="D24" s="277" t="s">
        <v>107</v>
      </c>
      <c r="E24" s="277" t="s">
        <v>107</v>
      </c>
      <c r="F24" s="277" t="s">
        <v>107</v>
      </c>
      <c r="G24" s="277" t="s">
        <v>1717</v>
      </c>
      <c r="H24" s="277">
        <v>2</v>
      </c>
      <c r="I24" s="283" t="s">
        <v>1761</v>
      </c>
    </row>
    <row r="25" spans="1:9" ht="16.5">
      <c r="A25" s="296" t="s">
        <v>1791</v>
      </c>
      <c r="B25" s="278" t="s">
        <v>1734</v>
      </c>
      <c r="C25" s="279">
        <v>3</v>
      </c>
      <c r="D25" s="279">
        <v>319838</v>
      </c>
      <c r="E25" s="279">
        <v>2</v>
      </c>
      <c r="F25" s="279">
        <v>234709</v>
      </c>
      <c r="G25" s="279">
        <v>1</v>
      </c>
      <c r="H25" s="279">
        <v>203336</v>
      </c>
      <c r="I25" s="285" t="s">
        <v>1760</v>
      </c>
    </row>
    <row r="26" spans="1:9" ht="16.5">
      <c r="A26" s="297" t="s">
        <v>1792</v>
      </c>
      <c r="B26" s="276" t="s">
        <v>1714</v>
      </c>
      <c r="C26" s="277">
        <v>2</v>
      </c>
      <c r="D26" s="277">
        <v>9478</v>
      </c>
      <c r="E26" s="277" t="s">
        <v>107</v>
      </c>
      <c r="F26" s="277" t="s">
        <v>107</v>
      </c>
      <c r="G26" s="277" t="s">
        <v>107</v>
      </c>
      <c r="H26" s="277" t="s">
        <v>107</v>
      </c>
      <c r="I26" s="283" t="s">
        <v>1759</v>
      </c>
    </row>
    <row r="27" spans="1:9" ht="16.5">
      <c r="A27" s="296" t="s">
        <v>1793</v>
      </c>
      <c r="B27" s="278" t="s">
        <v>1714</v>
      </c>
      <c r="C27" s="279">
        <v>111507</v>
      </c>
      <c r="D27" s="279">
        <v>2383337</v>
      </c>
      <c r="E27" s="279">
        <v>207412</v>
      </c>
      <c r="F27" s="279">
        <v>4771075</v>
      </c>
      <c r="G27" s="279">
        <v>1299461</v>
      </c>
      <c r="H27" s="279">
        <v>41017403</v>
      </c>
      <c r="I27" s="285" t="s">
        <v>1758</v>
      </c>
    </row>
    <row r="28" spans="1:9" ht="16.5">
      <c r="A28" s="295" t="s">
        <v>1794</v>
      </c>
      <c r="B28" s="276" t="s">
        <v>1714</v>
      </c>
      <c r="C28" s="277">
        <v>212659</v>
      </c>
      <c r="D28" s="277">
        <v>20450948</v>
      </c>
      <c r="E28" s="277">
        <v>82463</v>
      </c>
      <c r="F28" s="277">
        <v>7689376</v>
      </c>
      <c r="G28" s="277">
        <v>34827</v>
      </c>
      <c r="H28" s="277">
        <v>3964549</v>
      </c>
      <c r="I28" s="283" t="s">
        <v>1757</v>
      </c>
    </row>
    <row r="29" spans="1:9" ht="16.5">
      <c r="A29" s="296" t="s">
        <v>1795</v>
      </c>
      <c r="B29" s="278" t="s">
        <v>1714</v>
      </c>
      <c r="C29" s="279" t="s">
        <v>107</v>
      </c>
      <c r="D29" s="279" t="s">
        <v>107</v>
      </c>
      <c r="E29" s="279">
        <v>62</v>
      </c>
      <c r="F29" s="279">
        <v>137</v>
      </c>
      <c r="G29" s="279">
        <v>89</v>
      </c>
      <c r="H29" s="279">
        <v>241</v>
      </c>
      <c r="I29" s="285" t="s">
        <v>1756</v>
      </c>
    </row>
    <row r="30" spans="1:9" ht="16.5">
      <c r="A30" s="295" t="s">
        <v>1796</v>
      </c>
      <c r="B30" s="276"/>
      <c r="C30" s="277" t="s">
        <v>1713</v>
      </c>
      <c r="D30" s="277">
        <v>1400336074</v>
      </c>
      <c r="E30" s="277" t="s">
        <v>1713</v>
      </c>
      <c r="F30" s="277">
        <v>1258209200</v>
      </c>
      <c r="G30" s="277" t="s">
        <v>1713</v>
      </c>
      <c r="H30" s="277">
        <v>1893641728</v>
      </c>
      <c r="I30" s="283" t="s">
        <v>1502</v>
      </c>
    </row>
    <row r="31" spans="1:9" ht="16.5">
      <c r="A31" s="296" t="s">
        <v>1797</v>
      </c>
      <c r="B31" s="278" t="s">
        <v>1714</v>
      </c>
      <c r="C31" s="279">
        <v>4302</v>
      </c>
      <c r="D31" s="279">
        <v>72842</v>
      </c>
      <c r="E31" s="279">
        <v>3240</v>
      </c>
      <c r="F31" s="279">
        <v>69439</v>
      </c>
      <c r="G31" s="279">
        <v>1964</v>
      </c>
      <c r="H31" s="279">
        <v>58544</v>
      </c>
      <c r="I31" s="285" t="s">
        <v>1506</v>
      </c>
    </row>
    <row r="32" spans="1:9" ht="16.5">
      <c r="A32" s="297" t="s">
        <v>1798</v>
      </c>
      <c r="B32" s="276" t="s">
        <v>1714</v>
      </c>
      <c r="C32" s="277">
        <v>91431</v>
      </c>
      <c r="D32" s="277">
        <v>349684</v>
      </c>
      <c r="E32" s="277">
        <v>95892</v>
      </c>
      <c r="F32" s="277">
        <v>349090</v>
      </c>
      <c r="G32" s="277">
        <v>113380</v>
      </c>
      <c r="H32" s="277">
        <v>391843</v>
      </c>
      <c r="I32" s="283" t="s">
        <v>1508</v>
      </c>
    </row>
    <row r="33" spans="1:9" ht="16.5">
      <c r="A33" s="296" t="s">
        <v>1799</v>
      </c>
      <c r="B33" s="278" t="s">
        <v>1714</v>
      </c>
      <c r="C33" s="279">
        <v>2652</v>
      </c>
      <c r="D33" s="279">
        <v>18037</v>
      </c>
      <c r="E33" s="279">
        <v>3881</v>
      </c>
      <c r="F33" s="279">
        <v>22220</v>
      </c>
      <c r="G33" s="279">
        <v>3775</v>
      </c>
      <c r="H33" s="279">
        <v>53782</v>
      </c>
      <c r="I33" s="285" t="s">
        <v>1755</v>
      </c>
    </row>
    <row r="34" spans="1:9" ht="16.5">
      <c r="A34" s="295" t="s">
        <v>1800</v>
      </c>
      <c r="B34" s="276"/>
      <c r="C34" s="277" t="s">
        <v>1713</v>
      </c>
      <c r="D34" s="277">
        <v>17387875</v>
      </c>
      <c r="E34" s="277" t="s">
        <v>1713</v>
      </c>
      <c r="F34" s="277">
        <v>5316603</v>
      </c>
      <c r="G34" s="277" t="s">
        <v>1713</v>
      </c>
      <c r="H34" s="277">
        <v>10808861</v>
      </c>
      <c r="I34" s="283" t="s">
        <v>1754</v>
      </c>
    </row>
    <row r="35" spans="1:9" ht="16.5">
      <c r="A35" s="296" t="s">
        <v>1801</v>
      </c>
      <c r="B35" s="278"/>
      <c r="C35" s="279" t="s">
        <v>1713</v>
      </c>
      <c r="D35" s="279">
        <v>203185</v>
      </c>
      <c r="E35" s="279" t="s">
        <v>1713</v>
      </c>
      <c r="F35" s="279">
        <v>198059</v>
      </c>
      <c r="G35" s="279" t="s">
        <v>1713</v>
      </c>
      <c r="H35" s="279">
        <v>254062</v>
      </c>
      <c r="I35" s="285" t="s">
        <v>1753</v>
      </c>
    </row>
    <row r="36" spans="1:9" ht="16.5">
      <c r="A36" s="295" t="s">
        <v>1802</v>
      </c>
      <c r="B36" s="276" t="s">
        <v>1714</v>
      </c>
      <c r="C36" s="277">
        <v>640709</v>
      </c>
      <c r="D36" s="277">
        <v>3225696</v>
      </c>
      <c r="E36" s="277">
        <v>705280</v>
      </c>
      <c r="F36" s="277">
        <v>3931135</v>
      </c>
      <c r="G36" s="277">
        <v>763219</v>
      </c>
      <c r="H36" s="277">
        <v>4194510</v>
      </c>
      <c r="I36" s="283" t="s">
        <v>1752</v>
      </c>
    </row>
    <row r="37" spans="1:9" ht="16.5">
      <c r="A37" s="296" t="s">
        <v>1803</v>
      </c>
      <c r="B37" s="278" t="s">
        <v>1714</v>
      </c>
      <c r="C37" s="279">
        <v>5172</v>
      </c>
      <c r="D37" s="279">
        <v>41898</v>
      </c>
      <c r="E37" s="279">
        <v>5324</v>
      </c>
      <c r="F37" s="279">
        <v>43606</v>
      </c>
      <c r="G37" s="279">
        <v>4473</v>
      </c>
      <c r="H37" s="279">
        <v>45578</v>
      </c>
      <c r="I37" s="285" t="s">
        <v>1751</v>
      </c>
    </row>
    <row r="38" spans="1:9" ht="16.5">
      <c r="A38" s="297" t="s">
        <v>1804</v>
      </c>
      <c r="B38" s="276" t="s">
        <v>1714</v>
      </c>
      <c r="C38" s="277">
        <v>1195</v>
      </c>
      <c r="D38" s="277">
        <v>8014</v>
      </c>
      <c r="E38" s="277">
        <v>406</v>
      </c>
      <c r="F38" s="277">
        <v>2953</v>
      </c>
      <c r="G38" s="277">
        <v>570</v>
      </c>
      <c r="H38" s="277">
        <v>5837</v>
      </c>
      <c r="I38" s="283" t="s">
        <v>1750</v>
      </c>
    </row>
    <row r="39" spans="1:9" ht="16.5">
      <c r="A39" s="296" t="s">
        <v>2238</v>
      </c>
      <c r="B39" s="278" t="s">
        <v>1714</v>
      </c>
      <c r="C39" s="279">
        <v>1368</v>
      </c>
      <c r="D39" s="279">
        <v>51562</v>
      </c>
      <c r="E39" s="279">
        <v>474</v>
      </c>
      <c r="F39" s="279">
        <v>22436</v>
      </c>
      <c r="G39" s="279">
        <v>844</v>
      </c>
      <c r="H39" s="279">
        <v>43463</v>
      </c>
      <c r="I39" s="285" t="s">
        <v>1749</v>
      </c>
    </row>
    <row r="40" spans="1:9" ht="16.5">
      <c r="A40" s="295" t="s">
        <v>1805</v>
      </c>
      <c r="B40" s="276"/>
      <c r="C40" s="277" t="s">
        <v>1713</v>
      </c>
      <c r="D40" s="277">
        <v>366806</v>
      </c>
      <c r="E40" s="277" t="s">
        <v>1713</v>
      </c>
      <c r="F40" s="277">
        <v>280824</v>
      </c>
      <c r="G40" s="277" t="s">
        <v>1713</v>
      </c>
      <c r="H40" s="277">
        <v>378455</v>
      </c>
      <c r="I40" s="283" t="s">
        <v>1748</v>
      </c>
    </row>
    <row r="41" spans="1:9" ht="16.5">
      <c r="A41" s="296" t="s">
        <v>1806</v>
      </c>
      <c r="B41" s="278" t="s">
        <v>1714</v>
      </c>
      <c r="C41" s="279">
        <v>74697</v>
      </c>
      <c r="D41" s="279">
        <v>1254539</v>
      </c>
      <c r="E41" s="279">
        <v>76799</v>
      </c>
      <c r="F41" s="279">
        <v>1265586</v>
      </c>
      <c r="G41" s="279">
        <v>81270</v>
      </c>
      <c r="H41" s="279">
        <v>1433741</v>
      </c>
      <c r="I41" s="285" t="s">
        <v>1747</v>
      </c>
    </row>
    <row r="42" spans="1:9" ht="16.5">
      <c r="A42" s="295" t="s">
        <v>1807</v>
      </c>
      <c r="B42" s="276" t="s">
        <v>1714</v>
      </c>
      <c r="C42" s="277">
        <v>6678131</v>
      </c>
      <c r="D42" s="277">
        <v>102248504</v>
      </c>
      <c r="E42" s="277">
        <v>7522159</v>
      </c>
      <c r="F42" s="277">
        <v>113279766</v>
      </c>
      <c r="G42" s="277">
        <v>7572368</v>
      </c>
      <c r="H42" s="277">
        <v>126460352</v>
      </c>
      <c r="I42" s="283" t="s">
        <v>1746</v>
      </c>
    </row>
    <row r="43" spans="1:9" ht="16.5">
      <c r="A43" s="296" t="s">
        <v>1808</v>
      </c>
      <c r="B43" s="278" t="s">
        <v>1714</v>
      </c>
      <c r="C43" s="279">
        <v>607</v>
      </c>
      <c r="D43" s="279">
        <v>32629</v>
      </c>
      <c r="E43" s="279">
        <v>716</v>
      </c>
      <c r="F43" s="279">
        <v>42994</v>
      </c>
      <c r="G43" s="279">
        <v>764</v>
      </c>
      <c r="H43" s="279">
        <v>46963</v>
      </c>
      <c r="I43" s="285" t="s">
        <v>1745</v>
      </c>
    </row>
    <row r="44" spans="1:9" ht="16.5">
      <c r="A44" s="297" t="s">
        <v>1809</v>
      </c>
      <c r="B44" s="276" t="s">
        <v>1714</v>
      </c>
      <c r="C44" s="277">
        <v>151722</v>
      </c>
      <c r="D44" s="277">
        <v>578922</v>
      </c>
      <c r="E44" s="277">
        <v>213061</v>
      </c>
      <c r="F44" s="277">
        <v>723888</v>
      </c>
      <c r="G44" s="277">
        <v>220634</v>
      </c>
      <c r="H44" s="277">
        <v>765738</v>
      </c>
      <c r="I44" s="283" t="s">
        <v>1542</v>
      </c>
    </row>
    <row r="45" spans="1:9" ht="16.5">
      <c r="A45" s="296" t="s">
        <v>1810</v>
      </c>
      <c r="B45" s="278" t="s">
        <v>1734</v>
      </c>
      <c r="C45" s="279">
        <v>36625</v>
      </c>
      <c r="D45" s="279">
        <v>186092710</v>
      </c>
      <c r="E45" s="279">
        <v>57723</v>
      </c>
      <c r="F45" s="279">
        <v>362556021</v>
      </c>
      <c r="G45" s="279">
        <v>26494</v>
      </c>
      <c r="H45" s="279">
        <v>241480427</v>
      </c>
      <c r="I45" s="285" t="s">
        <v>1744</v>
      </c>
    </row>
    <row r="46" spans="1:9" ht="16.5">
      <c r="A46" s="295" t="s">
        <v>2239</v>
      </c>
      <c r="B46" s="276" t="s">
        <v>1714</v>
      </c>
      <c r="C46" s="277">
        <v>431536</v>
      </c>
      <c r="D46" s="277">
        <v>1929478</v>
      </c>
      <c r="E46" s="277">
        <v>287260</v>
      </c>
      <c r="F46" s="277">
        <v>1610489</v>
      </c>
      <c r="G46" s="277">
        <v>339591</v>
      </c>
      <c r="H46" s="277">
        <v>2398327</v>
      </c>
      <c r="I46" s="283" t="s">
        <v>1743</v>
      </c>
    </row>
    <row r="47" spans="1:9" ht="16.5">
      <c r="A47" s="296" t="s">
        <v>2240</v>
      </c>
      <c r="B47" s="278" t="s">
        <v>1714</v>
      </c>
      <c r="C47" s="279">
        <v>113</v>
      </c>
      <c r="D47" s="279">
        <v>2399</v>
      </c>
      <c r="E47" s="279">
        <v>27</v>
      </c>
      <c r="F47" s="279">
        <v>917</v>
      </c>
      <c r="G47" s="279">
        <v>28</v>
      </c>
      <c r="H47" s="279">
        <v>516</v>
      </c>
      <c r="I47" s="285" t="s">
        <v>1742</v>
      </c>
    </row>
    <row r="48" spans="1:9" ht="16.5">
      <c r="A48" s="295" t="s">
        <v>1811</v>
      </c>
      <c r="B48" s="276" t="s">
        <v>1714</v>
      </c>
      <c r="C48" s="277">
        <v>143</v>
      </c>
      <c r="D48" s="277">
        <v>2627</v>
      </c>
      <c r="E48" s="277">
        <v>252</v>
      </c>
      <c r="F48" s="277">
        <v>9033</v>
      </c>
      <c r="G48" s="277">
        <v>1655</v>
      </c>
      <c r="H48" s="277">
        <v>15376</v>
      </c>
      <c r="I48" s="283" t="s">
        <v>1548</v>
      </c>
    </row>
    <row r="49" spans="1:16" ht="16.5">
      <c r="A49" s="296" t="s">
        <v>1812</v>
      </c>
      <c r="B49" s="278" t="s">
        <v>1714</v>
      </c>
      <c r="C49" s="279">
        <v>3</v>
      </c>
      <c r="D49" s="279">
        <v>202</v>
      </c>
      <c r="E49" s="279">
        <v>9</v>
      </c>
      <c r="F49" s="279">
        <v>1076</v>
      </c>
      <c r="G49" s="279">
        <v>12</v>
      </c>
      <c r="H49" s="279">
        <v>1595</v>
      </c>
      <c r="I49" s="285" t="s">
        <v>1741</v>
      </c>
    </row>
    <row r="50" spans="1:16" ht="16.5">
      <c r="A50" s="297" t="s">
        <v>1813</v>
      </c>
      <c r="B50" s="276" t="s">
        <v>1714</v>
      </c>
      <c r="C50" s="277">
        <v>3760402</v>
      </c>
      <c r="D50" s="277">
        <v>4656567</v>
      </c>
      <c r="E50" s="277">
        <v>3528973</v>
      </c>
      <c r="F50" s="277">
        <v>42939083</v>
      </c>
      <c r="G50" s="277">
        <v>12160342</v>
      </c>
      <c r="H50" s="277">
        <v>4551537</v>
      </c>
      <c r="I50" s="283" t="s">
        <v>1560</v>
      </c>
    </row>
    <row r="51" spans="1:16" ht="16.5">
      <c r="A51" s="296" t="s">
        <v>1814</v>
      </c>
      <c r="B51" s="278" t="s">
        <v>1714</v>
      </c>
      <c r="C51" s="279">
        <v>5453</v>
      </c>
      <c r="D51" s="279">
        <v>147073</v>
      </c>
      <c r="E51" s="279">
        <v>5477</v>
      </c>
      <c r="F51" s="279">
        <v>171020</v>
      </c>
      <c r="G51" s="279">
        <v>5384</v>
      </c>
      <c r="H51" s="279">
        <v>173809</v>
      </c>
      <c r="I51" s="285" t="s">
        <v>1562</v>
      </c>
    </row>
    <row r="52" spans="1:16" ht="16.5">
      <c r="A52" s="295" t="s">
        <v>1815</v>
      </c>
      <c r="B52" s="276" t="s">
        <v>1714</v>
      </c>
      <c r="C52" s="277">
        <v>58198</v>
      </c>
      <c r="D52" s="277">
        <v>254643</v>
      </c>
      <c r="E52" s="277">
        <v>82363</v>
      </c>
      <c r="F52" s="277">
        <v>974940</v>
      </c>
      <c r="G52" s="277">
        <v>113606</v>
      </c>
      <c r="H52" s="277">
        <v>588189</v>
      </c>
      <c r="I52" s="283" t="s">
        <v>1564</v>
      </c>
    </row>
    <row r="53" spans="1:16" ht="16.5">
      <c r="A53" s="296" t="s">
        <v>1816</v>
      </c>
      <c r="B53" s="278" t="s">
        <v>1714</v>
      </c>
      <c r="C53" s="279">
        <v>310613</v>
      </c>
      <c r="D53" s="279">
        <v>9010909</v>
      </c>
      <c r="E53" s="279">
        <v>295085</v>
      </c>
      <c r="F53" s="279">
        <v>10082272</v>
      </c>
      <c r="G53" s="279">
        <v>324267</v>
      </c>
      <c r="H53" s="279">
        <v>11352007</v>
      </c>
      <c r="I53" s="285" t="s">
        <v>1566</v>
      </c>
    </row>
    <row r="54" spans="1:16" ht="16.5">
      <c r="A54" s="295" t="s">
        <v>1817</v>
      </c>
      <c r="B54" s="1188" t="s">
        <v>1714</v>
      </c>
      <c r="C54" s="1189">
        <v>116854</v>
      </c>
      <c r="D54" s="1189">
        <v>4909143</v>
      </c>
      <c r="E54" s="1189">
        <v>144121</v>
      </c>
      <c r="F54" s="1189">
        <v>5733785</v>
      </c>
      <c r="G54" s="1189">
        <v>151706</v>
      </c>
      <c r="H54" s="1189">
        <v>6594832</v>
      </c>
      <c r="I54" s="1190" t="s">
        <v>1570</v>
      </c>
    </row>
    <row r="55" spans="1:16" ht="16.5">
      <c r="A55" s="1170" t="s">
        <v>1818</v>
      </c>
      <c r="B55" s="278" t="s">
        <v>1714</v>
      </c>
      <c r="C55" s="279">
        <v>3</v>
      </c>
      <c r="D55" s="279">
        <v>3023</v>
      </c>
      <c r="E55" s="279">
        <v>45</v>
      </c>
      <c r="F55" s="279">
        <v>43181</v>
      </c>
      <c r="G55" s="279" t="s">
        <v>1717</v>
      </c>
      <c r="H55" s="279">
        <v>120</v>
      </c>
      <c r="I55" s="285" t="s">
        <v>1740</v>
      </c>
      <c r="J55" s="1208"/>
      <c r="K55" s="1208"/>
      <c r="L55" s="1208"/>
      <c r="M55" s="1208"/>
      <c r="N55" s="1208"/>
      <c r="O55" s="1208"/>
      <c r="P55" s="1208"/>
    </row>
    <row r="56" spans="1:16" ht="16.5">
      <c r="A56" s="1171" t="s">
        <v>1819</v>
      </c>
      <c r="B56" s="276" t="s">
        <v>1714</v>
      </c>
      <c r="C56" s="277">
        <v>52408</v>
      </c>
      <c r="D56" s="277">
        <v>2202387</v>
      </c>
      <c r="E56" s="277">
        <v>17992</v>
      </c>
      <c r="F56" s="277">
        <v>658242</v>
      </c>
      <c r="G56" s="277">
        <v>3</v>
      </c>
      <c r="H56" s="277">
        <v>883</v>
      </c>
      <c r="I56" s="283" t="s">
        <v>1739</v>
      </c>
      <c r="J56" s="1208"/>
      <c r="K56" s="1208"/>
      <c r="L56" s="1208"/>
      <c r="M56" s="1208"/>
      <c r="N56" s="1208"/>
      <c r="O56" s="1208"/>
      <c r="P56" s="1208"/>
    </row>
    <row r="57" spans="1:16" ht="16.5">
      <c r="A57" s="296" t="s">
        <v>1820</v>
      </c>
      <c r="B57" s="1202" t="s">
        <v>1714</v>
      </c>
      <c r="C57" s="1203" t="s">
        <v>1717</v>
      </c>
      <c r="D57" s="1203" t="s">
        <v>1717</v>
      </c>
      <c r="E57" s="1203" t="s">
        <v>107</v>
      </c>
      <c r="F57" s="1203" t="s">
        <v>107</v>
      </c>
      <c r="G57" s="1203">
        <v>20</v>
      </c>
      <c r="H57" s="1203">
        <v>5183</v>
      </c>
      <c r="I57" s="1204" t="s">
        <v>1738</v>
      </c>
    </row>
    <row r="58" spans="1:16" ht="16.5">
      <c r="A58" s="295" t="s">
        <v>1821</v>
      </c>
      <c r="B58" s="276" t="s">
        <v>1714</v>
      </c>
      <c r="C58" s="277">
        <v>361</v>
      </c>
      <c r="D58" s="277">
        <v>943</v>
      </c>
      <c r="E58" s="277" t="s">
        <v>1717</v>
      </c>
      <c r="F58" s="277">
        <v>217</v>
      </c>
      <c r="G58" s="277" t="s">
        <v>1717</v>
      </c>
      <c r="H58" s="277">
        <v>18</v>
      </c>
      <c r="I58" s="283" t="s">
        <v>1737</v>
      </c>
    </row>
    <row r="59" spans="1:16" ht="16.5">
      <c r="A59" s="296" t="s">
        <v>1822</v>
      </c>
      <c r="B59" s="278" t="s">
        <v>1714</v>
      </c>
      <c r="C59" s="279">
        <v>2934</v>
      </c>
      <c r="D59" s="279">
        <v>72045</v>
      </c>
      <c r="E59" s="279">
        <v>4126</v>
      </c>
      <c r="F59" s="279">
        <v>71626</v>
      </c>
      <c r="G59" s="279">
        <v>6085</v>
      </c>
      <c r="H59" s="279">
        <v>103351</v>
      </c>
      <c r="I59" s="285" t="s">
        <v>1576</v>
      </c>
    </row>
    <row r="60" spans="1:16" ht="16.5">
      <c r="A60" s="295" t="s">
        <v>1823</v>
      </c>
      <c r="B60" s="276" t="s">
        <v>1714</v>
      </c>
      <c r="C60" s="277">
        <v>3643829</v>
      </c>
      <c r="D60" s="277">
        <v>4587040</v>
      </c>
      <c r="E60" s="277">
        <v>3842874</v>
      </c>
      <c r="F60" s="277">
        <v>4244574</v>
      </c>
      <c r="G60" s="277">
        <v>3419980</v>
      </c>
      <c r="H60" s="277">
        <v>5523312</v>
      </c>
      <c r="I60" s="283" t="s">
        <v>1736</v>
      </c>
    </row>
    <row r="61" spans="1:16" ht="16.5">
      <c r="A61" s="296" t="s">
        <v>1825</v>
      </c>
      <c r="B61" s="278"/>
      <c r="C61" s="279" t="s">
        <v>1713</v>
      </c>
      <c r="D61" s="279">
        <v>12083066</v>
      </c>
      <c r="E61" s="279" t="s">
        <v>1713</v>
      </c>
      <c r="F61" s="279">
        <v>23463605</v>
      </c>
      <c r="G61" s="279" t="s">
        <v>1713</v>
      </c>
      <c r="H61" s="279">
        <v>50616826</v>
      </c>
      <c r="I61" s="285" t="s">
        <v>1733</v>
      </c>
    </row>
    <row r="62" spans="1:16" ht="16.5">
      <c r="A62" s="297" t="s">
        <v>1826</v>
      </c>
      <c r="B62" s="276" t="s">
        <v>1731</v>
      </c>
      <c r="C62" s="277" t="s">
        <v>107</v>
      </c>
      <c r="D62" s="277" t="s">
        <v>107</v>
      </c>
      <c r="E62" s="277">
        <v>260175</v>
      </c>
      <c r="F62" s="277">
        <v>5435</v>
      </c>
      <c r="G62" s="277">
        <v>26253</v>
      </c>
      <c r="H62" s="277">
        <v>1265</v>
      </c>
      <c r="I62" s="283" t="s">
        <v>1732</v>
      </c>
    </row>
    <row r="63" spans="1:16" ht="16.5">
      <c r="A63" s="296" t="s">
        <v>1827</v>
      </c>
      <c r="B63" s="278" t="s">
        <v>1714</v>
      </c>
      <c r="C63" s="279">
        <v>944041</v>
      </c>
      <c r="D63" s="279">
        <v>6087293</v>
      </c>
      <c r="E63" s="279">
        <v>772127</v>
      </c>
      <c r="F63" s="279">
        <v>6213690</v>
      </c>
      <c r="G63" s="279">
        <v>965159</v>
      </c>
      <c r="H63" s="279">
        <v>7559270</v>
      </c>
      <c r="I63" s="285" t="s">
        <v>1730</v>
      </c>
    </row>
    <row r="64" spans="1:16" ht="16.5">
      <c r="A64" s="295" t="s">
        <v>1828</v>
      </c>
      <c r="B64" s="276" t="s">
        <v>1714</v>
      </c>
      <c r="C64" s="277">
        <v>257</v>
      </c>
      <c r="D64" s="277">
        <v>2015</v>
      </c>
      <c r="E64" s="277">
        <v>825</v>
      </c>
      <c r="F64" s="277">
        <v>5602</v>
      </c>
      <c r="G64" s="277">
        <v>540</v>
      </c>
      <c r="H64" s="277">
        <v>11316</v>
      </c>
      <c r="I64" s="283" t="s">
        <v>1595</v>
      </c>
    </row>
    <row r="65" spans="1:9" ht="16.5">
      <c r="A65" s="296" t="s">
        <v>1829</v>
      </c>
      <c r="B65" s="278" t="s">
        <v>1714</v>
      </c>
      <c r="C65" s="279">
        <v>11681705</v>
      </c>
      <c r="D65" s="279">
        <v>13681149</v>
      </c>
      <c r="E65" s="279">
        <v>8260913</v>
      </c>
      <c r="F65" s="279">
        <v>10571743</v>
      </c>
      <c r="G65" s="279">
        <v>8863780</v>
      </c>
      <c r="H65" s="279">
        <v>13393717</v>
      </c>
      <c r="I65" s="285" t="s">
        <v>1729</v>
      </c>
    </row>
    <row r="66" spans="1:9" ht="16.5">
      <c r="A66" s="295" t="s">
        <v>1830</v>
      </c>
      <c r="B66" s="276" t="s">
        <v>1714</v>
      </c>
      <c r="C66" s="277">
        <v>1894</v>
      </c>
      <c r="D66" s="277">
        <v>32610</v>
      </c>
      <c r="E66" s="277">
        <v>1178</v>
      </c>
      <c r="F66" s="277">
        <v>13630</v>
      </c>
      <c r="G66" s="277">
        <v>619</v>
      </c>
      <c r="H66" s="277">
        <v>17107</v>
      </c>
      <c r="I66" s="283" t="s">
        <v>1728</v>
      </c>
    </row>
    <row r="67" spans="1:9" ht="16.5">
      <c r="A67" s="296" t="s">
        <v>1831</v>
      </c>
      <c r="B67" s="278" t="s">
        <v>1714</v>
      </c>
      <c r="C67" s="279">
        <v>795763</v>
      </c>
      <c r="D67" s="279">
        <v>10434171</v>
      </c>
      <c r="E67" s="279">
        <v>794445</v>
      </c>
      <c r="F67" s="279">
        <v>11220825</v>
      </c>
      <c r="G67" s="279">
        <v>691771</v>
      </c>
      <c r="H67" s="279">
        <v>11282294</v>
      </c>
      <c r="I67" s="285" t="s">
        <v>1727</v>
      </c>
    </row>
    <row r="68" spans="1:9" ht="16.5">
      <c r="A68" s="297" t="s">
        <v>1832</v>
      </c>
      <c r="B68" s="276" t="s">
        <v>1714</v>
      </c>
      <c r="C68" s="277">
        <v>2391</v>
      </c>
      <c r="D68" s="277">
        <v>14934</v>
      </c>
      <c r="E68" s="277">
        <v>43061</v>
      </c>
      <c r="F68" s="277">
        <v>63008</v>
      </c>
      <c r="G68" s="277">
        <v>825</v>
      </c>
      <c r="H68" s="277">
        <v>4928</v>
      </c>
      <c r="I68" s="283" t="s">
        <v>1726</v>
      </c>
    </row>
    <row r="69" spans="1:9" ht="16.5">
      <c r="A69" s="296" t="s">
        <v>1833</v>
      </c>
      <c r="B69" s="278" t="s">
        <v>1714</v>
      </c>
      <c r="C69" s="279">
        <v>1025</v>
      </c>
      <c r="D69" s="279">
        <v>14961</v>
      </c>
      <c r="E69" s="279">
        <v>4998</v>
      </c>
      <c r="F69" s="279">
        <v>94359</v>
      </c>
      <c r="G69" s="279">
        <v>3120</v>
      </c>
      <c r="H69" s="279">
        <v>64355</v>
      </c>
      <c r="I69" s="285" t="s">
        <v>1605</v>
      </c>
    </row>
    <row r="70" spans="1:9" ht="16.5">
      <c r="A70" s="295" t="s">
        <v>1834</v>
      </c>
      <c r="B70" s="276" t="s">
        <v>1714</v>
      </c>
      <c r="C70" s="277">
        <v>61143</v>
      </c>
      <c r="D70" s="277">
        <v>1983349</v>
      </c>
      <c r="E70" s="277">
        <v>66335</v>
      </c>
      <c r="F70" s="277">
        <v>2453970</v>
      </c>
      <c r="G70" s="277">
        <v>68569</v>
      </c>
      <c r="H70" s="277">
        <v>2733090</v>
      </c>
      <c r="I70" s="283" t="s">
        <v>1609</v>
      </c>
    </row>
    <row r="71" spans="1:9" ht="16.5">
      <c r="A71" s="296" t="s">
        <v>1774</v>
      </c>
      <c r="B71" s="278" t="s">
        <v>1714</v>
      </c>
      <c r="C71" s="279">
        <v>250649</v>
      </c>
      <c r="D71" s="279">
        <v>3583316</v>
      </c>
      <c r="E71" s="279">
        <v>283303</v>
      </c>
      <c r="F71" s="279">
        <v>4364076</v>
      </c>
      <c r="G71" s="279">
        <v>324593</v>
      </c>
      <c r="H71" s="279">
        <v>5201974</v>
      </c>
      <c r="I71" s="285" t="s">
        <v>1725</v>
      </c>
    </row>
    <row r="72" spans="1:9" ht="16.5">
      <c r="A72" s="295" t="s">
        <v>1835</v>
      </c>
      <c r="B72" s="276" t="s">
        <v>1714</v>
      </c>
      <c r="C72" s="277">
        <v>802175</v>
      </c>
      <c r="D72" s="277">
        <v>3872834</v>
      </c>
      <c r="E72" s="277">
        <v>802713</v>
      </c>
      <c r="F72" s="277">
        <v>4328627</v>
      </c>
      <c r="G72" s="277">
        <v>1290620</v>
      </c>
      <c r="H72" s="277">
        <v>21010532</v>
      </c>
      <c r="I72" s="283" t="s">
        <v>1724</v>
      </c>
    </row>
    <row r="73" spans="1:9" ht="16.5">
      <c r="A73" s="296" t="s">
        <v>1836</v>
      </c>
      <c r="B73" s="278" t="s">
        <v>1714</v>
      </c>
      <c r="C73" s="279" t="s">
        <v>1717</v>
      </c>
      <c r="D73" s="279">
        <v>1</v>
      </c>
      <c r="E73" s="279" t="s">
        <v>107</v>
      </c>
      <c r="F73" s="279" t="s">
        <v>107</v>
      </c>
      <c r="G73" s="279" t="s">
        <v>107</v>
      </c>
      <c r="H73" s="279" t="s">
        <v>107</v>
      </c>
      <c r="I73" s="285" t="s">
        <v>1723</v>
      </c>
    </row>
    <row r="74" spans="1:9" ht="16.5">
      <c r="A74" s="297" t="s">
        <v>1837</v>
      </c>
      <c r="B74" s="276" t="s">
        <v>1714</v>
      </c>
      <c r="C74" s="277">
        <v>246203</v>
      </c>
      <c r="D74" s="277">
        <v>4995763</v>
      </c>
      <c r="E74" s="277">
        <v>246534</v>
      </c>
      <c r="F74" s="277">
        <v>5348323</v>
      </c>
      <c r="G74" s="277">
        <v>215910</v>
      </c>
      <c r="H74" s="277">
        <v>6155343</v>
      </c>
      <c r="I74" s="283" t="s">
        <v>1722</v>
      </c>
    </row>
    <row r="75" spans="1:9" ht="16.5">
      <c r="A75" s="296" t="s">
        <v>1839</v>
      </c>
      <c r="B75" s="278" t="s">
        <v>1714</v>
      </c>
      <c r="C75" s="279" t="s">
        <v>107</v>
      </c>
      <c r="D75" s="279" t="s">
        <v>107</v>
      </c>
      <c r="E75" s="279" t="s">
        <v>107</v>
      </c>
      <c r="F75" s="279" t="s">
        <v>107</v>
      </c>
      <c r="G75" s="279">
        <v>13</v>
      </c>
      <c r="H75" s="279">
        <v>7139</v>
      </c>
      <c r="I75" s="285" t="s">
        <v>1720</v>
      </c>
    </row>
    <row r="76" spans="1:9" ht="16.5">
      <c r="A76" s="295" t="s">
        <v>1840</v>
      </c>
      <c r="B76" s="276" t="s">
        <v>1714</v>
      </c>
      <c r="C76" s="277">
        <v>10</v>
      </c>
      <c r="D76" s="277">
        <v>10801</v>
      </c>
      <c r="E76" s="277" t="s">
        <v>107</v>
      </c>
      <c r="F76" s="277" t="s">
        <v>107</v>
      </c>
      <c r="G76" s="277" t="s">
        <v>107</v>
      </c>
      <c r="H76" s="277" t="s">
        <v>107</v>
      </c>
      <c r="I76" s="283" t="s">
        <v>1719</v>
      </c>
    </row>
    <row r="77" spans="1:9" ht="16.5">
      <c r="A77" s="296" t="s">
        <v>1841</v>
      </c>
      <c r="B77" s="278" t="s">
        <v>1714</v>
      </c>
      <c r="C77" s="279">
        <v>634</v>
      </c>
      <c r="D77" s="279">
        <v>7902</v>
      </c>
      <c r="E77" s="279">
        <v>853</v>
      </c>
      <c r="F77" s="279">
        <v>11573</v>
      </c>
      <c r="G77" s="279">
        <v>1263</v>
      </c>
      <c r="H77" s="279">
        <v>21780</v>
      </c>
      <c r="I77" s="285" t="s">
        <v>1623</v>
      </c>
    </row>
    <row r="78" spans="1:9" ht="16.5">
      <c r="A78" s="297" t="s">
        <v>1842</v>
      </c>
      <c r="B78" s="276" t="s">
        <v>1714</v>
      </c>
      <c r="C78" s="277" t="s">
        <v>1717</v>
      </c>
      <c r="D78" s="277">
        <v>156</v>
      </c>
      <c r="E78" s="277" t="s">
        <v>1717</v>
      </c>
      <c r="F78" s="277">
        <v>104</v>
      </c>
      <c r="G78" s="277" t="s">
        <v>1717</v>
      </c>
      <c r="H78" s="277">
        <v>128</v>
      </c>
      <c r="I78" s="283" t="s">
        <v>1718</v>
      </c>
    </row>
    <row r="79" spans="1:9" ht="16.5">
      <c r="A79" s="296" t="s">
        <v>2241</v>
      </c>
      <c r="B79" s="278" t="s">
        <v>1714</v>
      </c>
      <c r="C79" s="279">
        <v>14582</v>
      </c>
      <c r="D79" s="279">
        <v>298591</v>
      </c>
      <c r="E79" s="279">
        <v>13716</v>
      </c>
      <c r="F79" s="279">
        <v>311809</v>
      </c>
      <c r="G79" s="279">
        <v>11705</v>
      </c>
      <c r="H79" s="279">
        <v>282266</v>
      </c>
      <c r="I79" s="285" t="s">
        <v>1625</v>
      </c>
    </row>
    <row r="80" spans="1:9" ht="16.5">
      <c r="A80" s="295" t="s">
        <v>1843</v>
      </c>
      <c r="B80" s="276" t="s">
        <v>1714</v>
      </c>
      <c r="C80" s="277">
        <v>317</v>
      </c>
      <c r="D80" s="277">
        <v>15828</v>
      </c>
      <c r="E80" s="277">
        <v>399</v>
      </c>
      <c r="F80" s="277">
        <v>20716</v>
      </c>
      <c r="G80" s="277">
        <v>1762</v>
      </c>
      <c r="H80" s="277">
        <v>46757</v>
      </c>
      <c r="I80" s="283" t="s">
        <v>1716</v>
      </c>
    </row>
    <row r="81" spans="1:9" ht="16.5">
      <c r="A81" s="296" t="s">
        <v>1844</v>
      </c>
      <c r="B81" s="278" t="s">
        <v>1714</v>
      </c>
      <c r="C81" s="279">
        <v>1</v>
      </c>
      <c r="D81" s="279">
        <v>78</v>
      </c>
      <c r="E81" s="279" t="s">
        <v>1717</v>
      </c>
      <c r="F81" s="279">
        <v>21</v>
      </c>
      <c r="G81" s="279" t="s">
        <v>1717</v>
      </c>
      <c r="H81" s="279">
        <v>180</v>
      </c>
      <c r="I81" s="285" t="s">
        <v>1715</v>
      </c>
    </row>
    <row r="82" spans="1:9">
      <c r="A82" s="1416" t="s">
        <v>132</v>
      </c>
      <c r="B82" s="1416"/>
      <c r="C82" s="1244" t="s">
        <v>1713</v>
      </c>
      <c r="D82" s="1244">
        <v>1896831578</v>
      </c>
      <c r="E82" s="1244" t="s">
        <v>1713</v>
      </c>
      <c r="F82" s="1244">
        <v>1966539540</v>
      </c>
      <c r="G82" s="1244" t="s">
        <v>1713</v>
      </c>
      <c r="H82" s="1244">
        <v>2578629646</v>
      </c>
      <c r="I82" s="1244" t="s">
        <v>49</v>
      </c>
    </row>
    <row r="83" spans="1:9" ht="21.75" customHeight="1">
      <c r="A83" s="1422" t="s">
        <v>1846</v>
      </c>
      <c r="B83" s="1422"/>
      <c r="C83" s="1422"/>
      <c r="D83" s="1422"/>
      <c r="E83" s="1422"/>
      <c r="F83" s="1422"/>
      <c r="G83" s="1422"/>
      <c r="H83" s="1422"/>
      <c r="I83" s="1422"/>
    </row>
    <row r="84" spans="1:9" ht="15" customHeight="1">
      <c r="A84" s="1408" t="s">
        <v>2009</v>
      </c>
      <c r="B84" s="1409"/>
      <c r="C84" s="1409"/>
      <c r="D84" s="1409"/>
      <c r="E84" s="1409"/>
      <c r="F84" s="1409"/>
      <c r="G84" s="1409"/>
      <c r="H84" s="1409"/>
      <c r="I84" s="1410"/>
    </row>
    <row r="85" spans="1:9">
      <c r="A85" s="1423" t="s">
        <v>2010</v>
      </c>
      <c r="B85" s="1424"/>
      <c r="C85" s="1424"/>
      <c r="D85" s="1424"/>
      <c r="E85" s="1424"/>
      <c r="F85" s="1424"/>
      <c r="G85" s="1424"/>
      <c r="H85" s="1424"/>
      <c r="I85" s="1425"/>
    </row>
  </sheetData>
  <mergeCells count="13">
    <mergeCell ref="A83:I83"/>
    <mergeCell ref="A84:I84"/>
    <mergeCell ref="A85:I85"/>
    <mergeCell ref="I4:I5"/>
    <mergeCell ref="A1:I1"/>
    <mergeCell ref="A3:I3"/>
    <mergeCell ref="A82:B82"/>
    <mergeCell ref="A4:A5"/>
    <mergeCell ref="B4:B5"/>
    <mergeCell ref="C4:D4"/>
    <mergeCell ref="E4:F4"/>
    <mergeCell ref="G4:H4"/>
    <mergeCell ref="A2:I2"/>
  </mergeCells>
  <printOptions horizontalCentered="1"/>
  <pageMargins left="0.39370078740157483" right="0.31496062992125984" top="0.82677165354330717" bottom="0.51181102362204722" header="0.31496062992125984" footer="0.27559055118110237"/>
  <pageSetup paperSize="9" scale="75" fitToHeight="0" orientation="landscape" r:id="rId1"/>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C1E7A-D849-447C-B307-704B669DD326}">
  <sheetPr>
    <tabColor rgb="FF00B050"/>
  </sheetPr>
  <dimension ref="A1:AA173"/>
  <sheetViews>
    <sheetView view="pageBreakPreview" topLeftCell="S13" zoomScaleSheetLayoutView="100" workbookViewId="0">
      <selection activeCell="L15" sqref="L15"/>
    </sheetView>
  </sheetViews>
  <sheetFormatPr defaultColWidth="9.140625" defaultRowHeight="14.25"/>
  <cols>
    <col min="1" max="9" width="0" style="21" hidden="1" customWidth="1"/>
    <col min="10" max="10" width="7" style="23" hidden="1" customWidth="1"/>
    <col min="11" max="11" width="39.140625" style="24" hidden="1" customWidth="1"/>
    <col min="12" max="12" width="14.42578125" style="21" hidden="1" customWidth="1"/>
    <col min="13" max="13" width="13.28515625" style="21" hidden="1" customWidth="1"/>
    <col min="14" max="14" width="19.28515625" style="21" hidden="1" customWidth="1"/>
    <col min="15" max="15" width="13.28515625" style="21" hidden="1" customWidth="1"/>
    <col min="16" max="16" width="20" style="21" hidden="1" customWidth="1"/>
    <col min="17" max="17" width="14.42578125" style="21" hidden="1" customWidth="1"/>
    <col min="18" max="18" width="23.140625" style="21" hidden="1" customWidth="1"/>
    <col min="19" max="19" width="9.140625" style="21"/>
    <col min="20" max="20" width="36.42578125" style="21" customWidth="1"/>
    <col min="21" max="21" width="16.7109375" style="226" customWidth="1"/>
    <col min="22" max="27" width="16.7109375" style="21" customWidth="1"/>
    <col min="28" max="16384" width="9.140625" style="21"/>
  </cols>
  <sheetData>
    <row r="1" spans="1:27" s="20" customFormat="1" ht="22.5" customHeight="1">
      <c r="A1" s="1625" t="s">
        <v>416</v>
      </c>
      <c r="B1" s="1777"/>
      <c r="C1" s="1777"/>
      <c r="D1" s="1777"/>
      <c r="E1" s="1777"/>
      <c r="F1" s="1777"/>
      <c r="G1" s="1777"/>
      <c r="H1" s="1777"/>
      <c r="I1" s="1777"/>
      <c r="J1" s="1626" t="s">
        <v>565</v>
      </c>
      <c r="K1" s="1777"/>
      <c r="L1" s="1777"/>
      <c r="M1" s="1777"/>
      <c r="N1" s="1777"/>
      <c r="O1" s="1777"/>
      <c r="P1" s="1777"/>
      <c r="Q1" s="1777"/>
      <c r="R1" s="1777"/>
      <c r="S1" s="1386" t="s">
        <v>1985</v>
      </c>
      <c r="T1" s="1387"/>
      <c r="U1" s="1387"/>
      <c r="V1" s="1387"/>
      <c r="W1" s="1387"/>
      <c r="X1" s="1387"/>
      <c r="Y1" s="1387"/>
      <c r="Z1" s="1387"/>
      <c r="AA1" s="1388"/>
    </row>
    <row r="2" spans="1:27" s="20" customFormat="1" ht="22.5" customHeight="1">
      <c r="A2" s="1627" t="s">
        <v>417</v>
      </c>
      <c r="B2" s="1629"/>
      <c r="C2" s="1629"/>
      <c r="D2" s="1629"/>
      <c r="E2" s="1629"/>
      <c r="F2" s="1629"/>
      <c r="G2" s="1629"/>
      <c r="H2" s="1629"/>
      <c r="I2" s="1629"/>
      <c r="J2" s="1629" t="s">
        <v>563</v>
      </c>
      <c r="K2" s="1629"/>
      <c r="L2" s="1629"/>
      <c r="M2" s="1629"/>
      <c r="N2" s="1629"/>
      <c r="O2" s="1629"/>
      <c r="P2" s="1629"/>
      <c r="Q2" s="1629"/>
      <c r="R2" s="1629"/>
      <c r="S2" s="1506" t="s">
        <v>1984</v>
      </c>
      <c r="T2" s="1507"/>
      <c r="U2" s="1507"/>
      <c r="V2" s="1507"/>
      <c r="W2" s="1507"/>
      <c r="X2" s="1507"/>
      <c r="Y2" s="1507"/>
      <c r="Z2" s="1507"/>
      <c r="AA2" s="1508"/>
    </row>
    <row r="3" spans="1:27" s="232" customFormat="1" ht="22.5" customHeight="1">
      <c r="A3" s="1871" t="s">
        <v>263</v>
      </c>
      <c r="B3" s="1872"/>
      <c r="C3" s="1872"/>
      <c r="D3" s="1872"/>
      <c r="E3" s="1872"/>
      <c r="F3" s="1872"/>
      <c r="G3" s="1872"/>
      <c r="H3" s="1872"/>
      <c r="I3" s="1872"/>
      <c r="J3" s="1872" t="s">
        <v>454</v>
      </c>
      <c r="K3" s="1872"/>
      <c r="L3" s="1872"/>
      <c r="M3" s="1872"/>
      <c r="N3" s="1872"/>
      <c r="O3" s="1872"/>
      <c r="P3" s="1872"/>
      <c r="Q3" s="1872"/>
      <c r="R3" s="1872"/>
      <c r="S3" s="1873" t="s">
        <v>1920</v>
      </c>
      <c r="T3" s="1874"/>
      <c r="U3" s="1874"/>
      <c r="V3" s="1874"/>
      <c r="W3" s="1874"/>
      <c r="X3" s="1874"/>
      <c r="Y3" s="1874"/>
      <c r="Z3" s="1874"/>
      <c r="AA3" s="1874"/>
    </row>
    <row r="4" spans="1:27" s="45" customFormat="1" ht="45" customHeight="1">
      <c r="A4" s="1681" t="s">
        <v>450</v>
      </c>
      <c r="B4" s="1681" t="s">
        <v>264</v>
      </c>
      <c r="C4" s="1681" t="s">
        <v>265</v>
      </c>
      <c r="D4" s="1681" t="s">
        <v>266</v>
      </c>
      <c r="E4" s="1681"/>
      <c r="F4" s="1681" t="s">
        <v>267</v>
      </c>
      <c r="G4" s="1681"/>
      <c r="H4" s="1681" t="s">
        <v>268</v>
      </c>
      <c r="I4" s="1681"/>
      <c r="J4" s="1681" t="s">
        <v>450</v>
      </c>
      <c r="K4" s="1681" t="s">
        <v>264</v>
      </c>
      <c r="L4" s="1681" t="s">
        <v>265</v>
      </c>
      <c r="M4" s="1681" t="s">
        <v>266</v>
      </c>
      <c r="N4" s="1681"/>
      <c r="O4" s="1681" t="s">
        <v>267</v>
      </c>
      <c r="P4" s="1681"/>
      <c r="Q4" s="1681" t="s">
        <v>268</v>
      </c>
      <c r="R4" s="1682"/>
      <c r="S4" s="1596" t="s">
        <v>604</v>
      </c>
      <c r="T4" s="1596" t="s">
        <v>663</v>
      </c>
      <c r="U4" s="1875" t="s">
        <v>664</v>
      </c>
      <c r="V4" s="1426" t="s">
        <v>660</v>
      </c>
      <c r="W4" s="1426"/>
      <c r="X4" s="1426" t="s">
        <v>661</v>
      </c>
      <c r="Y4" s="1426"/>
      <c r="Z4" s="1426" t="s">
        <v>662</v>
      </c>
      <c r="AA4" s="1426"/>
    </row>
    <row r="5" spans="1:27" s="45" customFormat="1" ht="90" customHeight="1">
      <c r="A5" s="1681"/>
      <c r="B5" s="1681"/>
      <c r="C5" s="1681"/>
      <c r="D5" s="398" t="s">
        <v>269</v>
      </c>
      <c r="E5" s="398" t="s">
        <v>270</v>
      </c>
      <c r="F5" s="398" t="s">
        <v>269</v>
      </c>
      <c r="G5" s="398" t="s">
        <v>270</v>
      </c>
      <c r="H5" s="398" t="s">
        <v>269</v>
      </c>
      <c r="I5" s="398" t="s">
        <v>270</v>
      </c>
      <c r="J5" s="1681"/>
      <c r="K5" s="1681"/>
      <c r="L5" s="1681"/>
      <c r="M5" s="398" t="s">
        <v>269</v>
      </c>
      <c r="N5" s="398" t="s">
        <v>270</v>
      </c>
      <c r="O5" s="398" t="s">
        <v>269</v>
      </c>
      <c r="P5" s="398" t="s">
        <v>270</v>
      </c>
      <c r="Q5" s="398" t="s">
        <v>269</v>
      </c>
      <c r="R5" s="624" t="s">
        <v>270</v>
      </c>
      <c r="S5" s="1596"/>
      <c r="T5" s="1596"/>
      <c r="U5" s="1875"/>
      <c r="V5" s="1258" t="s">
        <v>665</v>
      </c>
      <c r="W5" s="1258" t="s">
        <v>666</v>
      </c>
      <c r="X5" s="1258" t="s">
        <v>665</v>
      </c>
      <c r="Y5" s="1258" t="s">
        <v>666</v>
      </c>
      <c r="Z5" s="1258" t="s">
        <v>665</v>
      </c>
      <c r="AA5" s="1258" t="s">
        <v>666</v>
      </c>
    </row>
    <row r="6" spans="1:27" s="35" customFormat="1" ht="46.5" customHeight="1">
      <c r="A6" s="392">
        <v>1</v>
      </c>
      <c r="B6" s="453" t="s">
        <v>398</v>
      </c>
      <c r="C6" s="375">
        <v>30.184000000000001</v>
      </c>
      <c r="D6" s="375">
        <v>21.524000000000001</v>
      </c>
      <c r="E6" s="375">
        <v>71.31</v>
      </c>
      <c r="F6" s="375">
        <v>13.516999999999999</v>
      </c>
      <c r="G6" s="375">
        <v>44.78</v>
      </c>
      <c r="H6" s="375">
        <v>14.535</v>
      </c>
      <c r="I6" s="375">
        <v>48.15</v>
      </c>
      <c r="J6" s="392">
        <v>1</v>
      </c>
      <c r="K6" s="453" t="s">
        <v>398</v>
      </c>
      <c r="L6" s="375">
        <v>31.007000000000001</v>
      </c>
      <c r="M6" s="375">
        <v>14.757</v>
      </c>
      <c r="N6" s="375">
        <f>M6/L6*100</f>
        <v>47.592479117618595</v>
      </c>
      <c r="O6" s="375">
        <v>17.635999999999999</v>
      </c>
      <c r="P6" s="375">
        <f>O6/L6*100</f>
        <v>56.877479278872514</v>
      </c>
      <c r="Q6" s="375">
        <v>13.555</v>
      </c>
      <c r="R6" s="1031">
        <f>Q6/L6*100</f>
        <v>43.715935111426454</v>
      </c>
      <c r="S6" s="396">
        <v>1</v>
      </c>
      <c r="T6" s="453" t="s">
        <v>670</v>
      </c>
      <c r="U6" s="1033">
        <v>34.438000000000002</v>
      </c>
      <c r="V6" s="1033">
        <v>15.336</v>
      </c>
      <c r="W6" s="589">
        <f>V6/U6%</f>
        <v>44.532202799233403</v>
      </c>
      <c r="X6" s="1033">
        <v>16.302</v>
      </c>
      <c r="Y6" s="1067">
        <f>X6/U6%</f>
        <v>47.337243742377602</v>
      </c>
      <c r="Z6" s="1033">
        <v>14.731999999999999</v>
      </c>
      <c r="AA6" s="589">
        <f>Z6/U6%</f>
        <v>42.778326267495203</v>
      </c>
    </row>
    <row r="7" spans="1:27" s="35" customFormat="1" ht="47.25" customHeight="1">
      <c r="A7" s="392">
        <v>2</v>
      </c>
      <c r="B7" s="453" t="s">
        <v>399</v>
      </c>
      <c r="C7" s="375">
        <v>14.819000000000001</v>
      </c>
      <c r="D7" s="375">
        <v>9.5190000000000001</v>
      </c>
      <c r="E7" s="375">
        <v>64.239999999999995</v>
      </c>
      <c r="F7" s="375">
        <v>9.6359999999999992</v>
      </c>
      <c r="G7" s="375">
        <v>65.02</v>
      </c>
      <c r="H7" s="375">
        <v>7.383</v>
      </c>
      <c r="I7" s="375">
        <v>49.82</v>
      </c>
      <c r="J7" s="392">
        <v>2</v>
      </c>
      <c r="K7" s="453" t="s">
        <v>453</v>
      </c>
      <c r="L7" s="375">
        <v>0.218</v>
      </c>
      <c r="M7" s="375">
        <v>8.1000000000000003E-2</v>
      </c>
      <c r="N7" s="375">
        <f t="shared" ref="N7:N18" si="0">M7/L7*100</f>
        <v>37.155963302752291</v>
      </c>
      <c r="O7" s="375">
        <v>9.8000000000000004E-2</v>
      </c>
      <c r="P7" s="375">
        <f t="shared" ref="P7:P18" si="1">O7/L7*100</f>
        <v>44.954128440366972</v>
      </c>
      <c r="Q7" s="375">
        <v>9.6000000000000002E-2</v>
      </c>
      <c r="R7" s="1031">
        <f t="shared" ref="R7:R18" si="2">Q7/L7*100</f>
        <v>44.036697247706428</v>
      </c>
      <c r="S7" s="521">
        <v>2</v>
      </c>
      <c r="T7" s="551" t="s">
        <v>671</v>
      </c>
      <c r="U7" s="1065">
        <v>0.218</v>
      </c>
      <c r="V7" s="1065">
        <v>0.11899999999999999</v>
      </c>
      <c r="W7" s="1066">
        <f t="shared" ref="W7:W19" si="3">V7/U7%</f>
        <v>54.587155963302749</v>
      </c>
      <c r="X7" s="1065">
        <v>9.8000000000000004E-2</v>
      </c>
      <c r="Y7" s="1066">
        <f>X7/U7%</f>
        <v>44.954128440366972</v>
      </c>
      <c r="Z7" s="1065">
        <v>0.10199999999999999</v>
      </c>
      <c r="AA7" s="1066">
        <f t="shared" ref="AA7:AA19" si="4">Z7/U7%</f>
        <v>46.788990825688067</v>
      </c>
    </row>
    <row r="8" spans="1:27" ht="45.75" customHeight="1">
      <c r="A8" s="392">
        <v>3</v>
      </c>
      <c r="B8" s="453" t="s">
        <v>400</v>
      </c>
      <c r="C8" s="375">
        <v>22.344000000000001</v>
      </c>
      <c r="D8" s="375">
        <v>17.164999999999999</v>
      </c>
      <c r="E8" s="375">
        <v>76.819999999999993</v>
      </c>
      <c r="F8" s="375">
        <v>11.023999999999999</v>
      </c>
      <c r="G8" s="375">
        <v>49.34</v>
      </c>
      <c r="H8" s="375">
        <v>10.265000000000001</v>
      </c>
      <c r="I8" s="375">
        <v>45.94</v>
      </c>
      <c r="J8" s="392">
        <v>2</v>
      </c>
      <c r="K8" s="453" t="s">
        <v>399</v>
      </c>
      <c r="L8" s="375">
        <v>14.819000000000001</v>
      </c>
      <c r="M8" s="375">
        <v>3.3039999999999998</v>
      </c>
      <c r="N8" s="375">
        <f t="shared" si="0"/>
        <v>22.295701464336322</v>
      </c>
      <c r="O8" s="375">
        <v>7.3460000000000001</v>
      </c>
      <c r="P8" s="375">
        <f t="shared" si="1"/>
        <v>49.571496052365205</v>
      </c>
      <c r="Q8" s="375">
        <v>5.7149999999999999</v>
      </c>
      <c r="R8" s="1031">
        <f t="shared" si="2"/>
        <v>38.565355287131382</v>
      </c>
      <c r="S8" s="396">
        <v>3</v>
      </c>
      <c r="T8" s="453" t="s">
        <v>672</v>
      </c>
      <c r="U8" s="1033">
        <v>14.818999999999999</v>
      </c>
      <c r="V8" s="1033">
        <v>4.8179999999999996</v>
      </c>
      <c r="W8" s="589">
        <f t="shared" si="3"/>
        <v>32.512315270935957</v>
      </c>
      <c r="X8" s="1033">
        <v>5.3959999999999999</v>
      </c>
      <c r="Y8" s="1067">
        <f t="shared" ref="Y8:Y19" si="5">X8/U8%</f>
        <v>36.41271340846211</v>
      </c>
      <c r="Z8" s="1033">
        <v>4.7690000000000001</v>
      </c>
      <c r="AA8" s="589">
        <f t="shared" si="4"/>
        <v>32.181658681422505</v>
      </c>
    </row>
    <row r="9" spans="1:27" ht="50.25" customHeight="1">
      <c r="A9" s="392">
        <v>4</v>
      </c>
      <c r="B9" s="453" t="s">
        <v>401</v>
      </c>
      <c r="C9" s="375">
        <v>7.3940000000000001</v>
      </c>
      <c r="D9" s="375">
        <v>6.7919999999999998</v>
      </c>
      <c r="E9" s="375">
        <v>91.86</v>
      </c>
      <c r="F9" s="375">
        <v>2.081</v>
      </c>
      <c r="G9" s="375">
        <v>28.14</v>
      </c>
      <c r="H9" s="375">
        <v>4.2729999999999997</v>
      </c>
      <c r="I9" s="375">
        <v>57.79</v>
      </c>
      <c r="J9" s="392">
        <v>3</v>
      </c>
      <c r="K9" s="453" t="s">
        <v>400</v>
      </c>
      <c r="L9" s="375">
        <v>22.344000000000001</v>
      </c>
      <c r="M9" s="375">
        <v>11.92</v>
      </c>
      <c r="N9" s="375">
        <f t="shared" si="0"/>
        <v>53.347654851414248</v>
      </c>
      <c r="O9" s="375">
        <v>12.464</v>
      </c>
      <c r="P9" s="375">
        <f t="shared" si="1"/>
        <v>55.782312925170061</v>
      </c>
      <c r="Q9" s="375">
        <v>7.7930000000000001</v>
      </c>
      <c r="R9" s="1031">
        <f t="shared" si="2"/>
        <v>34.87737200143215</v>
      </c>
      <c r="S9" s="521">
        <v>4</v>
      </c>
      <c r="T9" s="551" t="s">
        <v>673</v>
      </c>
      <c r="U9" s="1065">
        <v>22.343999999999998</v>
      </c>
      <c r="V9" s="1065">
        <v>11.241</v>
      </c>
      <c r="W9" s="1066">
        <f t="shared" si="3"/>
        <v>50.308807733619766</v>
      </c>
      <c r="X9" s="1065">
        <v>10.513999999999999</v>
      </c>
      <c r="Y9" s="1066">
        <f t="shared" si="5"/>
        <v>47.055137844611529</v>
      </c>
      <c r="Z9" s="1065">
        <v>8.016</v>
      </c>
      <c r="AA9" s="1066">
        <f t="shared" si="4"/>
        <v>35.875402792696029</v>
      </c>
    </row>
    <row r="10" spans="1:27" ht="47.25" customHeight="1">
      <c r="A10" s="392">
        <v>5</v>
      </c>
      <c r="B10" s="453" t="s">
        <v>271</v>
      </c>
      <c r="C10" s="375">
        <v>4.0119999999999996</v>
      </c>
      <c r="D10" s="375">
        <v>2.9460000000000002</v>
      </c>
      <c r="E10" s="375">
        <v>73.430000000000007</v>
      </c>
      <c r="F10" s="375">
        <v>2.5110000000000001</v>
      </c>
      <c r="G10" s="375">
        <v>62.59</v>
      </c>
      <c r="H10" s="375">
        <v>2.4279999999999999</v>
      </c>
      <c r="I10" s="375">
        <v>60.52</v>
      </c>
      <c r="J10" s="392">
        <v>4</v>
      </c>
      <c r="K10" s="453" t="s">
        <v>401</v>
      </c>
      <c r="L10" s="375">
        <v>7.3940000000000001</v>
      </c>
      <c r="M10" s="375">
        <v>5.1970000000000001</v>
      </c>
      <c r="N10" s="375">
        <f t="shared" si="0"/>
        <v>70.286718961319991</v>
      </c>
      <c r="O10" s="375">
        <v>5.665</v>
      </c>
      <c r="P10" s="375">
        <f t="shared" si="1"/>
        <v>76.616175277251827</v>
      </c>
      <c r="Q10" s="375">
        <v>3.7490000000000001</v>
      </c>
      <c r="R10" s="1031">
        <f t="shared" si="2"/>
        <v>50.703272923992429</v>
      </c>
      <c r="S10" s="396">
        <v>5</v>
      </c>
      <c r="T10" s="453" t="s">
        <v>674</v>
      </c>
      <c r="U10" s="1033">
        <v>8.359</v>
      </c>
      <c r="V10" s="1033">
        <v>5.1539999999999999</v>
      </c>
      <c r="W10" s="589">
        <f t="shared" si="3"/>
        <v>61.658093073334129</v>
      </c>
      <c r="X10" s="1033">
        <v>5.4269999999999996</v>
      </c>
      <c r="Y10" s="1067">
        <f t="shared" si="5"/>
        <v>64.924033975355897</v>
      </c>
      <c r="Z10" s="1033">
        <v>4.0759999999999996</v>
      </c>
      <c r="AA10" s="589">
        <f t="shared" si="4"/>
        <v>48.761813614068664</v>
      </c>
    </row>
    <row r="11" spans="1:27" ht="46.5" customHeight="1">
      <c r="A11" s="392">
        <v>6</v>
      </c>
      <c r="B11" s="453" t="s">
        <v>402</v>
      </c>
      <c r="C11" s="375">
        <v>1.042</v>
      </c>
      <c r="D11" s="375">
        <v>0.80800000000000005</v>
      </c>
      <c r="E11" s="375">
        <v>77.540000000000006</v>
      </c>
      <c r="F11" s="375">
        <v>0.22</v>
      </c>
      <c r="G11" s="375">
        <v>21.11</v>
      </c>
      <c r="H11" s="375">
        <v>0.45100000000000001</v>
      </c>
      <c r="I11" s="375">
        <v>43.28</v>
      </c>
      <c r="J11" s="392">
        <v>5</v>
      </c>
      <c r="K11" s="453" t="s">
        <v>271</v>
      </c>
      <c r="L11" s="375">
        <v>4.0119999999999996</v>
      </c>
      <c r="M11" s="375">
        <v>2.0059999999999998</v>
      </c>
      <c r="N11" s="375">
        <f t="shared" si="0"/>
        <v>50</v>
      </c>
      <c r="O11" s="375">
        <v>2.2559999999999998</v>
      </c>
      <c r="P11" s="375">
        <f t="shared" si="1"/>
        <v>56.231306081754738</v>
      </c>
      <c r="Q11" s="375">
        <v>2.0150000000000001</v>
      </c>
      <c r="R11" s="1031">
        <f t="shared" si="2"/>
        <v>50.224327018943185</v>
      </c>
      <c r="S11" s="521">
        <v>6</v>
      </c>
      <c r="T11" s="551" t="s">
        <v>675</v>
      </c>
      <c r="U11" s="1065">
        <v>4.3079999999999998</v>
      </c>
      <c r="V11" s="1065">
        <v>1.988</v>
      </c>
      <c r="W11" s="1066">
        <f t="shared" si="3"/>
        <v>46.146703806870939</v>
      </c>
      <c r="X11" s="1065">
        <v>1.726</v>
      </c>
      <c r="Y11" s="1066">
        <f t="shared" si="5"/>
        <v>40.064995357474466</v>
      </c>
      <c r="Z11" s="1065">
        <v>2.028</v>
      </c>
      <c r="AA11" s="1066">
        <f t="shared" si="4"/>
        <v>47.075208913649028</v>
      </c>
    </row>
    <row r="12" spans="1:27" ht="50.25" customHeight="1">
      <c r="A12" s="392">
        <v>7</v>
      </c>
      <c r="B12" s="453" t="s">
        <v>403</v>
      </c>
      <c r="C12" s="375">
        <v>1.1859999999999999</v>
      </c>
      <c r="D12" s="375">
        <v>0.70099999999999996</v>
      </c>
      <c r="E12" s="375">
        <v>59.11</v>
      </c>
      <c r="F12" s="375">
        <v>0.16600000000000001</v>
      </c>
      <c r="G12" s="375">
        <v>14</v>
      </c>
      <c r="H12" s="375">
        <v>0.35699999999999998</v>
      </c>
      <c r="I12" s="375">
        <v>30.1</v>
      </c>
      <c r="J12" s="392">
        <v>6</v>
      </c>
      <c r="K12" s="453" t="s">
        <v>402</v>
      </c>
      <c r="L12" s="375">
        <v>1.042</v>
      </c>
      <c r="M12" s="375">
        <v>0.48399999999999999</v>
      </c>
      <c r="N12" s="375">
        <f t="shared" si="0"/>
        <v>46.449136276391549</v>
      </c>
      <c r="O12" s="375">
        <v>0.57599999999999996</v>
      </c>
      <c r="P12" s="375">
        <f t="shared" si="1"/>
        <v>55.278310940499033</v>
      </c>
      <c r="Q12" s="375">
        <v>0.32800000000000001</v>
      </c>
      <c r="R12" s="1031">
        <f t="shared" si="2"/>
        <v>31.477927063339735</v>
      </c>
      <c r="S12" s="396">
        <v>7</v>
      </c>
      <c r="T12" s="453" t="s">
        <v>676</v>
      </c>
      <c r="U12" s="1033">
        <v>1.042</v>
      </c>
      <c r="V12" s="1033">
        <v>0.44500000000000001</v>
      </c>
      <c r="W12" s="589">
        <f t="shared" si="3"/>
        <v>42.706333973128601</v>
      </c>
      <c r="X12" s="1033">
        <v>0.49199999999999999</v>
      </c>
      <c r="Y12" s="1067">
        <f t="shared" si="5"/>
        <v>47.216890595009595</v>
      </c>
      <c r="Z12" s="1033">
        <v>0.32300000000000001</v>
      </c>
      <c r="AA12" s="589">
        <f t="shared" si="4"/>
        <v>30.998080614203456</v>
      </c>
    </row>
    <row r="13" spans="1:27" ht="45" customHeight="1">
      <c r="A13" s="392">
        <v>8</v>
      </c>
      <c r="B13" s="453" t="s">
        <v>404</v>
      </c>
      <c r="C13" s="375">
        <v>17.713999999999999</v>
      </c>
      <c r="D13" s="375">
        <v>14.085000000000001</v>
      </c>
      <c r="E13" s="375">
        <v>79.510000000000005</v>
      </c>
      <c r="F13" s="375">
        <v>7.5449999999999999</v>
      </c>
      <c r="G13" s="375">
        <v>42.59</v>
      </c>
      <c r="H13" s="375">
        <v>9.2759999999999998</v>
      </c>
      <c r="I13" s="375">
        <v>52.37</v>
      </c>
      <c r="J13" s="392">
        <v>7</v>
      </c>
      <c r="K13" s="453" t="s">
        <v>403</v>
      </c>
      <c r="L13" s="375">
        <v>1.1859999999999999</v>
      </c>
      <c r="M13" s="375">
        <v>0.52700000000000002</v>
      </c>
      <c r="N13" s="375">
        <f t="shared" si="0"/>
        <v>44.435075885328843</v>
      </c>
      <c r="O13" s="375">
        <v>0.497</v>
      </c>
      <c r="P13" s="375">
        <f t="shared" si="1"/>
        <v>41.905564924114671</v>
      </c>
      <c r="Q13" s="375">
        <v>0.30399999999999999</v>
      </c>
      <c r="R13" s="1031">
        <f t="shared" si="2"/>
        <v>25.632377740303543</v>
      </c>
      <c r="S13" s="521">
        <v>8</v>
      </c>
      <c r="T13" s="551" t="s">
        <v>677</v>
      </c>
      <c r="U13" s="1065">
        <v>1.881</v>
      </c>
      <c r="V13" s="1065">
        <v>0.78700000000000003</v>
      </c>
      <c r="W13" s="1066">
        <f t="shared" si="3"/>
        <v>41.839447102605</v>
      </c>
      <c r="X13" s="1065">
        <v>0.80700000000000005</v>
      </c>
      <c r="Y13" s="1066">
        <f t="shared" si="5"/>
        <v>42.90271132376396</v>
      </c>
      <c r="Z13" s="1065">
        <v>0.62</v>
      </c>
      <c r="AA13" s="1066">
        <f t="shared" si="4"/>
        <v>32.961190855927697</v>
      </c>
    </row>
    <row r="14" spans="1:27" ht="47.25" customHeight="1">
      <c r="A14" s="392">
        <v>9</v>
      </c>
      <c r="B14" s="453" t="s">
        <v>405</v>
      </c>
      <c r="C14" s="375">
        <v>33.573</v>
      </c>
      <c r="D14" s="375">
        <v>22.498000000000001</v>
      </c>
      <c r="E14" s="375">
        <v>67.010000000000005</v>
      </c>
      <c r="F14" s="375">
        <v>12.432</v>
      </c>
      <c r="G14" s="375">
        <v>37.03</v>
      </c>
      <c r="H14" s="375">
        <v>16.010000000000002</v>
      </c>
      <c r="I14" s="375">
        <v>47.69</v>
      </c>
      <c r="J14" s="392">
        <v>8</v>
      </c>
      <c r="K14" s="453" t="s">
        <v>404</v>
      </c>
      <c r="L14" s="375">
        <v>17.713999999999999</v>
      </c>
      <c r="M14" s="375">
        <v>10.958</v>
      </c>
      <c r="N14" s="375">
        <f t="shared" si="0"/>
        <v>61.860675172180201</v>
      </c>
      <c r="O14" s="375">
        <v>11.143000000000001</v>
      </c>
      <c r="P14" s="375">
        <f t="shared" si="1"/>
        <v>62.905046855594449</v>
      </c>
      <c r="Q14" s="375">
        <v>7.8959999999999999</v>
      </c>
      <c r="R14" s="1031">
        <f t="shared" si="2"/>
        <v>44.574912498588695</v>
      </c>
      <c r="S14" s="396">
        <v>9</v>
      </c>
      <c r="T14" s="453" t="s">
        <v>678</v>
      </c>
      <c r="U14" s="1033">
        <v>16.956</v>
      </c>
      <c r="V14" s="1033">
        <v>6.5030000000000001</v>
      </c>
      <c r="W14" s="589">
        <f t="shared" si="3"/>
        <v>38.352205708893614</v>
      </c>
      <c r="X14" s="1033">
        <v>8.5190000000000001</v>
      </c>
      <c r="Y14" s="1067">
        <f t="shared" si="5"/>
        <v>50.24180231186601</v>
      </c>
      <c r="Z14" s="1033">
        <v>7.0469999999999997</v>
      </c>
      <c r="AA14" s="589">
        <f t="shared" si="4"/>
        <v>41.560509554140125</v>
      </c>
    </row>
    <row r="15" spans="1:27" ht="42.75" customHeight="1">
      <c r="A15" s="392">
        <v>10</v>
      </c>
      <c r="B15" s="453" t="s">
        <v>406</v>
      </c>
      <c r="C15" s="375">
        <v>13.471</v>
      </c>
      <c r="D15" s="375">
        <v>11.292</v>
      </c>
      <c r="E15" s="375">
        <v>83.82</v>
      </c>
      <c r="F15" s="375">
        <v>8.1189999999999998</v>
      </c>
      <c r="G15" s="375">
        <v>60.27</v>
      </c>
      <c r="H15" s="375">
        <v>9.1140000000000008</v>
      </c>
      <c r="I15" s="375">
        <v>67.66</v>
      </c>
      <c r="J15" s="392">
        <v>9</v>
      </c>
      <c r="K15" s="453" t="s">
        <v>405</v>
      </c>
      <c r="L15" s="375">
        <v>33.573</v>
      </c>
      <c r="M15" s="375">
        <v>15.03</v>
      </c>
      <c r="N15" s="375">
        <f t="shared" si="0"/>
        <v>44.768117237065496</v>
      </c>
      <c r="O15" s="375">
        <v>15.061</v>
      </c>
      <c r="P15" s="375">
        <f t="shared" si="1"/>
        <v>44.860453340481932</v>
      </c>
      <c r="Q15" s="375">
        <v>10.377000000000001</v>
      </c>
      <c r="R15" s="1031">
        <f t="shared" si="2"/>
        <v>30.9087659726566</v>
      </c>
      <c r="S15" s="521">
        <v>10</v>
      </c>
      <c r="T15" s="551" t="s">
        <v>679</v>
      </c>
      <c r="U15" s="1065">
        <v>32.942999999999998</v>
      </c>
      <c r="V15" s="1065">
        <v>7.9829999999999997</v>
      </c>
      <c r="W15" s="1066">
        <f t="shared" si="3"/>
        <v>24.232765686185228</v>
      </c>
      <c r="X15" s="1065">
        <v>12.609</v>
      </c>
      <c r="Y15" s="1066">
        <f t="shared" si="5"/>
        <v>38.275202622711959</v>
      </c>
      <c r="Z15" s="1065">
        <v>10.423999999999999</v>
      </c>
      <c r="AA15" s="1066">
        <f t="shared" si="4"/>
        <v>31.642534074006615</v>
      </c>
    </row>
    <row r="16" spans="1:27" ht="46.5" customHeight="1">
      <c r="A16" s="392">
        <v>11</v>
      </c>
      <c r="B16" s="453" t="s">
        <v>407</v>
      </c>
      <c r="C16" s="375">
        <v>8.359</v>
      </c>
      <c r="D16" s="375">
        <v>7.093</v>
      </c>
      <c r="E16" s="375">
        <v>84.85</v>
      </c>
      <c r="F16" s="375">
        <v>3.927</v>
      </c>
      <c r="G16" s="375">
        <v>46.98</v>
      </c>
      <c r="H16" s="375">
        <v>3.8730000000000002</v>
      </c>
      <c r="I16" s="375">
        <v>46.33</v>
      </c>
      <c r="J16" s="392">
        <v>10</v>
      </c>
      <c r="K16" s="453" t="s">
        <v>406</v>
      </c>
      <c r="L16" s="375">
        <v>14.151</v>
      </c>
      <c r="M16" s="375">
        <v>8.2560000000000002</v>
      </c>
      <c r="N16" s="375">
        <f t="shared" si="0"/>
        <v>58.342166631333484</v>
      </c>
      <c r="O16" s="375">
        <v>10.468</v>
      </c>
      <c r="P16" s="375">
        <f t="shared" si="1"/>
        <v>73.973570772383582</v>
      </c>
      <c r="Q16" s="375">
        <v>8.609</v>
      </c>
      <c r="R16" s="1031">
        <f t="shared" si="2"/>
        <v>60.83668998657339</v>
      </c>
      <c r="S16" s="396">
        <v>11</v>
      </c>
      <c r="T16" s="453" t="s">
        <v>680</v>
      </c>
      <c r="U16" s="1033">
        <v>16.652999999999999</v>
      </c>
      <c r="V16" s="1033">
        <v>8.0939999999999994</v>
      </c>
      <c r="W16" s="589">
        <f t="shared" si="3"/>
        <v>48.603855161232211</v>
      </c>
      <c r="X16" s="1033">
        <v>9.7249999999999996</v>
      </c>
      <c r="Y16" s="1067">
        <f t="shared" si="5"/>
        <v>58.39788626673873</v>
      </c>
      <c r="Z16" s="1033">
        <v>9.67</v>
      </c>
      <c r="AA16" s="589">
        <f t="shared" si="4"/>
        <v>58.067615444664632</v>
      </c>
    </row>
    <row r="17" spans="1:27" ht="51.75" customHeight="1">
      <c r="A17" s="392">
        <v>12</v>
      </c>
      <c r="B17" s="453" t="s">
        <v>408</v>
      </c>
      <c r="C17" s="375">
        <v>16.23</v>
      </c>
      <c r="D17" s="375">
        <v>12.154999999999999</v>
      </c>
      <c r="E17" s="375">
        <v>74.89</v>
      </c>
      <c r="F17" s="375">
        <v>10.744999999999999</v>
      </c>
      <c r="G17" s="375">
        <v>66.2</v>
      </c>
      <c r="H17" s="375">
        <v>10.023</v>
      </c>
      <c r="I17" s="375">
        <v>61.76</v>
      </c>
      <c r="J17" s="392">
        <v>11</v>
      </c>
      <c r="K17" s="453" t="s">
        <v>407</v>
      </c>
      <c r="L17" s="375">
        <v>10.151</v>
      </c>
      <c r="M17" s="375">
        <v>7.407</v>
      </c>
      <c r="N17" s="375">
        <f t="shared" si="0"/>
        <v>72.968180474830064</v>
      </c>
      <c r="O17" s="375">
        <v>6.7140000000000004</v>
      </c>
      <c r="P17" s="375">
        <f t="shared" si="1"/>
        <v>66.141266870259102</v>
      </c>
      <c r="Q17" s="375">
        <v>3.4870000000000001</v>
      </c>
      <c r="R17" s="1031">
        <f t="shared" si="2"/>
        <v>34.351295438873017</v>
      </c>
      <c r="S17" s="521">
        <v>12</v>
      </c>
      <c r="T17" s="551" t="s">
        <v>681</v>
      </c>
      <c r="U17" s="1065">
        <v>8.3640000000000008</v>
      </c>
      <c r="V17" s="1065">
        <v>2.0139999999999998</v>
      </c>
      <c r="W17" s="1066">
        <f t="shared" si="3"/>
        <v>24.079387852702052</v>
      </c>
      <c r="X17" s="1065">
        <v>5.0999999999999996</v>
      </c>
      <c r="Y17" s="1066">
        <f t="shared" si="5"/>
        <v>60.975609756097555</v>
      </c>
      <c r="Z17" s="1065">
        <v>3.202</v>
      </c>
      <c r="AA17" s="1066">
        <f t="shared" si="4"/>
        <v>38.283118125298898</v>
      </c>
    </row>
    <row r="18" spans="1:27" ht="53.25" customHeight="1">
      <c r="A18" s="1876" t="s">
        <v>272</v>
      </c>
      <c r="B18" s="1518"/>
      <c r="C18" s="379">
        <f>SUM(C6:C17)</f>
        <v>170.32800000000003</v>
      </c>
      <c r="D18" s="379">
        <f>SUM(D6:D17)</f>
        <v>126.578</v>
      </c>
      <c r="E18" s="379"/>
      <c r="F18" s="379">
        <f>SUM(F6:F17)</f>
        <v>81.923000000000016</v>
      </c>
      <c r="G18" s="379"/>
      <c r="H18" s="379">
        <f>SUM(H6:H17)</f>
        <v>87.988000000000014</v>
      </c>
      <c r="I18" s="379"/>
      <c r="J18" s="392">
        <v>12</v>
      </c>
      <c r="K18" s="453" t="s">
        <v>408</v>
      </c>
      <c r="L18" s="375">
        <v>16.622</v>
      </c>
      <c r="M18" s="375">
        <v>9.827</v>
      </c>
      <c r="N18" s="375">
        <f t="shared" si="0"/>
        <v>59.120442786668271</v>
      </c>
      <c r="O18" s="375">
        <v>9.6530000000000005</v>
      </c>
      <c r="P18" s="375">
        <f t="shared" si="1"/>
        <v>58.073637348092888</v>
      </c>
      <c r="Q18" s="375">
        <v>8.0909999999999993</v>
      </c>
      <c r="R18" s="1031">
        <f t="shared" si="2"/>
        <v>48.676452893755261</v>
      </c>
      <c r="S18" s="396">
        <v>13</v>
      </c>
      <c r="T18" s="453" t="s">
        <v>682</v>
      </c>
      <c r="U18" s="1033">
        <v>16.459</v>
      </c>
      <c r="V18" s="1033">
        <v>6.2640000000000002</v>
      </c>
      <c r="W18" s="589">
        <f t="shared" si="3"/>
        <v>38.058205237256217</v>
      </c>
      <c r="X18" s="1033">
        <v>7.407</v>
      </c>
      <c r="Y18" s="1067">
        <f t="shared" si="5"/>
        <v>45.0027340664682</v>
      </c>
      <c r="Z18" s="1033">
        <v>7.8479999999999999</v>
      </c>
      <c r="AA18" s="589">
        <f t="shared" si="4"/>
        <v>47.682119205298015</v>
      </c>
    </row>
    <row r="19" spans="1:27" s="22" customFormat="1" ht="30.75" customHeight="1">
      <c r="A19" s="945"/>
      <c r="B19" s="539"/>
      <c r="C19" s="318"/>
      <c r="D19" s="318"/>
      <c r="E19" s="318"/>
      <c r="F19" s="318"/>
      <c r="G19" s="318"/>
      <c r="H19" s="318"/>
      <c r="I19" s="318"/>
      <c r="J19" s="1876" t="s">
        <v>272</v>
      </c>
      <c r="K19" s="1518"/>
      <c r="L19" s="379">
        <f>SUM(L6:L18)</f>
        <v>174.23300000000006</v>
      </c>
      <c r="M19" s="379">
        <f>SUM(M6:M18)</f>
        <v>89.753999999999991</v>
      </c>
      <c r="N19" s="379"/>
      <c r="O19" s="379">
        <f>SUM(O6:O18)</f>
        <v>99.576999999999998</v>
      </c>
      <c r="P19" s="379"/>
      <c r="Q19" s="379">
        <f>SUM(Q6:Q18)</f>
        <v>72.015000000000001</v>
      </c>
      <c r="R19" s="1064"/>
      <c r="S19" s="1426" t="s">
        <v>683</v>
      </c>
      <c r="T19" s="1438"/>
      <c r="U19" s="1369">
        <f>SUM(U6:U18)</f>
        <v>178.78399999999999</v>
      </c>
      <c r="V19" s="1369">
        <f>SUM(V6:V18)</f>
        <v>70.745999999999995</v>
      </c>
      <c r="W19" s="1370">
        <f t="shared" si="3"/>
        <v>39.570655092178271</v>
      </c>
      <c r="X19" s="1369">
        <f>SUM(X6:X18)</f>
        <v>84.121999999999986</v>
      </c>
      <c r="Y19" s="1370">
        <f t="shared" si="5"/>
        <v>47.052308931447996</v>
      </c>
      <c r="Z19" s="1369">
        <f>SUM(Z6:Z18)</f>
        <v>72.856999999999999</v>
      </c>
      <c r="AA19" s="1370">
        <f t="shared" si="4"/>
        <v>40.751409522104886</v>
      </c>
    </row>
    <row r="20" spans="1:27" s="20" customFormat="1" ht="20.100000000000001" customHeight="1">
      <c r="A20" s="1877" t="s">
        <v>273</v>
      </c>
      <c r="B20" s="1878"/>
      <c r="C20" s="1878"/>
      <c r="D20" s="1878"/>
      <c r="E20" s="1878"/>
      <c r="F20" s="1878"/>
      <c r="G20" s="1878"/>
      <c r="H20" s="1878"/>
      <c r="I20" s="1878"/>
      <c r="J20" s="318" t="s">
        <v>2214</v>
      </c>
      <c r="K20" s="318"/>
      <c r="L20" s="318"/>
      <c r="M20" s="318"/>
      <c r="N20" s="318" t="s">
        <v>409</v>
      </c>
      <c r="O20" s="318"/>
      <c r="P20" s="318" t="s">
        <v>410</v>
      </c>
      <c r="Q20" s="318"/>
      <c r="R20" s="318"/>
      <c r="S20" s="560" t="s">
        <v>2215</v>
      </c>
      <c r="T20" s="516"/>
      <c r="U20" s="1068"/>
      <c r="V20" s="516"/>
      <c r="W20" s="516"/>
      <c r="X20" s="516"/>
      <c r="Y20" s="516"/>
      <c r="Z20" s="516"/>
      <c r="AA20" s="522"/>
    </row>
    <row r="21" spans="1:27" s="20" customFormat="1" ht="20.100000000000001" customHeight="1">
      <c r="A21" s="1069"/>
      <c r="B21" s="1070"/>
      <c r="C21" s="1070"/>
      <c r="D21" s="1070"/>
      <c r="E21" s="1070"/>
      <c r="F21" s="1070"/>
      <c r="G21" s="1070"/>
      <c r="H21" s="1070"/>
      <c r="I21" s="1070"/>
      <c r="J21" s="318"/>
      <c r="K21" s="318"/>
      <c r="L21" s="318"/>
      <c r="M21" s="318"/>
      <c r="N21" s="318"/>
      <c r="O21" s="318"/>
      <c r="P21" s="318"/>
      <c r="Q21" s="318"/>
      <c r="R21" s="318"/>
      <c r="S21" s="560" t="s">
        <v>2216</v>
      </c>
      <c r="T21" s="516"/>
      <c r="U21" s="1068"/>
      <c r="V21" s="516"/>
      <c r="W21" s="516"/>
      <c r="X21" s="516"/>
      <c r="Y21" s="516"/>
      <c r="Z21" s="516"/>
      <c r="AA21" s="522"/>
    </row>
    <row r="22" spans="1:27" s="20" customFormat="1" ht="20.100000000000001" customHeight="1">
      <c r="A22" s="558"/>
      <c r="B22" s="314"/>
      <c r="C22" s="314"/>
      <c r="D22" s="314"/>
      <c r="E22" s="314"/>
      <c r="F22" s="314"/>
      <c r="G22" s="314"/>
      <c r="H22" s="314"/>
      <c r="I22" s="314"/>
      <c r="J22" s="1879" t="s">
        <v>273</v>
      </c>
      <c r="K22" s="1880"/>
      <c r="L22" s="1880"/>
      <c r="M22" s="1880"/>
      <c r="N22" s="1880"/>
      <c r="O22" s="1880"/>
      <c r="P22" s="1880"/>
      <c r="Q22" s="1880"/>
      <c r="R22" s="1880"/>
      <c r="S22" s="1881" t="s">
        <v>273</v>
      </c>
      <c r="T22" s="1882"/>
      <c r="U22" s="1882"/>
      <c r="V22" s="1882"/>
      <c r="W22" s="1882"/>
      <c r="X22" s="1882"/>
      <c r="Y22" s="1882"/>
      <c r="Z22" s="1882"/>
      <c r="AA22" s="1883"/>
    </row>
    <row r="23" spans="1:27" ht="21.95" customHeight="1"/>
    <row r="24" spans="1:27" ht="20.25" customHeight="1"/>
    <row r="55" spans="2:16">
      <c r="B55" s="1209"/>
      <c r="C55" s="1209"/>
      <c r="D55" s="1209"/>
      <c r="E55" s="1209"/>
      <c r="F55" s="1209"/>
      <c r="G55" s="1209"/>
      <c r="H55" s="1209"/>
      <c r="I55" s="1209"/>
      <c r="J55" s="1210"/>
      <c r="K55" s="1211"/>
      <c r="L55" s="1209"/>
      <c r="M55" s="1209"/>
      <c r="N55" s="1209"/>
      <c r="O55" s="1209"/>
      <c r="P55" s="1209"/>
    </row>
    <row r="56" spans="2:16">
      <c r="B56" s="1209"/>
      <c r="C56" s="1209"/>
      <c r="D56" s="1209"/>
      <c r="E56" s="1209"/>
      <c r="F56" s="1209"/>
      <c r="G56" s="1209"/>
      <c r="H56" s="1209"/>
      <c r="I56" s="1209"/>
      <c r="J56" s="1210"/>
      <c r="K56" s="1211"/>
      <c r="L56" s="1209"/>
      <c r="M56" s="1209"/>
      <c r="N56" s="1209"/>
      <c r="O56" s="1209"/>
      <c r="P56" s="1209"/>
    </row>
    <row r="173" spans="7:7" ht="15">
      <c r="G173" s="1" t="s">
        <v>461</v>
      </c>
    </row>
  </sheetData>
  <mergeCells count="33">
    <mergeCell ref="S4:S5"/>
    <mergeCell ref="A18:B18"/>
    <mergeCell ref="K4:K5"/>
    <mergeCell ref="L4:L5"/>
    <mergeCell ref="M4:N4"/>
    <mergeCell ref="O4:P4"/>
    <mergeCell ref="J19:K19"/>
    <mergeCell ref="S19:T19"/>
    <mergeCell ref="A20:I20"/>
    <mergeCell ref="J22:R22"/>
    <mergeCell ref="S22:AA22"/>
    <mergeCell ref="A3:I3"/>
    <mergeCell ref="J3:R3"/>
    <mergeCell ref="S3:AA3"/>
    <mergeCell ref="A4:A5"/>
    <mergeCell ref="B4:B5"/>
    <mergeCell ref="C4:C5"/>
    <mergeCell ref="D4:E4"/>
    <mergeCell ref="F4:G4"/>
    <mergeCell ref="H4:I4"/>
    <mergeCell ref="J4:J5"/>
    <mergeCell ref="T4:T5"/>
    <mergeCell ref="U4:U5"/>
    <mergeCell ref="V4:W4"/>
    <mergeCell ref="X4:Y4"/>
    <mergeCell ref="Z4:AA4"/>
    <mergeCell ref="Q4:R4"/>
    <mergeCell ref="A1:I1"/>
    <mergeCell ref="J1:R1"/>
    <mergeCell ref="S1:AA1"/>
    <mergeCell ref="A2:I2"/>
    <mergeCell ref="J2:R2"/>
    <mergeCell ref="S2:AA2"/>
  </mergeCells>
  <hyperlinks>
    <hyperlink ref="J22" r:id="rId1" xr:uid="{BAE5AF05-4A02-47F3-A8B7-95EF862BCD14}"/>
    <hyperlink ref="A20" r:id="rId2" xr:uid="{F3C69195-AB69-4F76-BF91-0E5AE183BCD7}"/>
    <hyperlink ref="S22" r:id="rId3" xr:uid="{FEFDAD4F-6AD2-4B37-9BF6-EBD650474897}"/>
  </hyperlinks>
  <printOptions horizontalCentered="1"/>
  <pageMargins left="0.70866141732283472" right="0.70866141732283472" top="0.51181102362204722" bottom="0.39370078740157483" header="0.31496062992125984" footer="0.31496062992125984"/>
  <pageSetup paperSize="9" scale="75" fitToHeight="0" orientation="landscape" r:id="rId4"/>
  <legacyDrawingHF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Q173"/>
  <sheetViews>
    <sheetView view="pageBreakPreview" zoomScale="70" zoomScaleSheetLayoutView="70" workbookViewId="0">
      <selection activeCell="O50" sqref="O50"/>
    </sheetView>
  </sheetViews>
  <sheetFormatPr defaultColWidth="6.28515625" defaultRowHeight="15.75"/>
  <cols>
    <col min="1" max="1" width="9.42578125" style="53" customWidth="1"/>
    <col min="2" max="2" width="33.85546875" style="27" customWidth="1"/>
    <col min="3" max="3" width="12.5703125" style="27" customWidth="1"/>
    <col min="4" max="4" width="13.140625" style="27" customWidth="1"/>
    <col min="5" max="5" width="20.140625" style="27" customWidth="1"/>
    <col min="6" max="6" width="18.140625" style="27" customWidth="1"/>
    <col min="7" max="7" width="13.5703125" style="27" customWidth="1"/>
    <col min="8" max="8" width="14" style="27" customWidth="1"/>
    <col min="9" max="9" width="14.7109375" style="27" customWidth="1"/>
    <col min="10" max="10" width="15.42578125" style="27" customWidth="1"/>
    <col min="11" max="12" width="12.28515625" style="27" customWidth="1"/>
    <col min="13" max="13" width="13.85546875" style="27" customWidth="1"/>
    <col min="14" max="14" width="10.85546875" style="27" customWidth="1"/>
    <col min="15" max="15" width="29.5703125" style="27" customWidth="1"/>
    <col min="16" max="16384" width="6.28515625" style="27"/>
  </cols>
  <sheetData>
    <row r="1" spans="1:17" s="25" customFormat="1" ht="20.100000000000001" customHeight="1">
      <c r="A1" s="1591" t="s">
        <v>554</v>
      </c>
      <c r="B1" s="1591"/>
      <c r="C1" s="1591"/>
      <c r="D1" s="1591"/>
      <c r="E1" s="1591"/>
      <c r="F1" s="1591"/>
      <c r="G1" s="1591"/>
      <c r="H1" s="1591"/>
      <c r="I1" s="1591"/>
      <c r="J1" s="1591"/>
      <c r="K1" s="1591"/>
      <c r="L1" s="1591"/>
      <c r="M1" s="1591"/>
      <c r="N1" s="1591"/>
      <c r="O1" s="1591"/>
    </row>
    <row r="2" spans="1:17" s="26" customFormat="1" ht="20.100000000000001" customHeight="1">
      <c r="A2" s="1591" t="s">
        <v>555</v>
      </c>
      <c r="B2" s="1591"/>
      <c r="C2" s="1591"/>
      <c r="D2" s="1591"/>
      <c r="E2" s="1591"/>
      <c r="F2" s="1591"/>
      <c r="G2" s="1591"/>
      <c r="H2" s="1591"/>
      <c r="I2" s="1591"/>
      <c r="J2" s="1591"/>
      <c r="K2" s="1591"/>
      <c r="L2" s="1591"/>
      <c r="M2" s="1591"/>
      <c r="N2" s="1591"/>
      <c r="O2" s="1591"/>
    </row>
    <row r="3" spans="1:17" s="26" customFormat="1" ht="20.100000000000001" customHeight="1">
      <c r="A3" s="52"/>
    </row>
    <row r="4" spans="1:17" s="46" customFormat="1" ht="87.75" customHeight="1">
      <c r="A4" s="29" t="s">
        <v>451</v>
      </c>
      <c r="B4" s="29" t="s">
        <v>364</v>
      </c>
      <c r="C4" s="29" t="s">
        <v>301</v>
      </c>
      <c r="D4" s="29" t="s">
        <v>302</v>
      </c>
      <c r="E4" s="29" t="s">
        <v>303</v>
      </c>
      <c r="F4" s="29" t="s">
        <v>365</v>
      </c>
      <c r="G4" s="29" t="s">
        <v>304</v>
      </c>
      <c r="H4" s="29" t="s">
        <v>305</v>
      </c>
      <c r="I4" s="29" t="s">
        <v>306</v>
      </c>
      <c r="J4" s="29" t="s">
        <v>413</v>
      </c>
      <c r="K4" s="29" t="s">
        <v>307</v>
      </c>
      <c r="L4" s="29" t="s">
        <v>308</v>
      </c>
      <c r="M4" s="29" t="s">
        <v>309</v>
      </c>
      <c r="N4" s="29" t="s">
        <v>310</v>
      </c>
      <c r="O4" s="29" t="s">
        <v>126</v>
      </c>
    </row>
    <row r="5" spans="1:17" s="46" customFormat="1" ht="20.25" customHeight="1">
      <c r="A5" s="30"/>
      <c r="B5" s="30"/>
      <c r="C5" s="30" t="s">
        <v>311</v>
      </c>
      <c r="D5" s="30" t="s">
        <v>311</v>
      </c>
      <c r="E5" s="30" t="s">
        <v>311</v>
      </c>
      <c r="F5" s="30" t="s">
        <v>311</v>
      </c>
      <c r="G5" s="30" t="s">
        <v>311</v>
      </c>
      <c r="H5" s="30" t="s">
        <v>311</v>
      </c>
      <c r="I5" s="30" t="s">
        <v>311</v>
      </c>
      <c r="J5" s="30" t="s">
        <v>311</v>
      </c>
      <c r="K5" s="30" t="s">
        <v>311</v>
      </c>
      <c r="L5" s="30" t="s">
        <v>311</v>
      </c>
      <c r="M5" s="30" t="s">
        <v>311</v>
      </c>
      <c r="N5" s="30" t="s">
        <v>311</v>
      </c>
      <c r="O5" s="33"/>
    </row>
    <row r="6" spans="1:17" s="34" customFormat="1" ht="21" customHeight="1">
      <c r="A6" s="39">
        <v>1</v>
      </c>
      <c r="B6" s="2" t="s">
        <v>312</v>
      </c>
      <c r="C6" s="2"/>
      <c r="D6" s="2"/>
      <c r="E6" s="2"/>
      <c r="F6" s="2"/>
      <c r="G6" s="2"/>
      <c r="H6" s="2"/>
      <c r="I6" s="2"/>
      <c r="J6" s="2"/>
      <c r="K6" s="2"/>
      <c r="L6" s="2"/>
      <c r="M6" s="2"/>
      <c r="N6" s="2"/>
      <c r="O6" s="2" t="s">
        <v>313</v>
      </c>
      <c r="P6" s="27"/>
      <c r="Q6" s="27"/>
    </row>
    <row r="7" spans="1:17" ht="21.95" customHeight="1">
      <c r="A7" s="39"/>
      <c r="B7" s="2" t="s">
        <v>314</v>
      </c>
      <c r="C7" s="2">
        <v>29.66</v>
      </c>
      <c r="D7" s="16">
        <v>27.7</v>
      </c>
      <c r="E7" s="2">
        <v>4.0000000000000001E-3</v>
      </c>
      <c r="F7" s="2">
        <v>0.01</v>
      </c>
      <c r="G7" s="2">
        <v>1E-3</v>
      </c>
      <c r="H7" s="2"/>
      <c r="I7" s="2"/>
      <c r="J7" s="2">
        <v>34.72</v>
      </c>
      <c r="K7" s="2"/>
      <c r="L7" s="2"/>
      <c r="M7" s="2">
        <v>25.53</v>
      </c>
      <c r="N7" s="2">
        <v>7.01</v>
      </c>
      <c r="O7" s="2" t="s">
        <v>315</v>
      </c>
    </row>
    <row r="8" spans="1:17" ht="21.95" customHeight="1">
      <c r="A8" s="39"/>
      <c r="B8" s="2" t="s">
        <v>316</v>
      </c>
      <c r="C8" s="2">
        <v>13.92</v>
      </c>
      <c r="D8" s="2">
        <v>5.79</v>
      </c>
      <c r="E8" s="2">
        <v>0.96</v>
      </c>
      <c r="F8" s="2">
        <v>7.0000000000000007E-2</v>
      </c>
      <c r="G8" s="2">
        <v>-0.02</v>
      </c>
      <c r="H8" s="16">
        <v>0</v>
      </c>
      <c r="I8" s="2"/>
      <c r="J8" s="2">
        <v>6.79</v>
      </c>
      <c r="K8" s="2"/>
      <c r="L8" s="2"/>
      <c r="M8" s="2"/>
      <c r="N8" s="2"/>
      <c r="O8" s="2" t="s">
        <v>317</v>
      </c>
    </row>
    <row r="9" spans="1:17" ht="21.95" customHeight="1">
      <c r="A9" s="39"/>
      <c r="B9" s="2" t="s">
        <v>318</v>
      </c>
      <c r="C9" s="2">
        <v>45.74</v>
      </c>
      <c r="D9" s="2">
        <v>28.84</v>
      </c>
      <c r="E9" s="2">
        <v>6.16</v>
      </c>
      <c r="F9" s="16">
        <v>0.1</v>
      </c>
      <c r="G9" s="2">
        <v>-0.03</v>
      </c>
      <c r="H9" s="2">
        <v>-0.16</v>
      </c>
      <c r="I9" s="2">
        <v>0.48</v>
      </c>
      <c r="J9" s="16">
        <v>40</v>
      </c>
      <c r="K9" s="16">
        <v>4.5999999999999996</v>
      </c>
      <c r="L9" s="16">
        <v>12.42</v>
      </c>
      <c r="M9" s="16">
        <v>16.87</v>
      </c>
      <c r="N9" s="16">
        <v>2.2999999999999998</v>
      </c>
      <c r="O9" s="2" t="s">
        <v>319</v>
      </c>
    </row>
    <row r="10" spans="1:17" ht="21.95" customHeight="1">
      <c r="A10" s="39"/>
      <c r="B10" s="2" t="s">
        <v>320</v>
      </c>
      <c r="C10" s="2">
        <v>19.57</v>
      </c>
      <c r="D10" s="2">
        <v>16.170000000000002</v>
      </c>
      <c r="E10" s="16">
        <v>0</v>
      </c>
      <c r="F10" s="2">
        <v>8.0000000000000004E-4</v>
      </c>
      <c r="G10" s="2">
        <v>-1E-4</v>
      </c>
      <c r="H10" s="16">
        <v>0</v>
      </c>
      <c r="I10" s="2"/>
      <c r="J10" s="2">
        <v>16.170000000000002</v>
      </c>
      <c r="K10" s="2"/>
      <c r="L10" s="2"/>
      <c r="M10" s="39" t="s">
        <v>47</v>
      </c>
      <c r="N10" s="2"/>
      <c r="O10" s="2" t="s">
        <v>321</v>
      </c>
    </row>
    <row r="11" spans="1:17" ht="21.95" customHeight="1">
      <c r="A11" s="39"/>
      <c r="B11" s="2" t="s">
        <v>322</v>
      </c>
      <c r="C11" s="2">
        <v>142.44</v>
      </c>
      <c r="D11" s="2">
        <v>117.23</v>
      </c>
      <c r="E11" s="2">
        <v>2.09</v>
      </c>
      <c r="F11" s="2">
        <v>0.20300000000000001</v>
      </c>
      <c r="G11" s="2">
        <v>-6.0000000000000001E-3</v>
      </c>
      <c r="H11" s="2">
        <v>-0.08</v>
      </c>
      <c r="I11" s="2"/>
      <c r="J11" s="2">
        <v>119.43</v>
      </c>
      <c r="K11" s="2"/>
      <c r="L11" s="2"/>
      <c r="M11" s="39" t="s">
        <v>47</v>
      </c>
      <c r="N11" s="2"/>
      <c r="O11" s="2" t="s">
        <v>323</v>
      </c>
    </row>
    <row r="12" spans="1:17" ht="21.95" customHeight="1">
      <c r="A12" s="39">
        <v>2</v>
      </c>
      <c r="B12" s="2" t="s">
        <v>324</v>
      </c>
      <c r="C12" s="2"/>
      <c r="D12" s="2"/>
      <c r="E12" s="2"/>
      <c r="F12" s="2"/>
      <c r="G12" s="2"/>
      <c r="H12" s="2"/>
      <c r="I12" s="2"/>
      <c r="J12" s="2"/>
      <c r="K12" s="2"/>
      <c r="L12" s="2"/>
      <c r="M12" s="2"/>
      <c r="N12" s="2"/>
      <c r="O12" s="2" t="s">
        <v>325</v>
      </c>
    </row>
    <row r="13" spans="1:17" ht="21.95" customHeight="1">
      <c r="A13" s="39"/>
      <c r="B13" s="2" t="s">
        <v>78</v>
      </c>
      <c r="C13" s="2"/>
      <c r="D13" s="2"/>
      <c r="E13" s="2"/>
      <c r="F13" s="2"/>
      <c r="G13" s="2"/>
      <c r="H13" s="2"/>
      <c r="I13" s="2"/>
      <c r="J13" s="2"/>
      <c r="K13" s="2"/>
      <c r="L13" s="2"/>
      <c r="M13" s="2"/>
      <c r="N13" s="2"/>
      <c r="O13" s="2" t="s">
        <v>326</v>
      </c>
    </row>
    <row r="14" spans="1:17" ht="21.95" customHeight="1">
      <c r="A14" s="39"/>
      <c r="B14" s="2" t="s">
        <v>327</v>
      </c>
      <c r="C14" s="2">
        <v>280.77</v>
      </c>
      <c r="D14" s="2">
        <v>114.55</v>
      </c>
      <c r="E14" s="2">
        <v>63.57</v>
      </c>
      <c r="F14" s="2">
        <v>1.31</v>
      </c>
      <c r="G14" s="2">
        <v>-0.78</v>
      </c>
      <c r="H14" s="2">
        <v>-0.37</v>
      </c>
      <c r="I14" s="2">
        <v>0.76</v>
      </c>
      <c r="J14" s="2">
        <v>197.22</v>
      </c>
      <c r="K14" s="16">
        <v>21.66</v>
      </c>
      <c r="L14" s="2">
        <v>3.48</v>
      </c>
      <c r="M14" s="2"/>
      <c r="N14" s="2"/>
      <c r="O14" s="2" t="s">
        <v>328</v>
      </c>
    </row>
    <row r="15" spans="1:17" ht="21.95" customHeight="1">
      <c r="A15" s="39"/>
      <c r="B15" s="2" t="s">
        <v>329</v>
      </c>
      <c r="C15" s="2">
        <v>364.33</v>
      </c>
      <c r="D15" s="2">
        <v>84.48</v>
      </c>
      <c r="E15" s="2">
        <v>91.11</v>
      </c>
      <c r="F15" s="2">
        <v>4.05</v>
      </c>
      <c r="G15" s="2">
        <v>-0.41</v>
      </c>
      <c r="H15" s="2">
        <v>0.26</v>
      </c>
      <c r="I15" s="2">
        <v>6.03</v>
      </c>
      <c r="J15" s="16">
        <v>192.6</v>
      </c>
      <c r="K15" s="2">
        <v>7.08</v>
      </c>
      <c r="L15" s="2"/>
      <c r="M15" s="2"/>
      <c r="N15" s="2"/>
      <c r="O15" s="2" t="s">
        <v>330</v>
      </c>
    </row>
    <row r="16" spans="1:17" ht="21.95" customHeight="1">
      <c r="A16" s="39"/>
      <c r="B16" s="2" t="s">
        <v>331</v>
      </c>
      <c r="C16" s="16">
        <v>268.89999999999998</v>
      </c>
      <c r="D16" s="2">
        <v>52.87</v>
      </c>
      <c r="E16" s="2">
        <v>97.23</v>
      </c>
      <c r="F16" s="2">
        <v>2.69</v>
      </c>
      <c r="G16" s="2">
        <v>-2.59</v>
      </c>
      <c r="H16" s="2">
        <v>0.01</v>
      </c>
      <c r="I16" s="2">
        <v>1.87</v>
      </c>
      <c r="J16" s="2">
        <v>136.94</v>
      </c>
      <c r="K16" s="2"/>
      <c r="L16" s="2">
        <v>15.14</v>
      </c>
      <c r="M16" s="2"/>
      <c r="N16" s="2"/>
      <c r="O16" s="2" t="s">
        <v>332</v>
      </c>
    </row>
    <row r="17" spans="1:15" ht="21.95" customHeight="1">
      <c r="A17" s="39"/>
      <c r="B17" s="2" t="s">
        <v>333</v>
      </c>
      <c r="C17" s="2">
        <v>499.72</v>
      </c>
      <c r="D17" s="2">
        <v>522.77</v>
      </c>
      <c r="E17" s="2">
        <v>3.79</v>
      </c>
      <c r="F17" s="16">
        <v>0.7</v>
      </c>
      <c r="G17" s="2">
        <v>0.02</v>
      </c>
      <c r="H17" s="16">
        <v>0</v>
      </c>
      <c r="I17" s="16">
        <v>0</v>
      </c>
      <c r="J17" s="2">
        <v>527.28</v>
      </c>
      <c r="K17" s="2"/>
      <c r="L17" s="2"/>
      <c r="M17" s="2"/>
      <c r="N17" s="2"/>
      <c r="O17" s="2" t="s">
        <v>334</v>
      </c>
    </row>
    <row r="18" spans="1:15" ht="21.95" customHeight="1">
      <c r="A18" s="39"/>
      <c r="B18" s="2" t="s">
        <v>335</v>
      </c>
      <c r="C18" s="16">
        <v>134</v>
      </c>
      <c r="D18" s="2">
        <v>84.96</v>
      </c>
      <c r="E18" s="2">
        <v>0.61</v>
      </c>
      <c r="F18" s="2">
        <v>0.15</v>
      </c>
      <c r="G18" s="2">
        <v>0.05</v>
      </c>
      <c r="H18" s="2">
        <v>0.09</v>
      </c>
      <c r="I18" s="2">
        <v>0.81</v>
      </c>
      <c r="J18" s="2">
        <v>86.67</v>
      </c>
      <c r="K18" s="2"/>
      <c r="L18" s="2"/>
      <c r="M18" s="2"/>
      <c r="N18" s="2"/>
      <c r="O18" s="2" t="s">
        <v>336</v>
      </c>
    </row>
    <row r="19" spans="1:15" ht="21.95" customHeight="1">
      <c r="A19" s="39">
        <v>3</v>
      </c>
      <c r="B19" s="2" t="s">
        <v>80</v>
      </c>
      <c r="C19" s="16">
        <v>365</v>
      </c>
      <c r="D19" s="2">
        <v>96.57</v>
      </c>
      <c r="E19" s="2">
        <v>16.13</v>
      </c>
      <c r="F19" s="2">
        <v>1.1499999999999999</v>
      </c>
      <c r="G19" s="16">
        <v>-0.6</v>
      </c>
      <c r="H19" s="2">
        <v>0.09</v>
      </c>
      <c r="I19" s="2">
        <v>4.41</v>
      </c>
      <c r="J19" s="2">
        <v>117.74</v>
      </c>
      <c r="K19" s="2"/>
      <c r="L19" s="2"/>
      <c r="M19" s="2"/>
      <c r="N19" s="2"/>
      <c r="O19" s="2" t="s">
        <v>221</v>
      </c>
    </row>
    <row r="20" spans="1:15" ht="21.95" customHeight="1">
      <c r="A20" s="39">
        <v>4</v>
      </c>
      <c r="B20" s="2" t="s">
        <v>81</v>
      </c>
      <c r="C20" s="2">
        <v>226.76</v>
      </c>
      <c r="D20" s="2">
        <v>22.48</v>
      </c>
      <c r="E20" s="2">
        <v>57.59</v>
      </c>
      <c r="F20" s="2">
        <v>1.65</v>
      </c>
      <c r="G20" s="2">
        <v>0.28000000000000003</v>
      </c>
      <c r="H20" s="2">
        <v>-0.09</v>
      </c>
      <c r="I20" s="2">
        <v>2.11</v>
      </c>
      <c r="J20" s="2">
        <v>95.92</v>
      </c>
      <c r="K20" s="16">
        <v>11.9</v>
      </c>
      <c r="L20" s="2"/>
      <c r="M20" s="2"/>
      <c r="N20" s="2"/>
      <c r="O20" s="2" t="s">
        <v>222</v>
      </c>
    </row>
    <row r="21" spans="1:15" ht="21.95" customHeight="1">
      <c r="A21" s="39">
        <v>5</v>
      </c>
      <c r="B21" s="2" t="s">
        <v>82</v>
      </c>
      <c r="C21" s="16">
        <v>81.3</v>
      </c>
      <c r="D21" s="2">
        <v>11.08</v>
      </c>
      <c r="E21" s="2">
        <v>15.19</v>
      </c>
      <c r="F21" s="2">
        <v>0.78</v>
      </c>
      <c r="G21" s="2">
        <v>0.03</v>
      </c>
      <c r="H21" s="2">
        <v>-0.06</v>
      </c>
      <c r="I21" s="2">
        <v>0.65</v>
      </c>
      <c r="J21" s="2">
        <v>27.67</v>
      </c>
      <c r="K21" s="2"/>
      <c r="L21" s="2"/>
      <c r="M21" s="2"/>
      <c r="N21" s="2"/>
      <c r="O21" s="2" t="s">
        <v>223</v>
      </c>
    </row>
    <row r="22" spans="1:15" ht="21.95" customHeight="1">
      <c r="A22" s="39">
        <v>6</v>
      </c>
      <c r="B22" s="2" t="s">
        <v>108</v>
      </c>
      <c r="C22" s="2">
        <v>40.049999999999997</v>
      </c>
      <c r="D22" s="2">
        <v>12.26</v>
      </c>
      <c r="E22" s="2">
        <v>2.11</v>
      </c>
      <c r="F22" s="2">
        <v>0.16</v>
      </c>
      <c r="G22" s="2">
        <v>-0.02</v>
      </c>
      <c r="H22" s="2">
        <v>0.01</v>
      </c>
      <c r="I22" s="2">
        <v>0.54</v>
      </c>
      <c r="J22" s="2">
        <v>15.05</v>
      </c>
      <c r="K22" s="2"/>
      <c r="L22" s="2"/>
      <c r="M22" s="2"/>
      <c r="N22" s="2"/>
      <c r="O22" s="2" t="s">
        <v>224</v>
      </c>
    </row>
    <row r="23" spans="1:15" ht="21.95" customHeight="1">
      <c r="A23" s="39">
        <v>7</v>
      </c>
      <c r="B23" s="2" t="s">
        <v>337</v>
      </c>
      <c r="C23" s="16">
        <v>83</v>
      </c>
      <c r="D23" s="16">
        <v>29.5</v>
      </c>
      <c r="E23" s="2">
        <v>5.05</v>
      </c>
      <c r="F23" s="2">
        <v>0.18</v>
      </c>
      <c r="G23" s="2">
        <v>0.01</v>
      </c>
      <c r="H23" s="2">
        <v>-0.02</v>
      </c>
      <c r="I23" s="2">
        <v>0.93</v>
      </c>
      <c r="J23" s="2">
        <v>35.65</v>
      </c>
      <c r="K23" s="2"/>
      <c r="L23" s="2"/>
      <c r="M23" s="2"/>
      <c r="N23" s="2"/>
      <c r="O23" s="2" t="s">
        <v>338</v>
      </c>
    </row>
    <row r="24" spans="1:15" ht="20.25" customHeight="1">
      <c r="A24" s="39">
        <v>8</v>
      </c>
      <c r="B24" s="2" t="s">
        <v>86</v>
      </c>
      <c r="C24" s="16">
        <v>200</v>
      </c>
      <c r="D24" s="16">
        <v>54.8</v>
      </c>
      <c r="E24" s="2">
        <v>16.239999999999998</v>
      </c>
      <c r="F24" s="16">
        <v>0.2</v>
      </c>
      <c r="G24" s="2">
        <v>0.06</v>
      </c>
      <c r="H24" s="2">
        <v>0.28999999999999998</v>
      </c>
      <c r="I24" s="2">
        <v>1.41</v>
      </c>
      <c r="J24" s="16">
        <v>73</v>
      </c>
      <c r="K24" s="2"/>
      <c r="L24" s="2">
        <v>0.67</v>
      </c>
      <c r="M24" s="2"/>
      <c r="N24" s="2"/>
      <c r="O24" s="2" t="s">
        <v>339</v>
      </c>
    </row>
    <row r="25" spans="1:15" ht="21" customHeight="1">
      <c r="A25" s="39">
        <v>9</v>
      </c>
      <c r="B25" s="2" t="s">
        <v>83</v>
      </c>
      <c r="C25" s="16">
        <v>40</v>
      </c>
      <c r="D25" s="2">
        <v>3.96</v>
      </c>
      <c r="E25" s="16">
        <v>8.1999999999999993</v>
      </c>
      <c r="F25" s="2">
        <v>0.24</v>
      </c>
      <c r="G25" s="2">
        <v>-0.21</v>
      </c>
      <c r="H25" s="2">
        <v>0.02</v>
      </c>
      <c r="I25" s="2">
        <v>0.14000000000000001</v>
      </c>
      <c r="J25" s="2">
        <v>11.02</v>
      </c>
      <c r="K25" s="2"/>
      <c r="L25" s="2"/>
      <c r="M25" s="2"/>
      <c r="N25" s="2"/>
      <c r="O25" s="2" t="s">
        <v>340</v>
      </c>
    </row>
    <row r="26" spans="1:15" ht="21" customHeight="1">
      <c r="A26" s="39">
        <v>10</v>
      </c>
      <c r="B26" s="2" t="s">
        <v>90</v>
      </c>
      <c r="C26" s="16">
        <v>35</v>
      </c>
      <c r="D26" s="2">
        <v>4.7699999999999996</v>
      </c>
      <c r="E26" s="16">
        <v>8.1999999999999993</v>
      </c>
      <c r="F26" s="2">
        <v>0.24</v>
      </c>
      <c r="G26" s="16">
        <v>-0.2</v>
      </c>
      <c r="H26" s="2">
        <v>0.09</v>
      </c>
      <c r="I26" s="2">
        <v>0.75</v>
      </c>
      <c r="J26" s="2">
        <v>13.85</v>
      </c>
      <c r="K26" s="2"/>
      <c r="L26" s="2"/>
      <c r="M26" s="2">
        <v>4.79</v>
      </c>
      <c r="N26" s="2"/>
      <c r="O26" s="2" t="s">
        <v>341</v>
      </c>
    </row>
    <row r="27" spans="1:15" ht="21" customHeight="1">
      <c r="A27" s="39">
        <v>11</v>
      </c>
      <c r="B27" s="2" t="s">
        <v>89</v>
      </c>
      <c r="C27" s="16">
        <v>25</v>
      </c>
      <c r="D27" s="17">
        <v>4.1399999999999997</v>
      </c>
      <c r="E27" s="2">
        <v>8.64</v>
      </c>
      <c r="F27" s="2">
        <v>0.33</v>
      </c>
      <c r="G27" s="2">
        <v>-0.56000000000000005</v>
      </c>
      <c r="H27" s="16">
        <v>0</v>
      </c>
      <c r="I27" s="2">
        <v>0.41</v>
      </c>
      <c r="J27" s="2">
        <v>12.96</v>
      </c>
      <c r="K27" s="2"/>
      <c r="L27" s="2"/>
      <c r="M27" s="2">
        <v>4.66</v>
      </c>
      <c r="N27" s="2"/>
      <c r="O27" s="2" t="s">
        <v>342</v>
      </c>
    </row>
    <row r="28" spans="1:15" ht="21" customHeight="1">
      <c r="A28" s="39">
        <v>12</v>
      </c>
      <c r="B28" s="2" t="s">
        <v>92</v>
      </c>
      <c r="C28" s="16">
        <v>108</v>
      </c>
      <c r="D28" s="2">
        <v>41.39</v>
      </c>
      <c r="E28" s="2">
        <v>14.28</v>
      </c>
      <c r="F28" s="2">
        <v>0.25</v>
      </c>
      <c r="G28" s="2">
        <v>-0.18</v>
      </c>
      <c r="H28" s="2">
        <v>0.12</v>
      </c>
      <c r="I28" s="2">
        <v>0.48</v>
      </c>
      <c r="J28" s="2">
        <v>58.21</v>
      </c>
      <c r="K28" s="2">
        <v>1.86</v>
      </c>
      <c r="L28" s="2"/>
      <c r="M28" s="2"/>
      <c r="N28" s="2"/>
      <c r="O28" s="2" t="s">
        <v>343</v>
      </c>
    </row>
    <row r="29" spans="1:15" ht="21" customHeight="1">
      <c r="A29" s="39">
        <v>13</v>
      </c>
      <c r="B29" s="2" t="s">
        <v>93</v>
      </c>
      <c r="C29" s="16">
        <v>59</v>
      </c>
      <c r="D29" s="2">
        <v>9.33</v>
      </c>
      <c r="E29" s="2">
        <v>15.28</v>
      </c>
      <c r="F29" s="2">
        <v>0.24</v>
      </c>
      <c r="G29" s="2">
        <v>-0.08</v>
      </c>
      <c r="H29" s="2">
        <v>0.03</v>
      </c>
      <c r="I29" s="2">
        <v>0.78</v>
      </c>
      <c r="J29" s="2">
        <v>25.58</v>
      </c>
      <c r="K29" s="2"/>
      <c r="L29" s="2"/>
      <c r="M29" s="2"/>
      <c r="N29" s="2"/>
      <c r="O29" s="2" t="s">
        <v>344</v>
      </c>
    </row>
    <row r="30" spans="1:15" s="26" customFormat="1" ht="30">
      <c r="A30" s="39">
        <v>14</v>
      </c>
      <c r="B30" s="6" t="s">
        <v>94</v>
      </c>
      <c r="C30" s="16">
        <v>161</v>
      </c>
      <c r="D30" s="2">
        <v>109.05</v>
      </c>
      <c r="E30" s="2">
        <v>7.27</v>
      </c>
      <c r="F30" s="2">
        <v>0.66</v>
      </c>
      <c r="G30" s="2">
        <v>7.0000000000000007E-2</v>
      </c>
      <c r="H30" s="2">
        <v>1.2E-2</v>
      </c>
      <c r="I30" s="2">
        <v>1.29</v>
      </c>
      <c r="J30" s="2">
        <v>118.35</v>
      </c>
      <c r="K30" s="2"/>
      <c r="L30" s="2"/>
      <c r="M30" s="2"/>
      <c r="N30" s="2"/>
      <c r="O30" s="6" t="s">
        <v>345</v>
      </c>
    </row>
    <row r="31" spans="1:15" s="26" customFormat="1" ht="30">
      <c r="A31" s="39">
        <v>15</v>
      </c>
      <c r="B31" s="6" t="s">
        <v>346</v>
      </c>
      <c r="C31" s="16">
        <v>151</v>
      </c>
      <c r="D31" s="2">
        <v>111.68</v>
      </c>
      <c r="E31" s="2">
        <v>5.22</v>
      </c>
      <c r="F31" s="2">
        <v>0.79</v>
      </c>
      <c r="G31" s="2">
        <v>0.05</v>
      </c>
      <c r="H31" s="2">
        <v>0.05</v>
      </c>
      <c r="I31" s="2">
        <v>1.27</v>
      </c>
      <c r="J31" s="2">
        <v>119.06</v>
      </c>
      <c r="K31" s="2"/>
      <c r="L31" s="2"/>
      <c r="M31" s="2"/>
      <c r="N31" s="2"/>
      <c r="O31" s="6" t="s">
        <v>347</v>
      </c>
    </row>
    <row r="32" spans="1:15" s="26" customFormat="1" ht="30">
      <c r="A32" s="39">
        <v>16</v>
      </c>
      <c r="B32" s="6" t="s">
        <v>348</v>
      </c>
      <c r="C32" s="16">
        <v>97</v>
      </c>
      <c r="D32" s="16">
        <v>25.5</v>
      </c>
      <c r="E32" s="16">
        <v>6</v>
      </c>
      <c r="F32" s="16">
        <v>0.2</v>
      </c>
      <c r="G32" s="2">
        <v>-0.06</v>
      </c>
      <c r="H32" s="2"/>
      <c r="I32" s="2">
        <v>1.62</v>
      </c>
      <c r="J32" s="2">
        <v>26.41</v>
      </c>
      <c r="K32" s="2"/>
      <c r="L32" s="2">
        <v>6.85</v>
      </c>
      <c r="M32" s="2"/>
      <c r="N32" s="2"/>
      <c r="O32" s="6" t="s">
        <v>349</v>
      </c>
    </row>
    <row r="33" spans="1:15" s="26" customFormat="1" ht="30">
      <c r="A33" s="39">
        <v>17</v>
      </c>
      <c r="B33" s="6" t="s">
        <v>350</v>
      </c>
      <c r="C33" s="16">
        <v>98</v>
      </c>
      <c r="D33" s="16">
        <v>12.5</v>
      </c>
      <c r="E33" s="16">
        <v>13.41</v>
      </c>
      <c r="F33" s="16">
        <v>0.96</v>
      </c>
      <c r="G33" s="16">
        <v>-0.5</v>
      </c>
      <c r="H33" s="16"/>
      <c r="I33" s="16">
        <v>0.37</v>
      </c>
      <c r="J33" s="16">
        <v>26.74</v>
      </c>
      <c r="K33" s="2"/>
      <c r="L33" s="2"/>
      <c r="M33" s="2"/>
      <c r="N33" s="2"/>
      <c r="O33" s="6" t="s">
        <v>351</v>
      </c>
    </row>
    <row r="34" spans="1:15" s="26" customFormat="1" ht="30">
      <c r="A34" s="39">
        <v>18</v>
      </c>
      <c r="B34" s="6" t="s">
        <v>352</v>
      </c>
      <c r="C34" s="16"/>
      <c r="D34" s="16"/>
      <c r="E34" s="16"/>
      <c r="F34" s="16"/>
      <c r="G34" s="16"/>
      <c r="H34" s="16"/>
      <c r="I34" s="16"/>
      <c r="J34" s="16"/>
      <c r="K34" s="2"/>
      <c r="L34" s="2"/>
      <c r="M34" s="2"/>
      <c r="N34" s="2"/>
      <c r="O34" s="6" t="s">
        <v>353</v>
      </c>
    </row>
    <row r="35" spans="1:15" s="26" customFormat="1" ht="17.25" customHeight="1">
      <c r="A35" s="39"/>
      <c r="B35" s="6" t="s">
        <v>354</v>
      </c>
      <c r="C35" s="16">
        <v>22.72</v>
      </c>
      <c r="D35" s="16">
        <v>0.31</v>
      </c>
      <c r="E35" s="16">
        <v>6.81</v>
      </c>
      <c r="F35" s="16">
        <v>0.09</v>
      </c>
      <c r="G35" s="16">
        <v>-0.64</v>
      </c>
      <c r="H35" s="16"/>
      <c r="I35" s="16"/>
      <c r="J35" s="16">
        <v>6.57</v>
      </c>
      <c r="K35" s="2"/>
      <c r="L35" s="2"/>
      <c r="M35" s="2">
        <v>0.15</v>
      </c>
      <c r="N35" s="2"/>
      <c r="O35" s="2" t="s">
        <v>355</v>
      </c>
    </row>
    <row r="36" spans="1:15" s="26" customFormat="1" ht="17.25" customHeight="1">
      <c r="A36" s="39"/>
      <c r="B36" s="6" t="s">
        <v>356</v>
      </c>
      <c r="C36" s="16">
        <v>4.09</v>
      </c>
      <c r="D36" s="16">
        <v>0.47</v>
      </c>
      <c r="E36" s="16">
        <v>1.7</v>
      </c>
      <c r="F36" s="16">
        <v>0.03</v>
      </c>
      <c r="G36" s="16">
        <v>-0.26</v>
      </c>
      <c r="H36" s="16">
        <v>0</v>
      </c>
      <c r="I36" s="16"/>
      <c r="J36" s="16">
        <v>1.94</v>
      </c>
      <c r="K36" s="2"/>
      <c r="L36" s="2"/>
      <c r="M36" s="2">
        <v>0.26</v>
      </c>
      <c r="N36" s="2"/>
      <c r="O36" s="2" t="s">
        <v>357</v>
      </c>
    </row>
    <row r="37" spans="1:15" s="26" customFormat="1" ht="17.25" customHeight="1">
      <c r="A37" s="39"/>
      <c r="B37" s="6" t="s">
        <v>358</v>
      </c>
      <c r="C37" s="16">
        <v>1.43</v>
      </c>
      <c r="D37" s="16">
        <v>0.26</v>
      </c>
      <c r="E37" s="16">
        <v>0.43</v>
      </c>
      <c r="F37" s="16">
        <v>0.01</v>
      </c>
      <c r="G37" s="16">
        <v>0</v>
      </c>
      <c r="H37" s="16"/>
      <c r="I37" s="16"/>
      <c r="J37" s="16">
        <v>0.7</v>
      </c>
      <c r="K37" s="2"/>
      <c r="L37" s="2"/>
      <c r="M37" s="2">
        <v>0.17</v>
      </c>
      <c r="N37" s="2"/>
      <c r="O37" s="2" t="s">
        <v>366</v>
      </c>
    </row>
    <row r="38" spans="1:15" s="26" customFormat="1" ht="17.25" customHeight="1">
      <c r="A38" s="39"/>
      <c r="B38" s="6" t="s">
        <v>359</v>
      </c>
      <c r="C38" s="16">
        <v>3.54</v>
      </c>
      <c r="D38" s="16">
        <v>0.56000000000000005</v>
      </c>
      <c r="E38" s="16">
        <v>1.04</v>
      </c>
      <c r="F38" s="16">
        <v>0.02</v>
      </c>
      <c r="G38" s="16">
        <v>0.01</v>
      </c>
      <c r="H38" s="16">
        <v>-0.01</v>
      </c>
      <c r="I38" s="16"/>
      <c r="J38" s="16">
        <v>1.62</v>
      </c>
      <c r="K38" s="2"/>
      <c r="L38" s="2"/>
      <c r="M38" s="2">
        <v>0.37</v>
      </c>
      <c r="N38" s="2"/>
      <c r="O38" s="2" t="s">
        <v>367</v>
      </c>
    </row>
    <row r="39" spans="1:15" s="26" customFormat="1" ht="17.25" customHeight="1">
      <c r="A39" s="39"/>
      <c r="B39" s="6" t="s">
        <v>360</v>
      </c>
      <c r="C39" s="16">
        <v>3.42</v>
      </c>
      <c r="D39" s="16">
        <v>1.25</v>
      </c>
      <c r="E39" s="16">
        <v>0.73</v>
      </c>
      <c r="F39" s="16">
        <v>0</v>
      </c>
      <c r="G39" s="16">
        <v>-0.01</v>
      </c>
      <c r="H39" s="16"/>
      <c r="I39" s="16"/>
      <c r="J39" s="16">
        <v>1.97</v>
      </c>
      <c r="K39" s="2"/>
      <c r="L39" s="2"/>
      <c r="M39" s="2"/>
      <c r="N39" s="2"/>
      <c r="O39" s="2" t="s">
        <v>368</v>
      </c>
    </row>
    <row r="40" spans="1:15" s="26" customFormat="1" ht="30">
      <c r="A40" s="39">
        <v>19</v>
      </c>
      <c r="B40" s="6" t="s">
        <v>361</v>
      </c>
      <c r="C40" s="16"/>
      <c r="D40" s="16"/>
      <c r="E40" s="16"/>
      <c r="F40" s="16"/>
      <c r="G40" s="16"/>
      <c r="H40" s="16"/>
      <c r="I40" s="16"/>
      <c r="J40" s="16"/>
      <c r="K40" s="2"/>
      <c r="L40" s="2"/>
      <c r="M40" s="2"/>
      <c r="N40" s="2"/>
      <c r="O40" s="6" t="s">
        <v>589</v>
      </c>
    </row>
    <row r="41" spans="1:15" ht="30">
      <c r="A41" s="39">
        <v>20</v>
      </c>
      <c r="B41" s="6" t="s">
        <v>362</v>
      </c>
      <c r="C41" s="16">
        <v>61</v>
      </c>
      <c r="D41" s="16">
        <v>30.21</v>
      </c>
      <c r="E41" s="16">
        <v>0.5</v>
      </c>
      <c r="F41" s="16">
        <v>7.0000000000000007E-2</v>
      </c>
      <c r="G41" s="16">
        <v>-0.01</v>
      </c>
      <c r="H41" s="16">
        <v>0</v>
      </c>
      <c r="I41" s="16">
        <v>0.4</v>
      </c>
      <c r="J41" s="16">
        <v>31.17</v>
      </c>
      <c r="K41" s="2"/>
      <c r="L41" s="2"/>
      <c r="M41" s="2"/>
      <c r="N41" s="2"/>
      <c r="O41" s="6" t="s">
        <v>363</v>
      </c>
    </row>
    <row r="42" spans="1:15" s="26" customFormat="1" ht="20.100000000000001" customHeight="1">
      <c r="A42" s="10"/>
      <c r="B42" s="7"/>
      <c r="C42" s="28"/>
      <c r="D42" s="28"/>
      <c r="E42" s="28"/>
      <c r="F42" s="28"/>
      <c r="G42" s="28"/>
      <c r="H42" s="28"/>
      <c r="I42" s="28"/>
      <c r="J42" s="28"/>
      <c r="K42" s="4"/>
      <c r="L42" s="4"/>
      <c r="M42" s="4"/>
      <c r="N42" s="4"/>
      <c r="O42" s="7"/>
    </row>
    <row r="43" spans="1:15" s="26" customFormat="1" ht="20.100000000000001" customHeight="1">
      <c r="A43" s="1884" t="s">
        <v>411</v>
      </c>
      <c r="B43" s="1885"/>
      <c r="C43" s="1885"/>
      <c r="D43" s="1885"/>
      <c r="E43" s="1885"/>
      <c r="F43" s="1885"/>
      <c r="G43" s="1885"/>
      <c r="H43" s="1885"/>
      <c r="I43" s="1885"/>
      <c r="J43" s="1885"/>
      <c r="K43" s="1885"/>
      <c r="L43" s="1885"/>
      <c r="M43" s="1885"/>
      <c r="N43" s="1885"/>
      <c r="O43" s="1885"/>
    </row>
    <row r="44" spans="1:15" s="26" customFormat="1" ht="20.100000000000001" customHeight="1">
      <c r="A44" s="1579" t="s">
        <v>412</v>
      </c>
      <c r="B44" s="1579"/>
      <c r="C44" s="1579"/>
      <c r="D44" s="1579"/>
      <c r="E44" s="1579"/>
      <c r="F44" s="1579"/>
      <c r="G44" s="1579"/>
      <c r="H44" s="1579"/>
      <c r="I44" s="1579"/>
      <c r="J44" s="1579"/>
      <c r="K44" s="1579"/>
      <c r="L44" s="1579"/>
      <c r="M44" s="1579"/>
      <c r="N44" s="1579"/>
      <c r="O44" s="1579"/>
    </row>
    <row r="173" spans="7:7">
      <c r="G173" s="1"/>
    </row>
  </sheetData>
  <mergeCells count="4">
    <mergeCell ref="A44:O44"/>
    <mergeCell ref="A43:O43"/>
    <mergeCell ref="A1:O1"/>
    <mergeCell ref="A2:O2"/>
  </mergeCells>
  <conditionalFormatting sqref="A4:XFD41">
    <cfRule type="expression" dxfId="0" priority="1">
      <formula>MOD(ROW(),3)=1</formula>
    </cfRule>
  </conditionalFormatting>
  <printOptions horizontalCentered="1"/>
  <pageMargins left="0.70866141732283505" right="0.70866141732283505" top="0.511811023622047" bottom="0.39370078740157499" header="0.31496062992126" footer="0.31496062992126"/>
  <pageSetup paperSize="9" scale="45" orientation="landscape" r:id="rId1"/>
  <rowBreaks count="1" manualBreakCount="1">
    <brk id="34" max="14" man="1"/>
  </row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07B26-D28B-4F14-A184-BC0DB808654F}">
  <sheetPr>
    <tabColor rgb="FF00B050"/>
  </sheetPr>
  <dimension ref="A1:U171"/>
  <sheetViews>
    <sheetView view="pageBreakPreview" topLeftCell="O1" zoomScaleSheetLayoutView="100" workbookViewId="0">
      <selection activeCell="L15" sqref="L15"/>
    </sheetView>
  </sheetViews>
  <sheetFormatPr defaultColWidth="9.140625" defaultRowHeight="14.25"/>
  <cols>
    <col min="1" max="1" width="6.28515625" style="75" hidden="1" customWidth="1"/>
    <col min="2" max="2" width="17.28515625" style="70" hidden="1" customWidth="1"/>
    <col min="3" max="3" width="13.140625" style="70" hidden="1" customWidth="1"/>
    <col min="4" max="4" width="11.5703125" style="70" hidden="1" customWidth="1"/>
    <col min="5" max="5" width="16.7109375" style="70" hidden="1" customWidth="1"/>
    <col min="6" max="6" width="18.7109375" style="70" hidden="1" customWidth="1"/>
    <col min="7" max="7" width="21.7109375" style="70" hidden="1" customWidth="1"/>
    <col min="8" max="8" width="16.28515625" style="70" hidden="1" customWidth="1"/>
    <col min="9" max="9" width="16" style="70" hidden="1" customWidth="1"/>
    <col min="10" max="11" width="11.85546875" style="70" hidden="1" customWidth="1"/>
    <col min="12" max="12" width="24.28515625" style="70" hidden="1" customWidth="1"/>
    <col min="13" max="14" width="17.5703125" style="70" hidden="1" customWidth="1"/>
    <col min="15" max="15" width="9.140625" style="230"/>
    <col min="16" max="16" width="20.28515625" style="231" customWidth="1"/>
    <col min="17" max="17" width="12.7109375" style="230" customWidth="1"/>
    <col min="18" max="19" width="12.7109375" style="231" customWidth="1"/>
    <col min="20" max="20" width="12.7109375" style="230" customWidth="1"/>
    <col min="21" max="21" width="17.7109375" style="231" customWidth="1"/>
    <col min="22" max="16384" width="9.140625" style="70"/>
  </cols>
  <sheetData>
    <row r="1" spans="1:21" ht="19.5" customHeight="1">
      <c r="A1" s="1886" t="s">
        <v>414</v>
      </c>
      <c r="B1" s="1887"/>
      <c r="C1" s="1887"/>
      <c r="D1" s="1887"/>
      <c r="E1" s="1887"/>
      <c r="F1" s="1887"/>
      <c r="G1" s="1887"/>
      <c r="H1" s="1887" t="s">
        <v>556</v>
      </c>
      <c r="I1" s="1887"/>
      <c r="J1" s="1887"/>
      <c r="K1" s="1887"/>
      <c r="L1" s="1887"/>
      <c r="M1" s="1887"/>
      <c r="N1" s="1887"/>
      <c r="O1" s="1888" t="s">
        <v>1987</v>
      </c>
      <c r="P1" s="1889"/>
      <c r="Q1" s="1889"/>
      <c r="R1" s="1889"/>
      <c r="S1" s="1889"/>
      <c r="T1" s="1889"/>
      <c r="U1" s="1890"/>
    </row>
    <row r="2" spans="1:21" ht="19.5" customHeight="1">
      <c r="A2" s="1891" t="s">
        <v>415</v>
      </c>
      <c r="B2" s="1892"/>
      <c r="C2" s="1892"/>
      <c r="D2" s="1892"/>
      <c r="E2" s="1892"/>
      <c r="F2" s="1892"/>
      <c r="G2" s="1892"/>
      <c r="H2" s="1892" t="s">
        <v>566</v>
      </c>
      <c r="I2" s="1892"/>
      <c r="J2" s="1892"/>
      <c r="K2" s="1892"/>
      <c r="L2" s="1892"/>
      <c r="M2" s="1892"/>
      <c r="N2" s="1892"/>
      <c r="O2" s="1893" t="s">
        <v>1986</v>
      </c>
      <c r="P2" s="1894"/>
      <c r="Q2" s="1894"/>
      <c r="R2" s="1894"/>
      <c r="S2" s="1894"/>
      <c r="T2" s="1894"/>
      <c r="U2" s="1895"/>
    </row>
    <row r="3" spans="1:21" ht="19.5" customHeight="1">
      <c r="A3" s="1649" t="s">
        <v>263</v>
      </c>
      <c r="B3" s="1650"/>
      <c r="C3" s="1650"/>
      <c r="D3" s="1650"/>
      <c r="E3" s="1650"/>
      <c r="F3" s="1650"/>
      <c r="G3" s="1650"/>
      <c r="H3" s="1650" t="s">
        <v>590</v>
      </c>
      <c r="I3" s="1650"/>
      <c r="J3" s="1650"/>
      <c r="K3" s="1650"/>
      <c r="L3" s="1650"/>
      <c r="M3" s="1650"/>
      <c r="N3" s="1650"/>
      <c r="O3" s="1897" t="s">
        <v>1921</v>
      </c>
      <c r="P3" s="1898"/>
      <c r="Q3" s="1898"/>
      <c r="R3" s="1898"/>
      <c r="S3" s="1898"/>
      <c r="T3" s="1898"/>
      <c r="U3" s="1899"/>
    </row>
    <row r="4" spans="1:21" s="71" customFormat="1" ht="120.75" customHeight="1">
      <c r="A4" s="1819" t="s">
        <v>450</v>
      </c>
      <c r="B4" s="1819" t="s">
        <v>274</v>
      </c>
      <c r="C4" s="1819" t="s">
        <v>275</v>
      </c>
      <c r="D4" s="1819" t="s">
        <v>265</v>
      </c>
      <c r="E4" s="998" t="s">
        <v>276</v>
      </c>
      <c r="F4" s="998" t="s">
        <v>270</v>
      </c>
      <c r="G4" s="1819" t="s">
        <v>277</v>
      </c>
      <c r="H4" s="1819" t="s">
        <v>450</v>
      </c>
      <c r="I4" s="1819" t="s">
        <v>274</v>
      </c>
      <c r="J4" s="1819" t="s">
        <v>275</v>
      </c>
      <c r="K4" s="1819" t="s">
        <v>265</v>
      </c>
      <c r="L4" s="998" t="s">
        <v>276</v>
      </c>
      <c r="M4" s="998" t="s">
        <v>270</v>
      </c>
      <c r="N4" s="1911" t="s">
        <v>277</v>
      </c>
      <c r="O4" s="1896" t="s">
        <v>604</v>
      </c>
      <c r="P4" s="1906" t="s">
        <v>274</v>
      </c>
      <c r="Q4" s="1896" t="s">
        <v>275</v>
      </c>
      <c r="R4" s="1906" t="s">
        <v>265</v>
      </c>
      <c r="S4" s="1902" t="s">
        <v>276</v>
      </c>
      <c r="T4" s="1900" t="s">
        <v>270</v>
      </c>
      <c r="U4" s="1906" t="s">
        <v>277</v>
      </c>
    </row>
    <row r="5" spans="1:21" s="71" customFormat="1" ht="59.25" customHeight="1">
      <c r="A5" s="1819"/>
      <c r="B5" s="1819"/>
      <c r="C5" s="1819"/>
      <c r="D5" s="1819"/>
      <c r="E5" s="998" t="s">
        <v>268</v>
      </c>
      <c r="F5" s="998" t="s">
        <v>268</v>
      </c>
      <c r="G5" s="1819"/>
      <c r="H5" s="1819"/>
      <c r="I5" s="1819"/>
      <c r="J5" s="1819"/>
      <c r="K5" s="1819"/>
      <c r="L5" s="998" t="s">
        <v>268</v>
      </c>
      <c r="M5" s="998" t="s">
        <v>268</v>
      </c>
      <c r="N5" s="1911"/>
      <c r="O5" s="1896"/>
      <c r="P5" s="1906"/>
      <c r="Q5" s="1896"/>
      <c r="R5" s="1906"/>
      <c r="S5" s="1903"/>
      <c r="T5" s="1901"/>
      <c r="U5" s="1906"/>
    </row>
    <row r="6" spans="1:21" s="72" customFormat="1" ht="26.25" customHeight="1">
      <c r="A6" s="1907" t="s">
        <v>278</v>
      </c>
      <c r="B6" s="1904"/>
      <c r="C6" s="1071"/>
      <c r="D6" s="1071"/>
      <c r="E6" s="1071"/>
      <c r="F6" s="1071"/>
      <c r="G6" s="733" t="s">
        <v>279</v>
      </c>
      <c r="H6" s="1907" t="s">
        <v>278</v>
      </c>
      <c r="I6" s="1904"/>
      <c r="J6" s="1071"/>
      <c r="K6" s="1071"/>
      <c r="L6" s="1071"/>
      <c r="M6" s="1071"/>
      <c r="N6" s="734" t="s">
        <v>279</v>
      </c>
      <c r="O6" s="1908" t="s">
        <v>279</v>
      </c>
      <c r="P6" s="1909"/>
      <c r="Q6" s="1072"/>
      <c r="R6" s="1073"/>
      <c r="S6" s="1073"/>
      <c r="T6" s="1072"/>
      <c r="U6" s="1084" t="s">
        <v>278</v>
      </c>
    </row>
    <row r="7" spans="1:21" ht="30.75" customHeight="1">
      <c r="A7" s="1074">
        <v>1</v>
      </c>
      <c r="B7" s="1071" t="s">
        <v>280</v>
      </c>
      <c r="C7" s="1071">
        <v>3</v>
      </c>
      <c r="D7" s="762">
        <v>12.48</v>
      </c>
      <c r="E7" s="762">
        <v>6.45</v>
      </c>
      <c r="F7" s="1071">
        <v>52</v>
      </c>
      <c r="G7" s="1075" t="s">
        <v>462</v>
      </c>
      <c r="H7" s="1074">
        <v>1</v>
      </c>
      <c r="I7" s="1071" t="s">
        <v>280</v>
      </c>
      <c r="J7" s="1071">
        <v>3</v>
      </c>
      <c r="K7" s="762">
        <v>12.48</v>
      </c>
      <c r="L7" s="762">
        <v>4.83</v>
      </c>
      <c r="M7" s="1072">
        <f>L7/K7*100</f>
        <v>38.70192307692308</v>
      </c>
      <c r="N7" s="1076" t="s">
        <v>462</v>
      </c>
      <c r="O7" s="1112">
        <v>1</v>
      </c>
      <c r="P7" s="1089" t="s">
        <v>462</v>
      </c>
      <c r="Q7" s="1090">
        <v>3</v>
      </c>
      <c r="R7" s="1091">
        <v>12.475</v>
      </c>
      <c r="S7" s="1091">
        <v>3.976</v>
      </c>
      <c r="T7" s="1092">
        <f t="shared" ref="T7:T10" si="0">S7/R7*100</f>
        <v>31.871743486973948</v>
      </c>
      <c r="U7" s="1091" t="s">
        <v>280</v>
      </c>
    </row>
    <row r="8" spans="1:21" ht="23.1" customHeight="1">
      <c r="A8" s="1074">
        <v>2</v>
      </c>
      <c r="B8" s="1071" t="s">
        <v>32</v>
      </c>
      <c r="C8" s="1071">
        <v>1</v>
      </c>
      <c r="D8" s="762">
        <v>2.34</v>
      </c>
      <c r="E8" s="762">
        <v>0.93</v>
      </c>
      <c r="F8" s="1071">
        <v>40</v>
      </c>
      <c r="G8" s="1075" t="s">
        <v>2217</v>
      </c>
      <c r="H8" s="1074">
        <v>2</v>
      </c>
      <c r="I8" s="1071" t="s">
        <v>32</v>
      </c>
      <c r="J8" s="1071">
        <v>1</v>
      </c>
      <c r="K8" s="762">
        <v>2.34</v>
      </c>
      <c r="L8" s="762">
        <v>0.88</v>
      </c>
      <c r="M8" s="1072">
        <f t="shared" ref="M8:M37" si="1">L8/K8*100</f>
        <v>37.606837606837615</v>
      </c>
      <c r="N8" s="1076" t="s">
        <v>2217</v>
      </c>
      <c r="O8" s="1113">
        <v>2</v>
      </c>
      <c r="P8" s="1078" t="s">
        <v>2217</v>
      </c>
      <c r="Q8" s="1079">
        <v>1</v>
      </c>
      <c r="R8" s="1080">
        <v>2.3439999999999999</v>
      </c>
      <c r="S8" s="1080">
        <v>0.84199999999999997</v>
      </c>
      <c r="T8" s="1077">
        <f t="shared" si="0"/>
        <v>35.921501706484641</v>
      </c>
      <c r="U8" s="1080" t="s">
        <v>32</v>
      </c>
    </row>
    <row r="9" spans="1:21" ht="23.1" customHeight="1">
      <c r="A9" s="1074">
        <v>3</v>
      </c>
      <c r="B9" s="1071" t="s">
        <v>33</v>
      </c>
      <c r="C9" s="1071">
        <v>4</v>
      </c>
      <c r="D9" s="762">
        <v>4.3600000000000003</v>
      </c>
      <c r="E9" s="762">
        <v>2.09</v>
      </c>
      <c r="F9" s="1071">
        <v>48</v>
      </c>
      <c r="G9" s="1075" t="s">
        <v>2218</v>
      </c>
      <c r="H9" s="1074">
        <v>3</v>
      </c>
      <c r="I9" s="1071" t="s">
        <v>33</v>
      </c>
      <c r="J9" s="1071">
        <v>4</v>
      </c>
      <c r="K9" s="762">
        <v>4.3600000000000003</v>
      </c>
      <c r="L9" s="762">
        <v>1.76</v>
      </c>
      <c r="M9" s="1072">
        <f t="shared" si="1"/>
        <v>40.366972477064216</v>
      </c>
      <c r="N9" s="1076" t="s">
        <v>2218</v>
      </c>
      <c r="O9" s="1112">
        <v>3</v>
      </c>
      <c r="P9" s="1089" t="s">
        <v>2218</v>
      </c>
      <c r="Q9" s="1090">
        <v>6</v>
      </c>
      <c r="R9" s="1091">
        <v>4.8440000000000003</v>
      </c>
      <c r="S9" s="1091">
        <v>1.9259999999999999</v>
      </c>
      <c r="T9" s="1092">
        <f t="shared" si="0"/>
        <v>39.760528488852188</v>
      </c>
      <c r="U9" s="1091" t="s">
        <v>33</v>
      </c>
    </row>
    <row r="10" spans="1:21" s="73" customFormat="1" ht="23.1" customHeight="1">
      <c r="A10" s="1910" t="s">
        <v>281</v>
      </c>
      <c r="B10" s="1910"/>
      <c r="C10" s="1081">
        <f>SUM(C7:C9)</f>
        <v>8</v>
      </c>
      <c r="D10" s="1082">
        <f>SUM(D7:D9)</f>
        <v>19.18</v>
      </c>
      <c r="E10" s="1082">
        <f>SUM(E7:E9)</f>
        <v>9.4699999999999989</v>
      </c>
      <c r="F10" s="1081">
        <v>49</v>
      </c>
      <c r="G10" s="733" t="s">
        <v>282</v>
      </c>
      <c r="H10" s="1910" t="s">
        <v>281</v>
      </c>
      <c r="I10" s="1910"/>
      <c r="J10" s="1081">
        <f>SUM(J7:J9)</f>
        <v>8</v>
      </c>
      <c r="K10" s="1082">
        <v>19.170000000000002</v>
      </c>
      <c r="L10" s="1082">
        <f>SUM(L7:L9)</f>
        <v>7.47</v>
      </c>
      <c r="M10" s="1077">
        <f t="shared" si="1"/>
        <v>38.967136150234737</v>
      </c>
      <c r="N10" s="734" t="s">
        <v>282</v>
      </c>
      <c r="O10" s="1905" t="s">
        <v>282</v>
      </c>
      <c r="P10" s="1905"/>
      <c r="Q10" s="1093">
        <f>SUM(Q7:Q9)</f>
        <v>10</v>
      </c>
      <c r="R10" s="1094">
        <f t="shared" ref="R10:S10" si="2">SUM(R7:R9)</f>
        <v>19.663</v>
      </c>
      <c r="S10" s="1094">
        <f t="shared" si="2"/>
        <v>6.7439999999999998</v>
      </c>
      <c r="T10" s="1095">
        <f t="shared" si="0"/>
        <v>34.297919951177334</v>
      </c>
      <c r="U10" s="1100" t="s">
        <v>281</v>
      </c>
    </row>
    <row r="11" spans="1:21" ht="23.1" customHeight="1">
      <c r="A11" s="1904" t="s">
        <v>283</v>
      </c>
      <c r="B11" s="1904"/>
      <c r="C11" s="1071"/>
      <c r="D11" s="762"/>
      <c r="E11" s="762"/>
      <c r="F11" s="1071"/>
      <c r="G11" s="733" t="s">
        <v>284</v>
      </c>
      <c r="H11" s="1904" t="s">
        <v>283</v>
      </c>
      <c r="I11" s="1904"/>
      <c r="J11" s="1071"/>
      <c r="K11" s="762"/>
      <c r="L11" s="762"/>
      <c r="M11" s="1077"/>
      <c r="N11" s="734" t="s">
        <v>284</v>
      </c>
      <c r="O11" s="1912" t="s">
        <v>284</v>
      </c>
      <c r="P11" s="1913"/>
      <c r="Q11" s="1079"/>
      <c r="R11" s="1080"/>
      <c r="S11" s="1080"/>
      <c r="T11" s="1077"/>
      <c r="U11" s="1084" t="s">
        <v>283</v>
      </c>
    </row>
    <row r="12" spans="1:21" ht="23.1" customHeight="1">
      <c r="A12" s="1081"/>
      <c r="B12" s="1081"/>
      <c r="C12" s="1071"/>
      <c r="D12" s="762"/>
      <c r="E12" s="762"/>
      <c r="F12" s="1071"/>
      <c r="G12" s="733"/>
      <c r="H12" s="1081"/>
      <c r="I12" s="1081"/>
      <c r="J12" s="1071"/>
      <c r="K12" s="762"/>
      <c r="L12" s="762"/>
      <c r="M12" s="1077"/>
      <c r="N12" s="734"/>
      <c r="O12" s="1112">
        <v>1</v>
      </c>
      <c r="P12" s="1096" t="s">
        <v>1922</v>
      </c>
      <c r="Q12" s="1090">
        <v>2</v>
      </c>
      <c r="R12" s="1091">
        <v>0.33900000000000002</v>
      </c>
      <c r="S12" s="1091">
        <v>0.13100000000000001</v>
      </c>
      <c r="T12" s="1097">
        <f>S12/R12*100</f>
        <v>38.643067846607671</v>
      </c>
      <c r="U12" s="1091" t="s">
        <v>21</v>
      </c>
    </row>
    <row r="13" spans="1:21" ht="23.1" customHeight="1">
      <c r="A13" s="1074">
        <v>1</v>
      </c>
      <c r="B13" s="1071" t="s">
        <v>27</v>
      </c>
      <c r="C13" s="1071">
        <v>5</v>
      </c>
      <c r="D13" s="762">
        <v>1.79</v>
      </c>
      <c r="E13" s="762">
        <v>1.1299999999999999</v>
      </c>
      <c r="F13" s="1071">
        <v>63</v>
      </c>
      <c r="G13" s="737" t="s">
        <v>732</v>
      </c>
      <c r="H13" s="1074">
        <v>1</v>
      </c>
      <c r="I13" s="1071" t="s">
        <v>27</v>
      </c>
      <c r="J13" s="1071">
        <v>6</v>
      </c>
      <c r="K13" s="762">
        <v>2.0099999999999998</v>
      </c>
      <c r="L13" s="762">
        <v>1.0900000000000001</v>
      </c>
      <c r="M13" s="1077">
        <f t="shared" si="1"/>
        <v>54.228855721393046</v>
      </c>
      <c r="N13" s="738" t="s">
        <v>732</v>
      </c>
      <c r="O13" s="1113">
        <v>2</v>
      </c>
      <c r="P13" s="1083" t="s">
        <v>732</v>
      </c>
      <c r="Q13" s="1079">
        <v>6</v>
      </c>
      <c r="R13" s="1080">
        <v>2.0119999999999996</v>
      </c>
      <c r="S13" s="1080">
        <v>1.304</v>
      </c>
      <c r="T13" s="1072">
        <f>S13/R13*100</f>
        <v>64.81113320079524</v>
      </c>
      <c r="U13" s="1080" t="s">
        <v>27</v>
      </c>
    </row>
    <row r="14" spans="1:21" ht="23.1" customHeight="1">
      <c r="A14" s="1074">
        <v>2</v>
      </c>
      <c r="B14" s="1071" t="s">
        <v>9</v>
      </c>
      <c r="C14" s="1071">
        <v>8</v>
      </c>
      <c r="D14" s="762">
        <v>15.33</v>
      </c>
      <c r="E14" s="762">
        <v>10.4</v>
      </c>
      <c r="F14" s="1071">
        <v>68</v>
      </c>
      <c r="G14" s="1075" t="s">
        <v>727</v>
      </c>
      <c r="H14" s="1074">
        <v>2</v>
      </c>
      <c r="I14" s="1071" t="s">
        <v>9</v>
      </c>
      <c r="J14" s="1071">
        <v>10</v>
      </c>
      <c r="K14" s="762">
        <v>15.7</v>
      </c>
      <c r="L14" s="762">
        <v>9.4700000000000006</v>
      </c>
      <c r="M14" s="1077">
        <f t="shared" si="1"/>
        <v>60.318471337579624</v>
      </c>
      <c r="N14" s="1076" t="s">
        <v>727</v>
      </c>
      <c r="O14" s="1112">
        <v>3</v>
      </c>
      <c r="P14" s="1089" t="s">
        <v>727</v>
      </c>
      <c r="Q14" s="1090">
        <v>10</v>
      </c>
      <c r="R14" s="1091">
        <v>15.702</v>
      </c>
      <c r="S14" s="1091">
        <v>8.0760000000000005</v>
      </c>
      <c r="T14" s="1097">
        <f t="shared" ref="T14:T17" si="3">S14/R14*100</f>
        <v>51.432938479174631</v>
      </c>
      <c r="U14" s="1091" t="s">
        <v>9</v>
      </c>
    </row>
    <row r="15" spans="1:21" ht="23.1" customHeight="1">
      <c r="A15" s="1074">
        <v>3</v>
      </c>
      <c r="B15" s="1071" t="s">
        <v>285</v>
      </c>
      <c r="C15" s="1071">
        <v>2</v>
      </c>
      <c r="D15" s="762">
        <v>1.39</v>
      </c>
      <c r="E15" s="762">
        <v>0.52</v>
      </c>
      <c r="F15" s="1071">
        <v>37</v>
      </c>
      <c r="G15" s="1075" t="s">
        <v>207</v>
      </c>
      <c r="H15" s="1074">
        <v>3</v>
      </c>
      <c r="I15" s="1071" t="s">
        <v>285</v>
      </c>
      <c r="J15" s="1071">
        <v>2</v>
      </c>
      <c r="K15" s="762">
        <v>1.39</v>
      </c>
      <c r="L15" s="762">
        <v>0.54</v>
      </c>
      <c r="M15" s="1077">
        <v>38</v>
      </c>
      <c r="N15" s="1076" t="s">
        <v>207</v>
      </c>
      <c r="O15" s="1113">
        <v>4</v>
      </c>
      <c r="P15" s="1078" t="s">
        <v>207</v>
      </c>
      <c r="Q15" s="1079">
        <v>2</v>
      </c>
      <c r="R15" s="1080">
        <v>1.3940000000000001</v>
      </c>
      <c r="S15" s="1080">
        <v>0.498</v>
      </c>
      <c r="T15" s="1072">
        <f t="shared" si="3"/>
        <v>35.724533715925389</v>
      </c>
      <c r="U15" s="1080" t="s">
        <v>285</v>
      </c>
    </row>
    <row r="16" spans="1:21" ht="23.1" customHeight="1">
      <c r="A16" s="1074">
        <v>4</v>
      </c>
      <c r="B16" s="1071" t="s">
        <v>34</v>
      </c>
      <c r="C16" s="1071">
        <v>1</v>
      </c>
      <c r="D16" s="762">
        <v>0.31</v>
      </c>
      <c r="E16" s="762">
        <v>0.13</v>
      </c>
      <c r="F16" s="1071">
        <v>42</v>
      </c>
      <c r="G16" s="1075" t="s">
        <v>841</v>
      </c>
      <c r="H16" s="1074">
        <v>4</v>
      </c>
      <c r="I16" s="1071" t="s">
        <v>34</v>
      </c>
      <c r="J16" s="1071">
        <v>1</v>
      </c>
      <c r="K16" s="762">
        <v>0.31</v>
      </c>
      <c r="L16" s="762">
        <v>0.09</v>
      </c>
      <c r="M16" s="1077">
        <v>27</v>
      </c>
      <c r="N16" s="1076" t="s">
        <v>841</v>
      </c>
      <c r="O16" s="1112">
        <v>5</v>
      </c>
      <c r="P16" s="1089" t="s">
        <v>841</v>
      </c>
      <c r="Q16" s="1090">
        <v>1</v>
      </c>
      <c r="R16" s="1091">
        <v>0.312</v>
      </c>
      <c r="S16" s="1091">
        <v>0.153</v>
      </c>
      <c r="T16" s="1097">
        <f>S16/R16*100</f>
        <v>49.038461538461533</v>
      </c>
      <c r="U16" s="1091" t="s">
        <v>34</v>
      </c>
    </row>
    <row r="17" spans="1:21" ht="23.1" customHeight="1">
      <c r="A17" s="1074">
        <v>5</v>
      </c>
      <c r="B17" s="1071" t="s">
        <v>31</v>
      </c>
      <c r="C17" s="1071">
        <v>1</v>
      </c>
      <c r="D17" s="762">
        <v>0.54</v>
      </c>
      <c r="E17" s="762">
        <v>0.27</v>
      </c>
      <c r="F17" s="1071">
        <v>50</v>
      </c>
      <c r="G17" s="1075" t="s">
        <v>2219</v>
      </c>
      <c r="H17" s="1074">
        <v>5</v>
      </c>
      <c r="I17" s="1071" t="s">
        <v>31</v>
      </c>
      <c r="J17" s="1071">
        <v>1</v>
      </c>
      <c r="K17" s="762">
        <v>0.54</v>
      </c>
      <c r="L17" s="762">
        <v>0.24</v>
      </c>
      <c r="M17" s="1077">
        <f t="shared" si="1"/>
        <v>44.444444444444443</v>
      </c>
      <c r="N17" s="1076" t="s">
        <v>2219</v>
      </c>
      <c r="O17" s="1113">
        <v>6</v>
      </c>
      <c r="P17" s="1078" t="s">
        <v>2219</v>
      </c>
      <c r="Q17" s="1079">
        <v>1</v>
      </c>
      <c r="R17" s="1080">
        <v>0.53500000000000003</v>
      </c>
      <c r="S17" s="1080">
        <v>0.188</v>
      </c>
      <c r="T17" s="1072">
        <f t="shared" si="3"/>
        <v>35.140186915887853</v>
      </c>
      <c r="U17" s="1080" t="s">
        <v>31</v>
      </c>
    </row>
    <row r="18" spans="1:21" s="73" customFormat="1" ht="23.1" customHeight="1">
      <c r="A18" s="1910" t="s">
        <v>281</v>
      </c>
      <c r="B18" s="1910"/>
      <c r="C18" s="1081">
        <f>SUM(C13:C17)</f>
        <v>17</v>
      </c>
      <c r="D18" s="1082">
        <f>SUM(D13:D17)</f>
        <v>19.36</v>
      </c>
      <c r="E18" s="1082">
        <f>SUM(E13:E17)</f>
        <v>12.450000000000001</v>
      </c>
      <c r="F18" s="1081">
        <v>64</v>
      </c>
      <c r="G18" s="733" t="s">
        <v>282</v>
      </c>
      <c r="H18" s="1910" t="s">
        <v>281</v>
      </c>
      <c r="I18" s="1910"/>
      <c r="J18" s="1081">
        <f>SUM(J13:J17)</f>
        <v>20</v>
      </c>
      <c r="K18" s="1082">
        <v>19.96</v>
      </c>
      <c r="L18" s="1082">
        <v>11.41</v>
      </c>
      <c r="M18" s="1077">
        <f t="shared" si="1"/>
        <v>57.16432865731462</v>
      </c>
      <c r="N18" s="734" t="s">
        <v>282</v>
      </c>
      <c r="O18" s="1112">
        <v>7</v>
      </c>
      <c r="P18" s="1089" t="s">
        <v>685</v>
      </c>
      <c r="Q18" s="1090">
        <v>1</v>
      </c>
      <c r="R18" s="1091">
        <v>0.13600000000000001</v>
      </c>
      <c r="S18" s="1091">
        <v>1.2999999999999999E-2</v>
      </c>
      <c r="T18" s="1097">
        <f>S18/R18*100</f>
        <v>9.5588235294117645</v>
      </c>
      <c r="U18" s="1091" t="s">
        <v>22</v>
      </c>
    </row>
    <row r="19" spans="1:21" ht="23.1" customHeight="1">
      <c r="A19" s="1904" t="s">
        <v>286</v>
      </c>
      <c r="B19" s="1904"/>
      <c r="C19" s="1071"/>
      <c r="D19" s="762"/>
      <c r="E19" s="762"/>
      <c r="F19" s="1071"/>
      <c r="G19" s="733" t="s">
        <v>287</v>
      </c>
      <c r="H19" s="1904" t="s">
        <v>286</v>
      </c>
      <c r="I19" s="1904"/>
      <c r="J19" s="1071"/>
      <c r="K19" s="762"/>
      <c r="L19" s="762"/>
      <c r="M19" s="1077"/>
      <c r="N19" s="734" t="s">
        <v>287</v>
      </c>
      <c r="O19" s="1905" t="s">
        <v>282</v>
      </c>
      <c r="P19" s="1905"/>
      <c r="Q19" s="1093">
        <f>SUM(Q12:Q18)</f>
        <v>23</v>
      </c>
      <c r="R19" s="1098">
        <f>SUM(R12:R18)</f>
        <v>20.430000000000003</v>
      </c>
      <c r="S19" s="1098">
        <f>SUM(S12:S18)</f>
        <v>10.363000000000001</v>
      </c>
      <c r="T19" s="1099">
        <f>S19/R19*100</f>
        <v>50.724424865394028</v>
      </c>
      <c r="U19" s="1100" t="s">
        <v>281</v>
      </c>
    </row>
    <row r="20" spans="1:21" ht="23.1" customHeight="1">
      <c r="A20" s="1074">
        <v>1</v>
      </c>
      <c r="B20" s="1071" t="s">
        <v>17</v>
      </c>
      <c r="C20" s="1071">
        <v>17</v>
      </c>
      <c r="D20" s="762">
        <v>17.96</v>
      </c>
      <c r="E20" s="762">
        <v>7.99</v>
      </c>
      <c r="F20" s="1071">
        <v>44</v>
      </c>
      <c r="G20" s="1075" t="s">
        <v>2220</v>
      </c>
      <c r="H20" s="1074">
        <v>1</v>
      </c>
      <c r="I20" s="1071" t="s">
        <v>17</v>
      </c>
      <c r="J20" s="1071">
        <v>17</v>
      </c>
      <c r="K20" s="762">
        <v>17.96</v>
      </c>
      <c r="L20" s="762">
        <v>6.79</v>
      </c>
      <c r="M20" s="1077">
        <f t="shared" si="1"/>
        <v>37.806236080178174</v>
      </c>
      <c r="N20" s="1076" t="s">
        <v>2220</v>
      </c>
      <c r="O20" s="1909" t="s">
        <v>287</v>
      </c>
      <c r="P20" s="1909"/>
      <c r="Q20" s="1079"/>
      <c r="R20" s="1080"/>
      <c r="S20" s="1080"/>
      <c r="T20" s="1077"/>
      <c r="U20" s="1084" t="s">
        <v>286</v>
      </c>
    </row>
    <row r="21" spans="1:21" ht="23.1" customHeight="1">
      <c r="A21" s="1074">
        <v>2</v>
      </c>
      <c r="B21" s="1071" t="s">
        <v>288</v>
      </c>
      <c r="C21" s="1071">
        <v>24</v>
      </c>
      <c r="D21" s="762">
        <v>16.88</v>
      </c>
      <c r="E21" s="762">
        <v>9.91</v>
      </c>
      <c r="F21" s="1071">
        <v>59</v>
      </c>
      <c r="G21" s="1075" t="s">
        <v>127</v>
      </c>
      <c r="H21" s="1074">
        <v>2</v>
      </c>
      <c r="I21" s="1071" t="s">
        <v>288</v>
      </c>
      <c r="J21" s="1071">
        <v>25</v>
      </c>
      <c r="K21" s="762">
        <v>17.27</v>
      </c>
      <c r="L21" s="762">
        <v>8.2100000000000009</v>
      </c>
      <c r="M21" s="1077">
        <f t="shared" si="1"/>
        <v>47.539085118702964</v>
      </c>
      <c r="N21" s="1076" t="s">
        <v>127</v>
      </c>
      <c r="O21" s="1112">
        <v>1</v>
      </c>
      <c r="P21" s="1089" t="s">
        <v>2220</v>
      </c>
      <c r="Q21" s="1090">
        <v>17</v>
      </c>
      <c r="R21" s="1091">
        <v>17.964000000000002</v>
      </c>
      <c r="S21" s="1091">
        <v>9.4009999999999998</v>
      </c>
      <c r="T21" s="1092">
        <f t="shared" ref="T21:T29" si="4">S21/R21*100</f>
        <v>52.332442663103976</v>
      </c>
      <c r="U21" s="1091" t="s">
        <v>17</v>
      </c>
    </row>
    <row r="22" spans="1:21" s="73" customFormat="1" ht="23.1" customHeight="1">
      <c r="A22" s="1910" t="s">
        <v>281</v>
      </c>
      <c r="B22" s="1910"/>
      <c r="C22" s="1081">
        <f>SUM(C20:C21)</f>
        <v>41</v>
      </c>
      <c r="D22" s="1082">
        <f>SUM(D20:D21)</f>
        <v>34.840000000000003</v>
      </c>
      <c r="E22" s="1082">
        <f>SUM(E20:E21)</f>
        <v>17.899999999999999</v>
      </c>
      <c r="F22" s="1081">
        <v>51</v>
      </c>
      <c r="G22" s="733" t="s">
        <v>282</v>
      </c>
      <c r="H22" s="1910" t="s">
        <v>281</v>
      </c>
      <c r="I22" s="1910"/>
      <c r="J22" s="1081">
        <f>SUM(J20:J21)</f>
        <v>42</v>
      </c>
      <c r="K22" s="1082">
        <v>35.24</v>
      </c>
      <c r="L22" s="1082">
        <f>SUM(L20:L21)</f>
        <v>15</v>
      </c>
      <c r="M22" s="1077">
        <f t="shared" si="1"/>
        <v>42.565266742338245</v>
      </c>
      <c r="N22" s="734" t="s">
        <v>282</v>
      </c>
      <c r="O22" s="1113">
        <v>2</v>
      </c>
      <c r="P22" s="1078" t="s">
        <v>127</v>
      </c>
      <c r="Q22" s="1079">
        <v>32</v>
      </c>
      <c r="R22" s="1080">
        <v>19.166</v>
      </c>
      <c r="S22" s="1080">
        <v>8.4139999999999997</v>
      </c>
      <c r="T22" s="1077">
        <f t="shared" si="4"/>
        <v>43.900657414170922</v>
      </c>
      <c r="U22" s="1080" t="s">
        <v>288</v>
      </c>
    </row>
    <row r="23" spans="1:21" ht="23.1" customHeight="1">
      <c r="A23" s="1904" t="s">
        <v>289</v>
      </c>
      <c r="B23" s="1904"/>
      <c r="C23" s="1071"/>
      <c r="D23" s="762"/>
      <c r="E23" s="762"/>
      <c r="F23" s="1071"/>
      <c r="G23" s="733" t="s">
        <v>290</v>
      </c>
      <c r="H23" s="1904" t="s">
        <v>289</v>
      </c>
      <c r="I23" s="1904"/>
      <c r="J23" s="1071"/>
      <c r="K23" s="762"/>
      <c r="L23" s="762"/>
      <c r="M23" s="1077"/>
      <c r="N23" s="734" t="s">
        <v>290</v>
      </c>
      <c r="O23" s="1905" t="s">
        <v>282</v>
      </c>
      <c r="P23" s="1905"/>
      <c r="Q23" s="1093">
        <f>SUM(Q21:Q22)</f>
        <v>49</v>
      </c>
      <c r="R23" s="1098">
        <f>SUM(R21:R22)</f>
        <v>37.130000000000003</v>
      </c>
      <c r="S23" s="1100">
        <f>SUM(S21:S22)</f>
        <v>17.814999999999998</v>
      </c>
      <c r="T23" s="1095">
        <f t="shared" si="4"/>
        <v>47.980070024239154</v>
      </c>
      <c r="U23" s="1100" t="s">
        <v>281</v>
      </c>
    </row>
    <row r="24" spans="1:21" ht="23.1" customHeight="1">
      <c r="A24" s="1074">
        <v>1</v>
      </c>
      <c r="B24" s="1071" t="s">
        <v>35</v>
      </c>
      <c r="C24" s="1071">
        <v>4</v>
      </c>
      <c r="D24" s="762">
        <v>6.83</v>
      </c>
      <c r="E24" s="762">
        <v>2.85</v>
      </c>
      <c r="F24" s="1071">
        <v>42</v>
      </c>
      <c r="G24" s="1075" t="s">
        <v>725</v>
      </c>
      <c r="H24" s="1074">
        <v>1</v>
      </c>
      <c r="I24" s="1071" t="s">
        <v>35</v>
      </c>
      <c r="J24" s="1071">
        <v>8</v>
      </c>
      <c r="K24" s="762">
        <v>7.6</v>
      </c>
      <c r="L24" s="762">
        <v>2.4700000000000002</v>
      </c>
      <c r="M24" s="1077">
        <v>32</v>
      </c>
      <c r="N24" s="1076" t="s">
        <v>725</v>
      </c>
      <c r="O24" s="1909" t="s">
        <v>290</v>
      </c>
      <c r="P24" s="1909"/>
      <c r="Q24" s="1079"/>
      <c r="R24" s="1080"/>
      <c r="S24" s="1080"/>
      <c r="T24" s="1077"/>
      <c r="U24" s="1084" t="s">
        <v>289</v>
      </c>
    </row>
    <row r="25" spans="1:21" ht="23.1" customHeight="1">
      <c r="A25" s="1074">
        <v>2</v>
      </c>
      <c r="B25" s="1071" t="s">
        <v>291</v>
      </c>
      <c r="C25" s="1071">
        <v>2</v>
      </c>
      <c r="D25" s="762">
        <v>4.8099999999999996</v>
      </c>
      <c r="E25" s="762">
        <v>2.95</v>
      </c>
      <c r="F25" s="1071">
        <v>61</v>
      </c>
      <c r="G25" s="1075" t="s">
        <v>2221</v>
      </c>
      <c r="H25" s="1074">
        <v>2</v>
      </c>
      <c r="I25" s="1071" t="s">
        <v>291</v>
      </c>
      <c r="J25" s="1071">
        <v>2</v>
      </c>
      <c r="K25" s="762">
        <v>4.8099999999999996</v>
      </c>
      <c r="L25" s="762">
        <v>2.3199999999999998</v>
      </c>
      <c r="M25" s="1077">
        <f t="shared" si="1"/>
        <v>48.232848232848234</v>
      </c>
      <c r="N25" s="1076" t="s">
        <v>2221</v>
      </c>
      <c r="O25" s="1112">
        <v>1</v>
      </c>
      <c r="P25" s="1089" t="s">
        <v>725</v>
      </c>
      <c r="Q25" s="1090">
        <v>8</v>
      </c>
      <c r="R25" s="1091">
        <v>7.6560000000000015</v>
      </c>
      <c r="S25" s="1091">
        <v>1.7529999999999999</v>
      </c>
      <c r="T25" s="1092">
        <f t="shared" si="4"/>
        <v>22.897074190177634</v>
      </c>
      <c r="U25" s="1091" t="s">
        <v>35</v>
      </c>
    </row>
    <row r="26" spans="1:21" ht="23.1" customHeight="1">
      <c r="A26" s="1074">
        <v>3</v>
      </c>
      <c r="B26" s="1071" t="s">
        <v>18</v>
      </c>
      <c r="C26" s="1071">
        <v>9</v>
      </c>
      <c r="D26" s="762">
        <v>28.4</v>
      </c>
      <c r="E26" s="762">
        <v>14.54</v>
      </c>
      <c r="F26" s="1071">
        <v>51</v>
      </c>
      <c r="G26" s="1075" t="s">
        <v>2222</v>
      </c>
      <c r="H26" s="1074">
        <v>3</v>
      </c>
      <c r="I26" s="1071" t="s">
        <v>18</v>
      </c>
      <c r="J26" s="1071">
        <v>9</v>
      </c>
      <c r="K26" s="762">
        <v>28.4</v>
      </c>
      <c r="L26" s="762">
        <v>12.6</v>
      </c>
      <c r="M26" s="1077">
        <f t="shared" si="1"/>
        <v>44.366197183098592</v>
      </c>
      <c r="N26" s="1076" t="s">
        <v>2222</v>
      </c>
      <c r="O26" s="1113">
        <v>2</v>
      </c>
      <c r="P26" s="1078" t="s">
        <v>2221</v>
      </c>
      <c r="Q26" s="1079">
        <v>3</v>
      </c>
      <c r="R26" s="1080">
        <v>4.9870000000000001</v>
      </c>
      <c r="S26" s="1080">
        <v>2.1629999999999998</v>
      </c>
      <c r="T26" s="1077">
        <f t="shared" si="4"/>
        <v>43.372769199919787</v>
      </c>
      <c r="U26" s="1080" t="s">
        <v>291</v>
      </c>
    </row>
    <row r="27" spans="1:21" ht="23.1" customHeight="1">
      <c r="A27" s="1074">
        <v>4</v>
      </c>
      <c r="B27" s="1071" t="s">
        <v>292</v>
      </c>
      <c r="C27" s="1071">
        <v>3</v>
      </c>
      <c r="D27" s="762">
        <v>4.0999999999999996</v>
      </c>
      <c r="E27" s="762">
        <v>2.65</v>
      </c>
      <c r="F27" s="1071">
        <v>65</v>
      </c>
      <c r="G27" s="737" t="s">
        <v>766</v>
      </c>
      <c r="H27" s="1074">
        <v>4</v>
      </c>
      <c r="I27" s="1071" t="s">
        <v>292</v>
      </c>
      <c r="J27" s="1071">
        <v>4</v>
      </c>
      <c r="K27" s="762">
        <v>4.41</v>
      </c>
      <c r="L27" s="762">
        <v>2.74</v>
      </c>
      <c r="M27" s="1077">
        <f t="shared" si="1"/>
        <v>62.131519274376423</v>
      </c>
      <c r="N27" s="738" t="s">
        <v>766</v>
      </c>
      <c r="O27" s="1112">
        <v>3</v>
      </c>
      <c r="P27" s="1089" t="s">
        <v>2222</v>
      </c>
      <c r="Q27" s="1090">
        <v>11</v>
      </c>
      <c r="R27" s="1091">
        <v>31.175000000000001</v>
      </c>
      <c r="S27" s="1091">
        <v>16.683</v>
      </c>
      <c r="T27" s="1092">
        <f t="shared" si="4"/>
        <v>53.514033680833997</v>
      </c>
      <c r="U27" s="1091" t="s">
        <v>18</v>
      </c>
    </row>
    <row r="28" spans="1:21" s="73" customFormat="1" ht="23.1" customHeight="1">
      <c r="A28" s="1910" t="s">
        <v>281</v>
      </c>
      <c r="B28" s="1910"/>
      <c r="C28" s="1081">
        <f>SUM(C24:C27)</f>
        <v>18</v>
      </c>
      <c r="D28" s="1082">
        <f>SUM(D24:D27)</f>
        <v>44.14</v>
      </c>
      <c r="E28" s="1082">
        <f>SUM(E24:E27)</f>
        <v>22.99</v>
      </c>
      <c r="F28" s="1081">
        <v>52</v>
      </c>
      <c r="G28" s="733" t="s">
        <v>282</v>
      </c>
      <c r="H28" s="1910" t="s">
        <v>281</v>
      </c>
      <c r="I28" s="1910"/>
      <c r="J28" s="1081">
        <f>SUM(J24:J27)</f>
        <v>23</v>
      </c>
      <c r="K28" s="1082">
        <v>45.27</v>
      </c>
      <c r="L28" s="1082">
        <f>SUM(L24:L27)</f>
        <v>20.130000000000003</v>
      </c>
      <c r="M28" s="1077">
        <f t="shared" si="1"/>
        <v>44.46653412856196</v>
      </c>
      <c r="N28" s="734" t="s">
        <v>282</v>
      </c>
      <c r="O28" s="1113">
        <v>4</v>
      </c>
      <c r="P28" s="1083" t="s">
        <v>766</v>
      </c>
      <c r="Q28" s="1079">
        <v>4</v>
      </c>
      <c r="R28" s="1080">
        <v>4.4089999999999998</v>
      </c>
      <c r="S28" s="1080">
        <v>2.1709999999999998</v>
      </c>
      <c r="T28" s="1077">
        <f t="shared" si="4"/>
        <v>49.240190519392151</v>
      </c>
      <c r="U28" s="1080" t="s">
        <v>292</v>
      </c>
    </row>
    <row r="29" spans="1:21" s="73" customFormat="1" ht="23.1" customHeight="1">
      <c r="A29" s="1904" t="s">
        <v>293</v>
      </c>
      <c r="B29" s="1904"/>
      <c r="C29" s="1081"/>
      <c r="D29" s="1082"/>
      <c r="E29" s="1082"/>
      <c r="F29" s="1081"/>
      <c r="G29" s="733" t="s">
        <v>294</v>
      </c>
      <c r="H29" s="1904" t="s">
        <v>293</v>
      </c>
      <c r="I29" s="1904"/>
      <c r="J29" s="1081"/>
      <c r="K29" s="1082"/>
      <c r="L29" s="1082"/>
      <c r="M29" s="1077"/>
      <c r="N29" s="734" t="s">
        <v>294</v>
      </c>
      <c r="O29" s="1905" t="s">
        <v>282</v>
      </c>
      <c r="P29" s="1905"/>
      <c r="Q29" s="1093">
        <f>SUM(Q25:Q28)</f>
        <v>26</v>
      </c>
      <c r="R29" s="1098">
        <f>SUM(R25:R28)</f>
        <v>48.226999999999997</v>
      </c>
      <c r="S29" s="1100">
        <f>SUM(S25:S28)</f>
        <v>22.77</v>
      </c>
      <c r="T29" s="1095">
        <f t="shared" si="4"/>
        <v>47.214216103012838</v>
      </c>
      <c r="U29" s="1100" t="s">
        <v>281</v>
      </c>
    </row>
    <row r="30" spans="1:21" ht="35.1" customHeight="1">
      <c r="A30" s="1074">
        <v>1</v>
      </c>
      <c r="B30" s="1085" t="s">
        <v>295</v>
      </c>
      <c r="C30" s="1071">
        <v>2</v>
      </c>
      <c r="D30" s="762">
        <v>13.4</v>
      </c>
      <c r="E30" s="762">
        <v>5.05</v>
      </c>
      <c r="F30" s="1071">
        <v>38</v>
      </c>
      <c r="G30" s="1075" t="s">
        <v>296</v>
      </c>
      <c r="H30" s="1074">
        <v>1</v>
      </c>
      <c r="I30" s="1085" t="s">
        <v>295</v>
      </c>
      <c r="J30" s="1071">
        <v>2</v>
      </c>
      <c r="K30" s="762">
        <v>13.4</v>
      </c>
      <c r="L30" s="762">
        <v>2.97</v>
      </c>
      <c r="M30" s="1077">
        <f t="shared" si="1"/>
        <v>22.164179104477615</v>
      </c>
      <c r="N30" s="1076" t="s">
        <v>296</v>
      </c>
      <c r="O30" s="1919" t="s">
        <v>294</v>
      </c>
      <c r="P30" s="1919"/>
      <c r="Q30" s="1086"/>
      <c r="R30" s="1087"/>
      <c r="S30" s="1087"/>
      <c r="T30" s="1088"/>
      <c r="U30" s="1087" t="s">
        <v>293</v>
      </c>
    </row>
    <row r="31" spans="1:21" ht="30.75" customHeight="1">
      <c r="A31" s="1074">
        <v>2</v>
      </c>
      <c r="B31" s="1071" t="s">
        <v>297</v>
      </c>
      <c r="C31" s="1071">
        <v>2</v>
      </c>
      <c r="D31" s="762">
        <v>2.5</v>
      </c>
      <c r="E31" s="762">
        <v>1.44</v>
      </c>
      <c r="F31" s="1071">
        <v>57</v>
      </c>
      <c r="G31" s="1075" t="s">
        <v>298</v>
      </c>
      <c r="H31" s="1074">
        <v>2</v>
      </c>
      <c r="I31" s="1071" t="s">
        <v>297</v>
      </c>
      <c r="J31" s="1071">
        <v>3</v>
      </c>
      <c r="K31" s="762">
        <v>4.29</v>
      </c>
      <c r="L31" s="762">
        <v>1.57</v>
      </c>
      <c r="M31" s="1077">
        <v>36</v>
      </c>
      <c r="N31" s="1076" t="s">
        <v>298</v>
      </c>
      <c r="O31" s="1112">
        <v>1</v>
      </c>
      <c r="P31" s="1089" t="s">
        <v>296</v>
      </c>
      <c r="Q31" s="1090">
        <v>2</v>
      </c>
      <c r="R31" s="1091">
        <v>11.120999999999999</v>
      </c>
      <c r="S31" s="1091">
        <v>1.091</v>
      </c>
      <c r="T31" s="1092">
        <f t="shared" ref="T31:T38" si="5">S31/R31*100</f>
        <v>9.8102688607139648</v>
      </c>
      <c r="U31" s="1104" t="s">
        <v>295</v>
      </c>
    </row>
    <row r="32" spans="1:21" ht="23.1" customHeight="1">
      <c r="A32" s="1074">
        <v>3</v>
      </c>
      <c r="B32" s="1071" t="s">
        <v>39</v>
      </c>
      <c r="C32" s="1071">
        <v>4</v>
      </c>
      <c r="D32" s="762">
        <v>4.2300000000000004</v>
      </c>
      <c r="E32" s="762">
        <v>2.1</v>
      </c>
      <c r="F32" s="1071">
        <v>50</v>
      </c>
      <c r="G32" s="737" t="s">
        <v>206</v>
      </c>
      <c r="H32" s="1074">
        <v>3</v>
      </c>
      <c r="I32" s="1071" t="s">
        <v>39</v>
      </c>
      <c r="J32" s="1071">
        <v>4</v>
      </c>
      <c r="K32" s="762">
        <v>4.2300000000000004</v>
      </c>
      <c r="L32" s="762">
        <v>1.59</v>
      </c>
      <c r="M32" s="1077">
        <f t="shared" si="1"/>
        <v>37.588652482269502</v>
      </c>
      <c r="N32" s="738" t="s">
        <v>206</v>
      </c>
      <c r="O32" s="1113">
        <v>2</v>
      </c>
      <c r="P32" s="1078" t="s">
        <v>298</v>
      </c>
      <c r="Q32" s="1079">
        <v>4</v>
      </c>
      <c r="R32" s="1080">
        <v>4.67</v>
      </c>
      <c r="S32" s="1080">
        <v>0.61</v>
      </c>
      <c r="T32" s="1077">
        <f t="shared" si="5"/>
        <v>13.062098501070663</v>
      </c>
      <c r="U32" s="1080" t="s">
        <v>297</v>
      </c>
    </row>
    <row r="33" spans="1:21" ht="23.1" customHeight="1">
      <c r="A33" s="1074">
        <v>4</v>
      </c>
      <c r="B33" s="1071" t="s">
        <v>28</v>
      </c>
      <c r="C33" s="1071">
        <v>16</v>
      </c>
      <c r="D33" s="762">
        <v>24.63</v>
      </c>
      <c r="E33" s="762">
        <v>12.3</v>
      </c>
      <c r="F33" s="1071">
        <v>50</v>
      </c>
      <c r="G33" s="1075" t="s">
        <v>2223</v>
      </c>
      <c r="H33" s="1074">
        <v>4</v>
      </c>
      <c r="I33" s="1071" t="s">
        <v>28</v>
      </c>
      <c r="J33" s="1071">
        <v>16</v>
      </c>
      <c r="K33" s="762">
        <v>24.63</v>
      </c>
      <c r="L33" s="762">
        <v>8.58</v>
      </c>
      <c r="M33" s="1077">
        <f t="shared" si="1"/>
        <v>34.835566382460414</v>
      </c>
      <c r="N33" s="1076" t="s">
        <v>2223</v>
      </c>
      <c r="O33" s="1112">
        <v>3</v>
      </c>
      <c r="P33" s="1096" t="s">
        <v>206</v>
      </c>
      <c r="Q33" s="1090">
        <v>7</v>
      </c>
      <c r="R33" s="1091">
        <v>4.6529999999999996</v>
      </c>
      <c r="S33" s="1091">
        <v>1.611</v>
      </c>
      <c r="T33" s="1092">
        <f t="shared" si="5"/>
        <v>34.622823984526114</v>
      </c>
      <c r="U33" s="1091" t="s">
        <v>39</v>
      </c>
    </row>
    <row r="34" spans="1:21" ht="23.1" customHeight="1">
      <c r="A34" s="1074">
        <v>5</v>
      </c>
      <c r="B34" s="1071" t="s">
        <v>6</v>
      </c>
      <c r="C34" s="1071">
        <v>6</v>
      </c>
      <c r="D34" s="762">
        <v>3.83</v>
      </c>
      <c r="E34" s="762">
        <v>2.44</v>
      </c>
      <c r="F34" s="1071">
        <v>64</v>
      </c>
      <c r="G34" s="1075" t="s">
        <v>2224</v>
      </c>
      <c r="H34" s="1074">
        <v>5</v>
      </c>
      <c r="I34" s="1071" t="s">
        <v>6</v>
      </c>
      <c r="J34" s="1071">
        <v>6</v>
      </c>
      <c r="K34" s="762">
        <v>3.83</v>
      </c>
      <c r="L34" s="762">
        <v>1.88</v>
      </c>
      <c r="M34" s="1077">
        <f t="shared" si="1"/>
        <v>49.086161879895556</v>
      </c>
      <c r="N34" s="1076" t="s">
        <v>2224</v>
      </c>
      <c r="O34" s="1113">
        <v>4</v>
      </c>
      <c r="P34" s="1078" t="s">
        <v>2223</v>
      </c>
      <c r="Q34" s="1079">
        <v>16</v>
      </c>
      <c r="R34" s="1080">
        <v>24.624999999999996</v>
      </c>
      <c r="S34" s="1080">
        <v>6.5250000000000004</v>
      </c>
      <c r="T34" s="1077">
        <f t="shared" si="5"/>
        <v>26.497461928934012</v>
      </c>
      <c r="U34" s="1080" t="s">
        <v>28</v>
      </c>
    </row>
    <row r="35" spans="1:21" ht="23.1" customHeight="1">
      <c r="A35" s="1074">
        <v>6</v>
      </c>
      <c r="B35" s="1071" t="s">
        <v>299</v>
      </c>
      <c r="C35" s="1071">
        <v>6</v>
      </c>
      <c r="D35" s="762">
        <v>4.2300000000000004</v>
      </c>
      <c r="E35" s="762">
        <v>1.85</v>
      </c>
      <c r="F35" s="1071">
        <v>44</v>
      </c>
      <c r="G35" s="1075" t="s">
        <v>2225</v>
      </c>
      <c r="H35" s="1074">
        <v>6</v>
      </c>
      <c r="I35" s="1071" t="s">
        <v>299</v>
      </c>
      <c r="J35" s="1071">
        <v>6</v>
      </c>
      <c r="K35" s="762">
        <v>4.2300000000000004</v>
      </c>
      <c r="L35" s="762">
        <v>1.42</v>
      </c>
      <c r="M35" s="1077">
        <f t="shared" si="1"/>
        <v>33.56973995271867</v>
      </c>
      <c r="N35" s="1076" t="s">
        <v>2225</v>
      </c>
      <c r="O35" s="1112">
        <v>5</v>
      </c>
      <c r="P35" s="1089" t="s">
        <v>2224</v>
      </c>
      <c r="Q35" s="1090">
        <v>6</v>
      </c>
      <c r="R35" s="1091">
        <v>3.8290000000000002</v>
      </c>
      <c r="S35" s="1091">
        <v>1.867</v>
      </c>
      <c r="T35" s="1092">
        <f t="shared" si="5"/>
        <v>48.759467223818227</v>
      </c>
      <c r="U35" s="1091" t="s">
        <v>6</v>
      </c>
    </row>
    <row r="36" spans="1:21" s="73" customFormat="1" ht="23.1" customHeight="1">
      <c r="A36" s="1910" t="s">
        <v>281</v>
      </c>
      <c r="B36" s="1910"/>
      <c r="C36" s="1081">
        <f>SUM(C30:C35)</f>
        <v>36</v>
      </c>
      <c r="D36" s="1082">
        <f>SUM(D30:D35)</f>
        <v>52.820000000000007</v>
      </c>
      <c r="E36" s="1082">
        <f>SUM(E30:E35)</f>
        <v>25.180000000000003</v>
      </c>
      <c r="F36" s="1081">
        <v>48</v>
      </c>
      <c r="G36" s="733" t="s">
        <v>282</v>
      </c>
      <c r="H36" s="1910" t="s">
        <v>281</v>
      </c>
      <c r="I36" s="1910"/>
      <c r="J36" s="1081">
        <f>SUM(J30:J35)</f>
        <v>37</v>
      </c>
      <c r="K36" s="1082">
        <v>54.6</v>
      </c>
      <c r="L36" s="1082">
        <f>SUM(L30:L35)</f>
        <v>18.009999999999998</v>
      </c>
      <c r="M36" s="1077">
        <f t="shared" si="1"/>
        <v>32.985347985347978</v>
      </c>
      <c r="N36" s="734" t="s">
        <v>282</v>
      </c>
      <c r="O36" s="1113">
        <v>6</v>
      </c>
      <c r="P36" s="1078" t="s">
        <v>2225</v>
      </c>
      <c r="Q36" s="1079">
        <v>7</v>
      </c>
      <c r="R36" s="1080">
        <v>4.4359999999999999</v>
      </c>
      <c r="S36" s="1080">
        <v>1.35</v>
      </c>
      <c r="T36" s="1077">
        <f t="shared" si="5"/>
        <v>30.432822362488732</v>
      </c>
      <c r="U36" s="1080" t="s">
        <v>299</v>
      </c>
    </row>
    <row r="37" spans="1:21" s="73" customFormat="1" ht="23.1" customHeight="1">
      <c r="A37" s="1920" t="s">
        <v>300</v>
      </c>
      <c r="B37" s="1921"/>
      <c r="C37" s="1081">
        <v>120</v>
      </c>
      <c r="D37" s="1082">
        <f>SUM(D36,D28,D22,D18,D10)</f>
        <v>170.34000000000003</v>
      </c>
      <c r="E37" s="1082">
        <f>SUM(E36,E28,E22,E18,E10)</f>
        <v>87.99</v>
      </c>
      <c r="F37" s="1081">
        <v>52</v>
      </c>
      <c r="G37" s="733" t="s">
        <v>132</v>
      </c>
      <c r="H37" s="1920" t="s">
        <v>300</v>
      </c>
      <c r="I37" s="1921"/>
      <c r="J37" s="1081">
        <v>130</v>
      </c>
      <c r="K37" s="1082">
        <v>174.23</v>
      </c>
      <c r="L37" s="1082">
        <f>SUM(L36,L28,L22,L18,L10)</f>
        <v>72.02</v>
      </c>
      <c r="M37" s="1077">
        <f t="shared" si="1"/>
        <v>41.336164839579865</v>
      </c>
      <c r="N37" s="734" t="s">
        <v>132</v>
      </c>
      <c r="O37" s="1915" t="s">
        <v>282</v>
      </c>
      <c r="P37" s="1915"/>
      <c r="Q37" s="1093">
        <f>SUM(Q31:Q36)</f>
        <v>42</v>
      </c>
      <c r="R37" s="1098">
        <f t="shared" ref="R37:S37" si="6">SUM(R31:R36)</f>
        <v>53.333999999999996</v>
      </c>
      <c r="S37" s="1098">
        <f t="shared" si="6"/>
        <v>13.054</v>
      </c>
      <c r="T37" s="1095">
        <f t="shared" si="5"/>
        <v>24.475944050699368</v>
      </c>
      <c r="U37" s="1100" t="s">
        <v>281</v>
      </c>
    </row>
    <row r="38" spans="1:21" ht="22.5" customHeight="1">
      <c r="A38" s="1105"/>
      <c r="B38" s="1102"/>
      <c r="C38" s="1102"/>
      <c r="D38" s="1102"/>
      <c r="E38" s="1102"/>
      <c r="F38" s="1102"/>
      <c r="G38" s="1103"/>
      <c r="H38" s="1101"/>
      <c r="I38" s="1102"/>
      <c r="J38" s="1102"/>
      <c r="K38" s="1102"/>
      <c r="L38" s="1102"/>
      <c r="M38" s="1102"/>
      <c r="N38" s="1103"/>
      <c r="O38" s="1914" t="s">
        <v>132</v>
      </c>
      <c r="P38" s="1915"/>
      <c r="Q38" s="1093">
        <f>Q37+Q29+Q23+Q19+Q10</f>
        <v>150</v>
      </c>
      <c r="R38" s="1094">
        <f t="shared" ref="R38:S38" si="7">R37+R29+R23+R19+R10</f>
        <v>178.78400000000002</v>
      </c>
      <c r="S38" s="1094">
        <f t="shared" si="7"/>
        <v>70.745999999999995</v>
      </c>
      <c r="T38" s="1095">
        <f t="shared" si="5"/>
        <v>39.570655092178264</v>
      </c>
      <c r="U38" s="1240"/>
    </row>
    <row r="39" spans="1:21" ht="20.100000000000001" customHeight="1">
      <c r="A39" s="742" t="s">
        <v>409</v>
      </c>
      <c r="B39" s="1102"/>
      <c r="C39" s="1102"/>
      <c r="D39" s="1102"/>
      <c r="E39" s="1102" t="s">
        <v>410</v>
      </c>
      <c r="F39" s="1102"/>
      <c r="G39" s="1102"/>
      <c r="H39" s="1103" t="s">
        <v>409</v>
      </c>
      <c r="I39" s="1102"/>
      <c r="J39" s="1102"/>
      <c r="K39" s="1102"/>
      <c r="L39" s="1102" t="s">
        <v>410</v>
      </c>
      <c r="M39" s="1102"/>
      <c r="N39" s="1102"/>
      <c r="O39" s="1916" t="s">
        <v>1923</v>
      </c>
      <c r="P39" s="1917"/>
      <c r="Q39" s="1917"/>
      <c r="R39" s="1917"/>
      <c r="S39" s="1917"/>
      <c r="T39" s="1917"/>
      <c r="U39" s="1918"/>
    </row>
    <row r="40" spans="1:21" ht="20.100000000000001" customHeight="1">
      <c r="A40" s="1106"/>
      <c r="B40" s="1107"/>
      <c r="C40" s="1107"/>
      <c r="D40" s="1107"/>
      <c r="E40" s="1107"/>
      <c r="F40" s="1107"/>
      <c r="G40" s="1107"/>
      <c r="H40" s="1108"/>
      <c r="I40" s="1107"/>
      <c r="J40" s="1107"/>
      <c r="K40" s="1107"/>
      <c r="L40" s="1107"/>
      <c r="M40" s="1107"/>
      <c r="N40" s="1107"/>
      <c r="O40" s="1114" t="s">
        <v>2216</v>
      </c>
      <c r="P40" s="1109"/>
      <c r="Q40" s="1110"/>
      <c r="R40" s="1109"/>
      <c r="S40" s="1109"/>
      <c r="T40" s="1110"/>
      <c r="U40" s="1111"/>
    </row>
    <row r="41" spans="1:21" ht="15">
      <c r="H41" s="75"/>
      <c r="O41" s="229"/>
      <c r="P41" s="227"/>
      <c r="Q41" s="228"/>
      <c r="R41" s="227"/>
      <c r="S41" s="227"/>
      <c r="T41" s="228"/>
      <c r="U41" s="227"/>
    </row>
    <row r="171" spans="7:7" ht="15">
      <c r="G171" s="60" t="s">
        <v>461</v>
      </c>
    </row>
  </sheetData>
  <mergeCells count="60">
    <mergeCell ref="O38:P38"/>
    <mergeCell ref="O39:U39"/>
    <mergeCell ref="O30:P30"/>
    <mergeCell ref="A36:B36"/>
    <mergeCell ref="H36:I36"/>
    <mergeCell ref="A37:B37"/>
    <mergeCell ref="H37:I37"/>
    <mergeCell ref="O37:P37"/>
    <mergeCell ref="O24:P24"/>
    <mergeCell ref="A28:B28"/>
    <mergeCell ref="H28:I28"/>
    <mergeCell ref="A29:B29"/>
    <mergeCell ref="H29:I29"/>
    <mergeCell ref="O29:P29"/>
    <mergeCell ref="O20:P20"/>
    <mergeCell ref="A22:B22"/>
    <mergeCell ref="H22:I22"/>
    <mergeCell ref="A23:B23"/>
    <mergeCell ref="H23:I23"/>
    <mergeCell ref="O23:P23"/>
    <mergeCell ref="A11:B11"/>
    <mergeCell ref="H11:I11"/>
    <mergeCell ref="O11:P11"/>
    <mergeCell ref="A18:B18"/>
    <mergeCell ref="H18:I18"/>
    <mergeCell ref="A19:B19"/>
    <mergeCell ref="H19:I19"/>
    <mergeCell ref="O19:P19"/>
    <mergeCell ref="R4:R5"/>
    <mergeCell ref="U4:U5"/>
    <mergeCell ref="A6:B6"/>
    <mergeCell ref="H6:I6"/>
    <mergeCell ref="O6:P6"/>
    <mergeCell ref="A10:B10"/>
    <mergeCell ref="H10:I10"/>
    <mergeCell ref="O10:P10"/>
    <mergeCell ref="J4:J5"/>
    <mergeCell ref="K4:K5"/>
    <mergeCell ref="N4:N5"/>
    <mergeCell ref="O4:O5"/>
    <mergeCell ref="P4:P5"/>
    <mergeCell ref="Q4:Q5"/>
    <mergeCell ref="A3:G3"/>
    <mergeCell ref="H3:N3"/>
    <mergeCell ref="O3:U3"/>
    <mergeCell ref="A4:A5"/>
    <mergeCell ref="B4:B5"/>
    <mergeCell ref="C4:C5"/>
    <mergeCell ref="D4:D5"/>
    <mergeCell ref="G4:G5"/>
    <mergeCell ref="H4:H5"/>
    <mergeCell ref="I4:I5"/>
    <mergeCell ref="T4:T5"/>
    <mergeCell ref="S4:S5"/>
    <mergeCell ref="A1:G1"/>
    <mergeCell ref="H1:N1"/>
    <mergeCell ref="O1:U1"/>
    <mergeCell ref="A2:G2"/>
    <mergeCell ref="H2:N2"/>
    <mergeCell ref="O2:U2"/>
  </mergeCells>
  <printOptions horizontalCentered="1"/>
  <pageMargins left="0.31496062992125984" right="0.31496062992125984" top="0.51181102362204722" bottom="0.39370078740157483" header="0.31496062992125984" footer="0.31496062992125984"/>
  <pageSetup paperSize="9" scale="90" orientation="portrait" r:id="rId1"/>
  <rowBreaks count="1" manualBreakCount="1">
    <brk id="29" min="14" max="20" man="1"/>
  </rowBreaks>
  <colBreaks count="1" manualBreakCount="1">
    <brk id="14" max="1048575" man="1"/>
  </col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D349D-F4A2-44A4-926D-2E01EE9F05D9}">
  <sheetPr>
    <tabColor rgb="FFFFFF00"/>
  </sheetPr>
  <dimension ref="A1:P55"/>
  <sheetViews>
    <sheetView tabSelected="1" view="pageBreakPreview" topLeftCell="A22" zoomScaleNormal="100" zoomScaleSheetLayoutView="100" workbookViewId="0">
      <selection activeCell="A29" sqref="A29:F29"/>
    </sheetView>
  </sheetViews>
  <sheetFormatPr defaultRowHeight="15"/>
  <cols>
    <col min="1" max="1" width="7.28515625" style="223" customWidth="1"/>
    <col min="2" max="2" width="30.5703125" style="222" customWidth="1"/>
    <col min="3" max="3" width="14.85546875" style="222" customWidth="1"/>
    <col min="4" max="4" width="15.42578125" style="222" customWidth="1"/>
    <col min="5" max="5" width="15" style="222" customWidth="1"/>
    <col min="6" max="6" width="41.28515625" style="222" customWidth="1"/>
    <col min="7" max="16384" width="9.140625" style="222"/>
  </cols>
  <sheetData>
    <row r="1" spans="1:6" ht="21" customHeight="1">
      <c r="A1" s="1705" t="s">
        <v>1989</v>
      </c>
      <c r="B1" s="1644"/>
      <c r="C1" s="1644"/>
      <c r="D1" s="1644"/>
      <c r="E1" s="1644"/>
      <c r="F1" s="1645"/>
    </row>
    <row r="2" spans="1:6" ht="33.75" customHeight="1">
      <c r="A2" s="1433" t="s">
        <v>1988</v>
      </c>
      <c r="B2" s="1434"/>
      <c r="C2" s="1434"/>
      <c r="D2" s="1434"/>
      <c r="E2" s="1434"/>
      <c r="F2" s="1435"/>
    </row>
    <row r="3" spans="1:6" ht="16.5">
      <c r="A3" s="1117"/>
      <c r="B3" s="655"/>
      <c r="C3" s="655"/>
      <c r="D3" s="655"/>
      <c r="E3" s="655"/>
      <c r="F3" s="294" t="s">
        <v>580</v>
      </c>
    </row>
    <row r="4" spans="1:6" s="54" customFormat="1" ht="105">
      <c r="A4" s="544" t="s">
        <v>605</v>
      </c>
      <c r="B4" s="544" t="s">
        <v>126</v>
      </c>
      <c r="C4" s="1261" t="s">
        <v>667</v>
      </c>
      <c r="D4" s="544" t="s">
        <v>668</v>
      </c>
      <c r="E4" s="544" t="s">
        <v>669</v>
      </c>
      <c r="F4" s="544" t="s">
        <v>364</v>
      </c>
    </row>
    <row r="5" spans="1:6" ht="16.5">
      <c r="A5" s="585">
        <v>1</v>
      </c>
      <c r="B5" s="453" t="s">
        <v>313</v>
      </c>
      <c r="C5" s="616">
        <v>317708</v>
      </c>
      <c r="D5" s="1115">
        <v>45.53</v>
      </c>
      <c r="E5" s="1115">
        <v>46</v>
      </c>
      <c r="F5" s="400" t="s">
        <v>77</v>
      </c>
    </row>
    <row r="6" spans="1:6" ht="16.5">
      <c r="A6" s="632">
        <v>2</v>
      </c>
      <c r="B6" s="551" t="s">
        <v>325</v>
      </c>
      <c r="C6" s="620"/>
      <c r="D6" s="1116"/>
      <c r="E6" s="1116"/>
      <c r="F6" s="552" t="s">
        <v>581</v>
      </c>
    </row>
    <row r="7" spans="1:6" ht="16.5">
      <c r="A7" s="585"/>
      <c r="B7" s="453" t="str">
        <f>VLOOKUP(F7,'[1]2.61 '!$B$6:$O$41,14,FALSE)</f>
        <v>क) गंगा</v>
      </c>
      <c r="C7" s="616">
        <v>838803</v>
      </c>
      <c r="D7" s="1115">
        <v>509.52</v>
      </c>
      <c r="E7" s="1115">
        <v>250</v>
      </c>
      <c r="F7" s="400" t="s">
        <v>78</v>
      </c>
    </row>
    <row r="8" spans="1:6" ht="16.5">
      <c r="A8" s="632"/>
      <c r="B8" s="551" t="str">
        <f>VLOOKUP(F8,'[1]2.61 '!$B$6:$O$41,14,FALSE)</f>
        <v>b) ब्रह्मपुत्र</v>
      </c>
      <c r="C8" s="620">
        <v>193252</v>
      </c>
      <c r="D8" s="1116">
        <v>527.28</v>
      </c>
      <c r="E8" s="1116">
        <v>24</v>
      </c>
      <c r="F8" s="552" t="s">
        <v>333</v>
      </c>
    </row>
    <row r="9" spans="1:6" ht="16.5">
      <c r="A9" s="585"/>
      <c r="B9" s="453" t="str">
        <f>VLOOKUP(F9,'[1]2.61 '!$B$6:$O$41,14,FALSE)</f>
        <v>ग) बराक और अन्य</v>
      </c>
      <c r="C9" s="616">
        <v>86335</v>
      </c>
      <c r="D9" s="1115">
        <v>86.67</v>
      </c>
      <c r="E9" s="1115"/>
      <c r="F9" s="400" t="s">
        <v>335</v>
      </c>
    </row>
    <row r="10" spans="1:6" ht="16.5">
      <c r="A10" s="632">
        <v>3</v>
      </c>
      <c r="B10" s="551" t="str">
        <f>VLOOKUP(F10,'[1]2.61 '!$B$6:$O$41,14,FALSE)</f>
        <v>गोदावरी</v>
      </c>
      <c r="C10" s="620">
        <v>312150</v>
      </c>
      <c r="D10" s="1116">
        <v>117.74</v>
      </c>
      <c r="E10" s="1116">
        <v>76.3</v>
      </c>
      <c r="F10" s="552" t="s">
        <v>80</v>
      </c>
    </row>
    <row r="11" spans="1:6" ht="16.5">
      <c r="A11" s="585">
        <v>4</v>
      </c>
      <c r="B11" s="453" t="str">
        <f>VLOOKUP(F11,'[1]2.61 '!$B$6:$O$41,14,FALSE)</f>
        <v>कृष्णा</v>
      </c>
      <c r="C11" s="616">
        <v>259439</v>
      </c>
      <c r="D11" s="1115">
        <v>89.04</v>
      </c>
      <c r="E11" s="1115">
        <v>58</v>
      </c>
      <c r="F11" s="400" t="s">
        <v>81</v>
      </c>
    </row>
    <row r="12" spans="1:6" ht="16.5">
      <c r="A12" s="632">
        <v>5</v>
      </c>
      <c r="B12" s="551" t="str">
        <f>VLOOKUP(F12,'[1]2.61 '!$B$6:$O$41,14,FALSE)</f>
        <v>कावेरी</v>
      </c>
      <c r="C12" s="620">
        <v>85167</v>
      </c>
      <c r="D12" s="1116">
        <v>27.67</v>
      </c>
      <c r="E12" s="1116">
        <v>19</v>
      </c>
      <c r="F12" s="552" t="s">
        <v>82</v>
      </c>
    </row>
    <row r="13" spans="1:6" ht="16.5">
      <c r="A13" s="585">
        <v>6</v>
      </c>
      <c r="B13" s="453" t="str">
        <f>VLOOKUP(F13,'[1]2.61 '!$B$6:$O$41,14,FALSE)</f>
        <v>सुवर्णरेखा</v>
      </c>
      <c r="C13" s="616">
        <v>26804</v>
      </c>
      <c r="D13" s="1115">
        <v>15.05</v>
      </c>
      <c r="E13" s="1115">
        <v>6.8</v>
      </c>
      <c r="F13" s="400" t="s">
        <v>108</v>
      </c>
    </row>
    <row r="14" spans="1:6" ht="16.5">
      <c r="A14" s="632">
        <v>7</v>
      </c>
      <c r="B14" s="551" t="str">
        <f>VLOOKUP(F14,'[1]2.61 '!$B$6:$O$41,14,FALSE)</f>
        <v>ब्राह्मणी-बैतरणी</v>
      </c>
      <c r="C14" s="620">
        <v>53902</v>
      </c>
      <c r="D14" s="1116">
        <v>35.65</v>
      </c>
      <c r="E14" s="1116">
        <v>18.3</v>
      </c>
      <c r="F14" s="552" t="s">
        <v>337</v>
      </c>
    </row>
    <row r="15" spans="1:6" ht="16.5">
      <c r="A15" s="585">
        <v>8</v>
      </c>
      <c r="B15" s="453" t="str">
        <f>VLOOKUP(F15,'[1]2.61 '!$B$6:$O$41,14,FALSE)</f>
        <v>महानदी</v>
      </c>
      <c r="C15" s="616">
        <v>144905</v>
      </c>
      <c r="D15" s="1115">
        <v>73</v>
      </c>
      <c r="E15" s="1115">
        <v>50</v>
      </c>
      <c r="F15" s="400" t="s">
        <v>86</v>
      </c>
    </row>
    <row r="16" spans="1:6" ht="16.5">
      <c r="A16" s="632">
        <v>9</v>
      </c>
      <c r="B16" s="551" t="str">
        <f>VLOOKUP(F16,'[1]2.61 '!$B$6:$O$41,14,FALSE)</f>
        <v>पेन्नार</v>
      </c>
      <c r="C16" s="620">
        <v>54905</v>
      </c>
      <c r="D16" s="1116">
        <v>11.02</v>
      </c>
      <c r="E16" s="1116">
        <v>6.9</v>
      </c>
      <c r="F16" s="552" t="s">
        <v>83</v>
      </c>
    </row>
    <row r="17" spans="1:6" ht="16.5">
      <c r="A17" s="585">
        <v>10</v>
      </c>
      <c r="B17" s="453" t="str">
        <f>VLOOKUP(F17,'[1]2.61 '!$B$6:$O$41,14,FALSE)</f>
        <v>माही</v>
      </c>
      <c r="C17" s="616">
        <v>39566</v>
      </c>
      <c r="D17" s="1115">
        <v>14.96</v>
      </c>
      <c r="E17" s="1115">
        <v>3.1</v>
      </c>
      <c r="F17" s="400" t="s">
        <v>90</v>
      </c>
    </row>
    <row r="18" spans="1:6" ht="16.5">
      <c r="A18" s="632">
        <v>11</v>
      </c>
      <c r="B18" s="551" t="str">
        <f>VLOOKUP(F18,'[1]2.61 '!$B$6:$O$41,14,FALSE)</f>
        <v>साबरमती</v>
      </c>
      <c r="C18" s="620">
        <v>31901</v>
      </c>
      <c r="D18" s="1116">
        <v>12.96</v>
      </c>
      <c r="E18" s="1116">
        <v>1.9</v>
      </c>
      <c r="F18" s="552" t="s">
        <v>89</v>
      </c>
    </row>
    <row r="19" spans="1:6" ht="16.5">
      <c r="A19" s="585">
        <v>12</v>
      </c>
      <c r="B19" s="453" t="str">
        <f>VLOOKUP(F19,'[1]2.61 '!$B$6:$O$41,14,FALSE)</f>
        <v>नर्मदा</v>
      </c>
      <c r="C19" s="616">
        <v>96659.79</v>
      </c>
      <c r="D19" s="1115">
        <v>58.21</v>
      </c>
      <c r="E19" s="1115">
        <v>34.5</v>
      </c>
      <c r="F19" s="400" t="s">
        <v>92</v>
      </c>
    </row>
    <row r="20" spans="1:6" ht="16.5">
      <c r="A20" s="632">
        <v>13</v>
      </c>
      <c r="B20" s="551" t="str">
        <f>VLOOKUP(F20,'[1]2.61 '!$B$6:$O$41,14,FALSE)</f>
        <v>तापी</v>
      </c>
      <c r="C20" s="620">
        <v>65805.8</v>
      </c>
      <c r="D20" s="1116">
        <v>26.24</v>
      </c>
      <c r="E20" s="1116">
        <v>14.5</v>
      </c>
      <c r="F20" s="552" t="s">
        <v>93</v>
      </c>
    </row>
    <row r="21" spans="1:6" ht="33">
      <c r="A21" s="585">
        <v>14</v>
      </c>
      <c r="B21" s="453" t="s">
        <v>345</v>
      </c>
      <c r="C21" s="616">
        <v>58360</v>
      </c>
      <c r="D21" s="1115">
        <v>118.35</v>
      </c>
      <c r="E21" s="1115">
        <v>11.9</v>
      </c>
      <c r="F21" s="400" t="s">
        <v>582</v>
      </c>
    </row>
    <row r="22" spans="1:6" ht="33">
      <c r="A22" s="632">
        <v>15</v>
      </c>
      <c r="B22" s="551" t="s">
        <v>347</v>
      </c>
      <c r="C22" s="620">
        <v>54231</v>
      </c>
      <c r="D22" s="1116">
        <v>119.06</v>
      </c>
      <c r="E22" s="1116">
        <v>24.3</v>
      </c>
      <c r="F22" s="552" t="s">
        <v>583</v>
      </c>
    </row>
    <row r="23" spans="1:6" ht="33">
      <c r="A23" s="585">
        <v>16</v>
      </c>
      <c r="B23" s="453" t="s">
        <v>349</v>
      </c>
      <c r="C23" s="616">
        <v>82073</v>
      </c>
      <c r="D23" s="1115">
        <v>26.41</v>
      </c>
      <c r="E23" s="1115">
        <v>13.1</v>
      </c>
      <c r="F23" s="400" t="s">
        <v>584</v>
      </c>
    </row>
    <row r="24" spans="1:6" ht="33">
      <c r="A24" s="632">
        <v>17</v>
      </c>
      <c r="B24" s="551" t="s">
        <v>351</v>
      </c>
      <c r="C24" s="620">
        <v>101657</v>
      </c>
      <c r="D24" s="1116">
        <v>26.74</v>
      </c>
      <c r="E24" s="1116">
        <v>16.5</v>
      </c>
      <c r="F24" s="552" t="s">
        <v>585</v>
      </c>
    </row>
    <row r="25" spans="1:6" ht="33">
      <c r="A25" s="585">
        <v>18</v>
      </c>
      <c r="B25" s="453" t="s">
        <v>353</v>
      </c>
      <c r="C25" s="616">
        <v>192112</v>
      </c>
      <c r="D25" s="1115">
        <v>26.93</v>
      </c>
      <c r="E25" s="1115">
        <v>15</v>
      </c>
      <c r="F25" s="400" t="s">
        <v>586</v>
      </c>
    </row>
    <row r="26" spans="1:6" ht="33">
      <c r="A26" s="632">
        <v>19</v>
      </c>
      <c r="B26" s="551" t="s">
        <v>589</v>
      </c>
      <c r="C26" s="620">
        <v>144835.9</v>
      </c>
      <c r="D26" s="1116" t="s">
        <v>97</v>
      </c>
      <c r="E26" s="1116"/>
      <c r="F26" s="552" t="s">
        <v>587</v>
      </c>
    </row>
    <row r="27" spans="1:6" ht="33">
      <c r="A27" s="585">
        <v>20</v>
      </c>
      <c r="B27" s="453" t="s">
        <v>363</v>
      </c>
      <c r="C27" s="616">
        <v>31382</v>
      </c>
      <c r="D27" s="1115">
        <v>31.17</v>
      </c>
      <c r="E27" s="1115"/>
      <c r="F27" s="400" t="s">
        <v>588</v>
      </c>
    </row>
    <row r="28" spans="1:6">
      <c r="A28" s="1426" t="s">
        <v>0</v>
      </c>
      <c r="B28" s="1426"/>
      <c r="C28" s="1275">
        <v>3271953</v>
      </c>
      <c r="D28" s="1371">
        <v>1999.2</v>
      </c>
      <c r="E28" s="1371">
        <v>690.1</v>
      </c>
      <c r="F28" s="717" t="s">
        <v>132</v>
      </c>
    </row>
    <row r="29" spans="1:6" ht="59.25" customHeight="1">
      <c r="A29" s="1941" t="s">
        <v>2245</v>
      </c>
      <c r="B29" s="1942"/>
      <c r="C29" s="1942"/>
      <c r="D29" s="1942"/>
      <c r="E29" s="1942"/>
      <c r="F29" s="1943"/>
    </row>
    <row r="54" spans="2:16">
      <c r="B54" s="1208"/>
      <c r="C54" s="1208"/>
      <c r="D54" s="1208"/>
      <c r="E54" s="1208"/>
      <c r="F54" s="1208"/>
      <c r="G54" s="1208"/>
      <c r="H54" s="1208"/>
      <c r="I54" s="1208"/>
      <c r="J54" s="1208"/>
      <c r="K54" s="1208"/>
      <c r="L54" s="1208"/>
      <c r="M54" s="1208"/>
      <c r="N54" s="1208"/>
      <c r="O54" s="1208"/>
      <c r="P54" s="1208"/>
    </row>
    <row r="55" spans="2:16">
      <c r="B55" s="1208"/>
      <c r="C55" s="1208"/>
      <c r="D55" s="1208"/>
      <c r="E55" s="1208"/>
      <c r="F55" s="1208"/>
      <c r="G55" s="1208"/>
      <c r="H55" s="1208"/>
      <c r="I55" s="1208"/>
      <c r="J55" s="1208"/>
      <c r="K55" s="1208"/>
      <c r="L55" s="1208"/>
      <c r="M55" s="1208"/>
      <c r="N55" s="1208"/>
      <c r="O55" s="1208"/>
      <c r="P55" s="1208"/>
    </row>
  </sheetData>
  <mergeCells count="4">
    <mergeCell ref="A1:F1"/>
    <mergeCell ref="A2:F2"/>
    <mergeCell ref="A28:B28"/>
    <mergeCell ref="A29:F29"/>
  </mergeCells>
  <pageMargins left="0.7" right="0.7" top="0.75" bottom="0.75" header="0.3" footer="0.3"/>
  <pageSetup scale="71" orientation="portrait" r:id="rId1"/>
  <colBreaks count="1" manualBreakCount="1">
    <brk id="6" max="30"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173"/>
  <sheetViews>
    <sheetView view="pageBreakPreview" topLeftCell="A16" zoomScaleSheetLayoutView="100" workbookViewId="0">
      <selection activeCell="L15" sqref="L15"/>
    </sheetView>
  </sheetViews>
  <sheetFormatPr defaultColWidth="9.140625" defaultRowHeight="15"/>
  <cols>
    <col min="1" max="1" width="6.28515625" customWidth="1"/>
    <col min="2" max="2" width="31.42578125" customWidth="1"/>
    <col min="3" max="3" width="34" customWidth="1"/>
    <col min="4" max="4" width="32.42578125" customWidth="1"/>
  </cols>
  <sheetData>
    <row r="1" spans="1:19" s="5" customFormat="1" ht="20.100000000000001" customHeight="1">
      <c r="A1" s="1705" t="s">
        <v>1991</v>
      </c>
      <c r="B1" s="1644"/>
      <c r="C1" s="1644"/>
      <c r="D1" s="1645"/>
    </row>
    <row r="2" spans="1:19" s="5" customFormat="1" ht="20.100000000000001" customHeight="1">
      <c r="A2" s="1646" t="s">
        <v>1990</v>
      </c>
      <c r="B2" s="1647"/>
      <c r="C2" s="1647"/>
      <c r="D2" s="1648"/>
    </row>
    <row r="3" spans="1:19" s="5" customFormat="1" ht="12" customHeight="1">
      <c r="A3" s="1010"/>
      <c r="B3" s="957"/>
      <c r="C3" s="668"/>
      <c r="D3" s="1126"/>
      <c r="S3" s="77">
        <v>2.5</v>
      </c>
    </row>
    <row r="4" spans="1:19" s="5" customFormat="1" ht="70.5" customHeight="1">
      <c r="A4" s="1931" t="s">
        <v>369</v>
      </c>
      <c r="B4" s="1932"/>
      <c r="C4" s="1932"/>
      <c r="D4" s="1933"/>
    </row>
    <row r="5" spans="1:19" s="5" customFormat="1" ht="12" customHeight="1">
      <c r="A5" s="1127"/>
      <c r="B5" s="1120"/>
      <c r="C5" s="1120"/>
      <c r="D5" s="1128"/>
    </row>
    <row r="6" spans="1:19" s="32" customFormat="1" ht="20.100000000000001" customHeight="1">
      <c r="A6" s="1934" t="s">
        <v>370</v>
      </c>
      <c r="B6" s="1935"/>
      <c r="C6" s="1935"/>
      <c r="D6" s="1936"/>
      <c r="E6"/>
      <c r="F6"/>
      <c r="G6"/>
      <c r="H6"/>
      <c r="I6"/>
      <c r="J6"/>
      <c r="K6"/>
      <c r="L6"/>
      <c r="M6"/>
      <c r="N6"/>
      <c r="O6"/>
      <c r="P6"/>
      <c r="Q6"/>
    </row>
    <row r="7" spans="1:19" ht="12" customHeight="1">
      <c r="A7" s="1129"/>
      <c r="B7" s="1121"/>
      <c r="C7" s="1121"/>
      <c r="D7" s="1130"/>
    </row>
    <row r="8" spans="1:19" ht="41.25" customHeight="1">
      <c r="A8" s="1925" t="s">
        <v>2226</v>
      </c>
      <c r="B8" s="1926"/>
      <c r="C8" s="1926"/>
      <c r="D8" s="1927"/>
    </row>
    <row r="9" spans="1:19" ht="18" customHeight="1">
      <c r="A9" s="1131"/>
      <c r="B9" s="1374" t="s">
        <v>371</v>
      </c>
      <c r="C9" s="1374" t="s">
        <v>372</v>
      </c>
      <c r="D9" s="1374" t="s">
        <v>373</v>
      </c>
    </row>
    <row r="10" spans="1:19" ht="18" customHeight="1">
      <c r="A10" s="1131"/>
      <c r="B10" s="1375" t="s">
        <v>374</v>
      </c>
      <c r="C10" s="1376">
        <v>0.5</v>
      </c>
      <c r="D10" s="1376">
        <v>0.5</v>
      </c>
    </row>
    <row r="11" spans="1:19" ht="18" customHeight="1">
      <c r="A11" s="1131"/>
      <c r="B11" s="636" t="s">
        <v>375</v>
      </c>
      <c r="C11" s="714" t="s">
        <v>376</v>
      </c>
      <c r="D11" s="714" t="s">
        <v>377</v>
      </c>
    </row>
    <row r="12" spans="1:19" ht="18" customHeight="1">
      <c r="A12" s="1131"/>
      <c r="B12" s="1375" t="s">
        <v>378</v>
      </c>
      <c r="C12" s="716" t="s">
        <v>379</v>
      </c>
      <c r="D12" s="716" t="s">
        <v>376</v>
      </c>
    </row>
    <row r="13" spans="1:19" ht="12" customHeight="1">
      <c r="A13" s="1131"/>
      <c r="B13" s="1122"/>
      <c r="C13" s="1123"/>
      <c r="D13" s="1132"/>
    </row>
    <row r="14" spans="1:19" ht="54" customHeight="1">
      <c r="A14" s="1925" t="s">
        <v>380</v>
      </c>
      <c r="B14" s="1926"/>
      <c r="C14" s="1926"/>
      <c r="D14" s="1927"/>
    </row>
    <row r="15" spans="1:19" ht="12" customHeight="1">
      <c r="A15" s="1133"/>
      <c r="B15" s="1124"/>
      <c r="C15" s="1124"/>
      <c r="D15" s="1134"/>
    </row>
    <row r="16" spans="1:19" ht="48.75" customHeight="1">
      <c r="A16" s="1925" t="s">
        <v>2227</v>
      </c>
      <c r="B16" s="1926"/>
      <c r="C16" s="1926"/>
      <c r="D16" s="1927"/>
    </row>
    <row r="17" spans="1:4" ht="54.75" customHeight="1" thickBot="1">
      <c r="A17" s="1925" t="s">
        <v>381</v>
      </c>
      <c r="B17" s="1926"/>
      <c r="C17" s="1926"/>
      <c r="D17" s="1927"/>
    </row>
    <row r="18" spans="1:4" ht="38.25" customHeight="1" thickBot="1">
      <c r="A18" s="1377" t="s">
        <v>40</v>
      </c>
      <c r="B18" s="1378" t="s">
        <v>382</v>
      </c>
      <c r="C18" s="1378" t="s">
        <v>383</v>
      </c>
      <c r="D18" s="1379" t="s">
        <v>384</v>
      </c>
    </row>
    <row r="19" spans="1:4" ht="33" customHeight="1" thickBot="1">
      <c r="A19" s="1380">
        <v>1</v>
      </c>
      <c r="B19" s="1381" t="s">
        <v>385</v>
      </c>
      <c r="C19" s="1382" t="s">
        <v>386</v>
      </c>
      <c r="D19" s="1937" t="s">
        <v>387</v>
      </c>
    </row>
    <row r="20" spans="1:4" ht="32.25" customHeight="1" thickBot="1">
      <c r="A20" s="1135"/>
      <c r="B20" s="1119"/>
      <c r="C20" s="1118" t="s">
        <v>388</v>
      </c>
      <c r="D20" s="1938"/>
    </row>
    <row r="21" spans="1:4" ht="33" customHeight="1" thickBot="1">
      <c r="A21" s="1380"/>
      <c r="B21" s="1381"/>
      <c r="C21" s="1382" t="s">
        <v>389</v>
      </c>
      <c r="D21" s="1939"/>
    </row>
    <row r="22" spans="1:4" ht="33" customHeight="1" thickBot="1">
      <c r="A22" s="1135">
        <v>2</v>
      </c>
      <c r="B22" s="1119" t="s">
        <v>390</v>
      </c>
      <c r="C22" s="1118" t="s">
        <v>391</v>
      </c>
      <c r="D22" s="1937" t="s">
        <v>387</v>
      </c>
    </row>
    <row r="23" spans="1:4" ht="33" customHeight="1" thickBot="1">
      <c r="A23" s="1380"/>
      <c r="B23" s="1381"/>
      <c r="C23" s="1382" t="s">
        <v>392</v>
      </c>
      <c r="D23" s="1938"/>
    </row>
    <row r="24" spans="1:4" ht="33" customHeight="1">
      <c r="A24" s="1383"/>
      <c r="B24" s="1384"/>
      <c r="C24" s="1385" t="s">
        <v>393</v>
      </c>
      <c r="D24" s="1940"/>
    </row>
    <row r="25" spans="1:4" ht="12" customHeight="1">
      <c r="A25" s="1136"/>
      <c r="B25" s="670"/>
      <c r="C25" s="1125"/>
      <c r="D25" s="672"/>
    </row>
    <row r="26" spans="1:4" ht="30" customHeight="1">
      <c r="A26" s="1922" t="s">
        <v>2228</v>
      </c>
      <c r="B26" s="1923"/>
      <c r="C26" s="1923"/>
      <c r="D26" s="1924"/>
    </row>
    <row r="27" spans="1:4" ht="87.75" customHeight="1">
      <c r="A27" s="1925" t="s">
        <v>2229</v>
      </c>
      <c r="B27" s="1926"/>
      <c r="C27" s="1926"/>
      <c r="D27" s="1927"/>
    </row>
    <row r="28" spans="1:4" ht="59.25" customHeight="1">
      <c r="A28" s="1928" t="s">
        <v>2230</v>
      </c>
      <c r="B28" s="1929"/>
      <c r="C28" s="1929"/>
      <c r="D28" s="1930"/>
    </row>
    <row r="55" spans="2:16">
      <c r="B55" s="1208"/>
      <c r="C55" s="1208"/>
      <c r="D55" s="1208"/>
      <c r="E55" s="1208"/>
      <c r="F55" s="1208"/>
      <c r="G55" s="1208"/>
      <c r="H55" s="1208"/>
      <c r="I55" s="1208"/>
      <c r="J55" s="1208"/>
      <c r="K55" s="1208"/>
      <c r="L55" s="1208"/>
      <c r="M55" s="1208"/>
      <c r="N55" s="1208"/>
      <c r="O55" s="1208"/>
      <c r="P55" s="1208"/>
    </row>
    <row r="56" spans="2:16">
      <c r="B56" s="1208"/>
      <c r="C56" s="1208"/>
      <c r="D56" s="1208"/>
      <c r="E56" s="1208"/>
      <c r="F56" s="1208"/>
      <c r="G56" s="1208"/>
      <c r="H56" s="1208"/>
      <c r="I56" s="1208"/>
      <c r="J56" s="1208"/>
      <c r="K56" s="1208"/>
      <c r="L56" s="1208"/>
      <c r="M56" s="1208"/>
      <c r="N56" s="1208"/>
      <c r="O56" s="1208"/>
      <c r="P56" s="1208"/>
    </row>
    <row r="173" spans="7:7">
      <c r="G173" s="1"/>
    </row>
  </sheetData>
  <mergeCells count="13">
    <mergeCell ref="A1:D1"/>
    <mergeCell ref="A26:D26"/>
    <mergeCell ref="A27:D27"/>
    <mergeCell ref="A28:D28"/>
    <mergeCell ref="A4:D4"/>
    <mergeCell ref="A6:D6"/>
    <mergeCell ref="A8:D8"/>
    <mergeCell ref="A14:D14"/>
    <mergeCell ref="A16:D16"/>
    <mergeCell ref="A17:D17"/>
    <mergeCell ref="D19:D21"/>
    <mergeCell ref="D22:D24"/>
    <mergeCell ref="A2:D2"/>
  </mergeCells>
  <printOptions horizontalCentered="1" verticalCentered="1"/>
  <pageMargins left="3.937007874015748E-2" right="3.937007874015748E-2" top="3.937007874015748E-2" bottom="0" header="0" footer="0"/>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EEBBE-5D17-47BB-90B4-97A7AEE4DB9C}">
  <sheetPr>
    <tabColor rgb="FF00B050"/>
    <pageSetUpPr fitToPage="1"/>
  </sheetPr>
  <dimension ref="A1:T56"/>
  <sheetViews>
    <sheetView view="pageBreakPreview" topLeftCell="A22" zoomScaleSheetLayoutView="100" workbookViewId="0">
      <selection activeCell="L15" sqref="L15"/>
    </sheetView>
  </sheetViews>
  <sheetFormatPr defaultColWidth="9.140625" defaultRowHeight="12.75"/>
  <cols>
    <col min="1" max="1" width="22.140625" style="85" customWidth="1"/>
    <col min="2" max="2" width="17.5703125" style="82" customWidth="1"/>
    <col min="3" max="3" width="8.85546875" style="82" hidden="1" customWidth="1"/>
    <col min="4" max="4" width="7.5703125" style="82" hidden="1" customWidth="1"/>
    <col min="5" max="5" width="7.7109375" style="82" hidden="1" customWidth="1"/>
    <col min="6" max="6" width="9.7109375" style="82" hidden="1" customWidth="1"/>
    <col min="7" max="9" width="9.7109375" style="82" customWidth="1"/>
    <col min="10" max="10" width="9.7109375" style="84" customWidth="1"/>
    <col min="11" max="11" width="9.7109375" style="83" customWidth="1"/>
    <col min="12" max="18" width="9.7109375" style="82" customWidth="1"/>
    <col min="19" max="19" width="14.28515625" style="82" customWidth="1"/>
    <col min="20" max="20" width="21.85546875" style="82" customWidth="1"/>
    <col min="21" max="16384" width="9.140625" style="82"/>
  </cols>
  <sheetData>
    <row r="1" spans="1:20" s="86" customFormat="1" ht="26.25" customHeight="1">
      <c r="A1" s="1386" t="s">
        <v>2011</v>
      </c>
      <c r="B1" s="1436"/>
      <c r="C1" s="1436"/>
      <c r="D1" s="1436"/>
      <c r="E1" s="1436"/>
      <c r="F1" s="1436"/>
      <c r="G1" s="1436"/>
      <c r="H1" s="1436"/>
      <c r="I1" s="1436"/>
      <c r="J1" s="1436"/>
      <c r="K1" s="1436"/>
      <c r="L1" s="1436"/>
      <c r="M1" s="1436"/>
      <c r="N1" s="1436"/>
      <c r="O1" s="1436"/>
      <c r="P1" s="1436"/>
      <c r="Q1" s="1436"/>
      <c r="R1" s="1436"/>
      <c r="S1" s="1436"/>
      <c r="T1" s="1437"/>
    </row>
    <row r="2" spans="1:20" s="86" customFormat="1" ht="24.75" customHeight="1">
      <c r="A2" s="1393" t="s">
        <v>2012</v>
      </c>
      <c r="B2" s="1443"/>
      <c r="C2" s="1443"/>
      <c r="D2" s="1443"/>
      <c r="E2" s="1443"/>
      <c r="F2" s="1443"/>
      <c r="G2" s="1443"/>
      <c r="H2" s="1443"/>
      <c r="I2" s="1443"/>
      <c r="J2" s="1443"/>
      <c r="K2" s="1443"/>
      <c r="L2" s="1443"/>
      <c r="M2" s="1443"/>
      <c r="N2" s="1443"/>
      <c r="O2" s="1443"/>
      <c r="P2" s="1443"/>
      <c r="Q2" s="1443"/>
      <c r="R2" s="1443"/>
      <c r="S2" s="1443"/>
      <c r="T2" s="1444"/>
    </row>
    <row r="3" spans="1:20" s="86" customFormat="1" ht="21" customHeight="1">
      <c r="A3" s="321"/>
      <c r="B3" s="316"/>
      <c r="C3" s="317"/>
      <c r="D3" s="318"/>
      <c r="E3" s="318"/>
      <c r="F3" s="318"/>
      <c r="G3" s="318"/>
      <c r="H3" s="318"/>
      <c r="I3" s="318"/>
      <c r="J3" s="318"/>
      <c r="K3" s="318"/>
      <c r="L3" s="318"/>
      <c r="M3" s="314"/>
      <c r="N3" s="314"/>
      <c r="O3" s="314"/>
      <c r="P3" s="314"/>
      <c r="Q3" s="314"/>
      <c r="R3" s="314"/>
      <c r="S3" s="1445" t="s">
        <v>707</v>
      </c>
      <c r="T3" s="1446"/>
    </row>
    <row r="4" spans="1:20" s="40" customFormat="1" ht="36" customHeight="1">
      <c r="A4" s="1426" t="s">
        <v>706</v>
      </c>
      <c r="B4" s="1438"/>
      <c r="C4" s="543">
        <v>2008</v>
      </c>
      <c r="D4" s="543">
        <v>2009</v>
      </c>
      <c r="E4" s="543">
        <v>2010</v>
      </c>
      <c r="F4" s="543">
        <v>2011</v>
      </c>
      <c r="G4" s="543">
        <v>2012</v>
      </c>
      <c r="H4" s="543">
        <v>2013</v>
      </c>
      <c r="I4" s="543">
        <v>2014</v>
      </c>
      <c r="J4" s="543">
        <v>2015</v>
      </c>
      <c r="K4" s="543">
        <v>2016</v>
      </c>
      <c r="L4" s="543">
        <v>2017</v>
      </c>
      <c r="M4" s="543">
        <v>2018</v>
      </c>
      <c r="N4" s="543">
        <v>2019</v>
      </c>
      <c r="O4" s="543">
        <v>2020</v>
      </c>
      <c r="P4" s="1246">
        <v>2021</v>
      </c>
      <c r="Q4" s="1246">
        <v>2022</v>
      </c>
      <c r="R4" s="1246">
        <v>2023</v>
      </c>
      <c r="S4" s="1419" t="s">
        <v>705</v>
      </c>
      <c r="T4" s="1420"/>
    </row>
    <row r="5" spans="1:20" s="86" customFormat="1" ht="18" customHeight="1">
      <c r="A5" s="322" t="s">
        <v>704</v>
      </c>
      <c r="B5" s="305"/>
      <c r="C5" s="306"/>
      <c r="D5" s="306"/>
      <c r="E5" s="306"/>
      <c r="F5" s="306"/>
      <c r="G5" s="306"/>
      <c r="H5" s="306"/>
      <c r="I5" s="306"/>
      <c r="J5" s="306"/>
      <c r="K5" s="306"/>
      <c r="L5" s="306"/>
      <c r="M5" s="306"/>
      <c r="N5" s="306"/>
      <c r="O5" s="306"/>
      <c r="P5" s="306"/>
      <c r="Q5" s="306"/>
      <c r="R5" s="306"/>
      <c r="S5" s="306"/>
      <c r="T5" s="323" t="s">
        <v>703</v>
      </c>
    </row>
    <row r="6" spans="1:20" s="86" customFormat="1" ht="18" customHeight="1">
      <c r="A6" s="1439" t="s">
        <v>702</v>
      </c>
      <c r="B6" s="298" t="s">
        <v>693</v>
      </c>
      <c r="C6" s="299">
        <v>4614</v>
      </c>
      <c r="D6" s="299">
        <v>4614</v>
      </c>
      <c r="E6" s="299">
        <v>4614</v>
      </c>
      <c r="F6" s="300">
        <v>4614</v>
      </c>
      <c r="G6" s="300">
        <v>4614</v>
      </c>
      <c r="H6" s="300">
        <v>4614</v>
      </c>
      <c r="I6" s="300">
        <v>4614</v>
      </c>
      <c r="J6" s="300">
        <v>4614</v>
      </c>
      <c r="K6" s="300">
        <v>4614</v>
      </c>
      <c r="L6" s="300">
        <v>4614</v>
      </c>
      <c r="M6" s="301">
        <v>4648.87</v>
      </c>
      <c r="N6" s="301">
        <v>4667.75</v>
      </c>
      <c r="O6" s="301">
        <v>4668</v>
      </c>
      <c r="P6" s="301">
        <v>4668</v>
      </c>
      <c r="Q6" s="315">
        <v>4672.9799999999996</v>
      </c>
      <c r="R6" s="301">
        <v>5132.6500000000005</v>
      </c>
      <c r="S6" s="301" t="s">
        <v>691</v>
      </c>
      <c r="T6" s="1441" t="s">
        <v>701</v>
      </c>
    </row>
    <row r="7" spans="1:20" s="86" customFormat="1" ht="18" customHeight="1">
      <c r="A7" s="1439"/>
      <c r="B7" s="307" t="s">
        <v>690</v>
      </c>
      <c r="C7" s="308">
        <v>699</v>
      </c>
      <c r="D7" s="308">
        <v>699</v>
      </c>
      <c r="E7" s="308">
        <v>699</v>
      </c>
      <c r="F7" s="309">
        <v>699</v>
      </c>
      <c r="G7" s="309">
        <v>699</v>
      </c>
      <c r="H7" s="309">
        <v>699</v>
      </c>
      <c r="I7" s="309">
        <v>699</v>
      </c>
      <c r="J7" s="309">
        <v>699</v>
      </c>
      <c r="K7" s="309">
        <v>699</v>
      </c>
      <c r="L7" s="309">
        <v>699</v>
      </c>
      <c r="M7" s="310">
        <v>664.18999999999994</v>
      </c>
      <c r="N7" s="310">
        <v>645.30999999999995</v>
      </c>
      <c r="O7" s="310">
        <v>645</v>
      </c>
      <c r="P7" s="310">
        <v>645</v>
      </c>
      <c r="Q7" s="310">
        <v>645.30999999999995</v>
      </c>
      <c r="R7" s="310">
        <v>185.64</v>
      </c>
      <c r="S7" s="310" t="s">
        <v>689</v>
      </c>
      <c r="T7" s="1441"/>
    </row>
    <row r="8" spans="1:20" s="86" customFormat="1" ht="18" customHeight="1">
      <c r="A8" s="1439"/>
      <c r="B8" s="298" t="s">
        <v>688</v>
      </c>
      <c r="C8" s="299">
        <v>0</v>
      </c>
      <c r="D8" s="299">
        <v>0</v>
      </c>
      <c r="E8" s="299">
        <v>0</v>
      </c>
      <c r="F8" s="300">
        <v>0</v>
      </c>
      <c r="G8" s="300">
        <v>0</v>
      </c>
      <c r="H8" s="300">
        <v>0</v>
      </c>
      <c r="I8" s="300">
        <v>0</v>
      </c>
      <c r="J8" s="300">
        <v>0</v>
      </c>
      <c r="K8" s="300">
        <v>0</v>
      </c>
      <c r="L8" s="300">
        <v>0</v>
      </c>
      <c r="M8" s="301">
        <v>0</v>
      </c>
      <c r="N8" s="301">
        <v>0</v>
      </c>
      <c r="O8" s="301">
        <v>0</v>
      </c>
      <c r="P8" s="301">
        <v>0</v>
      </c>
      <c r="Q8" s="301">
        <v>0</v>
      </c>
      <c r="R8" s="301">
        <v>0</v>
      </c>
      <c r="S8" s="301" t="s">
        <v>687</v>
      </c>
      <c r="T8" s="1441"/>
    </row>
    <row r="9" spans="1:20" s="86" customFormat="1" ht="18" customHeight="1">
      <c r="A9" s="1440"/>
      <c r="B9" s="307" t="s">
        <v>132</v>
      </c>
      <c r="C9" s="311">
        <v>5313</v>
      </c>
      <c r="D9" s="311">
        <v>5313</v>
      </c>
      <c r="E9" s="311">
        <v>5313</v>
      </c>
      <c r="F9" s="312">
        <v>5313</v>
      </c>
      <c r="G9" s="312">
        <v>5313</v>
      </c>
      <c r="H9" s="312">
        <v>5313</v>
      </c>
      <c r="I9" s="312">
        <v>5313</v>
      </c>
      <c r="J9" s="312">
        <v>5313</v>
      </c>
      <c r="K9" s="312">
        <v>5313</v>
      </c>
      <c r="L9" s="312">
        <v>5313</v>
      </c>
      <c r="M9" s="312">
        <v>5313.0599999999995</v>
      </c>
      <c r="N9" s="313">
        <f>SUM(N6:N8)</f>
        <v>5313.0599999999995</v>
      </c>
      <c r="O9" s="313">
        <f>SUM(O6:O8)</f>
        <v>5313</v>
      </c>
      <c r="P9" s="313">
        <f>SUM(P6:P8)</f>
        <v>5313</v>
      </c>
      <c r="Q9" s="313">
        <f>SUM(Q6:Q8)</f>
        <v>5318.2899999999991</v>
      </c>
      <c r="R9" s="313">
        <f>SUM(R6:R8)</f>
        <v>5318.2900000000009</v>
      </c>
      <c r="S9" s="313" t="s">
        <v>0</v>
      </c>
      <c r="T9" s="1442"/>
    </row>
    <row r="10" spans="1:20" s="86" customFormat="1" ht="18" customHeight="1">
      <c r="A10" s="1454" t="s">
        <v>700</v>
      </c>
      <c r="B10" s="298" t="s">
        <v>693</v>
      </c>
      <c r="C10" s="299">
        <v>12308</v>
      </c>
      <c r="D10" s="299">
        <v>12448</v>
      </c>
      <c r="E10" s="299">
        <v>12573</v>
      </c>
      <c r="F10" s="300">
        <v>12573</v>
      </c>
      <c r="G10" s="300">
        <v>12837</v>
      </c>
      <c r="H10" s="300">
        <v>13269</v>
      </c>
      <c r="I10" s="300">
        <v>13303</v>
      </c>
      <c r="J10" s="300">
        <v>13389</v>
      </c>
      <c r="K10" s="300">
        <v>13389</v>
      </c>
      <c r="L10" s="300">
        <v>13501</v>
      </c>
      <c r="M10" s="301">
        <v>13913.650000000001</v>
      </c>
      <c r="N10" s="301">
        <v>14875.550000000001</v>
      </c>
      <c r="O10" s="301">
        <v>14876</v>
      </c>
      <c r="P10" s="301">
        <v>14972</v>
      </c>
      <c r="Q10" s="301">
        <v>15670.27</v>
      </c>
      <c r="R10" s="301">
        <v>16499.509999999998</v>
      </c>
      <c r="S10" s="301" t="s">
        <v>691</v>
      </c>
      <c r="T10" s="1457" t="s">
        <v>699</v>
      </c>
    </row>
    <row r="11" spans="1:20" s="86" customFormat="1" ht="18" customHeight="1">
      <c r="A11" s="1455"/>
      <c r="B11" s="307" t="s">
        <v>690</v>
      </c>
      <c r="C11" s="308">
        <v>12136</v>
      </c>
      <c r="D11" s="308">
        <v>12064</v>
      </c>
      <c r="E11" s="308">
        <v>11940</v>
      </c>
      <c r="F11" s="309">
        <v>12001</v>
      </c>
      <c r="G11" s="309">
        <v>11951</v>
      </c>
      <c r="H11" s="309">
        <v>11893</v>
      </c>
      <c r="I11" s="309">
        <v>11867</v>
      </c>
      <c r="J11" s="309">
        <v>12114</v>
      </c>
      <c r="K11" s="309">
        <v>12114</v>
      </c>
      <c r="L11" s="309">
        <v>12133</v>
      </c>
      <c r="M11" s="310">
        <v>11708.760000000002</v>
      </c>
      <c r="N11" s="310">
        <v>11245.130000000001</v>
      </c>
      <c r="O11" s="310">
        <v>11245</v>
      </c>
      <c r="P11" s="310">
        <v>11245</v>
      </c>
      <c r="Q11" s="310">
        <v>10647.9</v>
      </c>
      <c r="R11" s="310">
        <v>10266.18</v>
      </c>
      <c r="S11" s="310" t="s">
        <v>689</v>
      </c>
      <c r="T11" s="1458"/>
    </row>
    <row r="12" spans="1:20" s="86" customFormat="1" ht="18" customHeight="1">
      <c r="A12" s="1455"/>
      <c r="B12" s="298" t="s">
        <v>688</v>
      </c>
      <c r="C12" s="299">
        <v>1880</v>
      </c>
      <c r="D12" s="299">
        <v>1880</v>
      </c>
      <c r="E12" s="299">
        <v>1880</v>
      </c>
      <c r="F12" s="300">
        <v>1880</v>
      </c>
      <c r="G12" s="300">
        <v>1800</v>
      </c>
      <c r="H12" s="300">
        <v>1879</v>
      </c>
      <c r="I12" s="300">
        <v>1879</v>
      </c>
      <c r="J12" s="300">
        <v>1879</v>
      </c>
      <c r="K12" s="300">
        <v>1879</v>
      </c>
      <c r="L12" s="300">
        <v>1879</v>
      </c>
      <c r="M12" s="301">
        <v>1879.4699999999998</v>
      </c>
      <c r="N12" s="301">
        <v>1862.8599999999997</v>
      </c>
      <c r="O12" s="301">
        <v>1863</v>
      </c>
      <c r="P12" s="301">
        <v>1863</v>
      </c>
      <c r="Q12" s="301">
        <v>1761.42</v>
      </c>
      <c r="R12" s="301">
        <v>1761.4299999999996</v>
      </c>
      <c r="S12" s="301" t="s">
        <v>687</v>
      </c>
      <c r="T12" s="1458"/>
    </row>
    <row r="13" spans="1:20" s="86" customFormat="1" ht="18" customHeight="1">
      <c r="A13" s="1456"/>
      <c r="B13" s="307" t="s">
        <v>132</v>
      </c>
      <c r="C13" s="311">
        <v>26324</v>
      </c>
      <c r="D13" s="311">
        <v>26393</v>
      </c>
      <c r="E13" s="311">
        <v>26393</v>
      </c>
      <c r="F13" s="312">
        <v>26454</v>
      </c>
      <c r="G13" s="312">
        <v>26669</v>
      </c>
      <c r="H13" s="312">
        <v>27041</v>
      </c>
      <c r="I13" s="312">
        <v>27049</v>
      </c>
      <c r="J13" s="312">
        <v>27382</v>
      </c>
      <c r="K13" s="312">
        <v>27382</v>
      </c>
      <c r="L13" s="312">
        <f>SUM(L10:L12)</f>
        <v>27513</v>
      </c>
      <c r="M13" s="312">
        <v>27501.880000000005</v>
      </c>
      <c r="N13" s="313">
        <f>SUM(N10:N12)</f>
        <v>27983.54</v>
      </c>
      <c r="O13" s="313">
        <f>SUM(O10:O12)</f>
        <v>27984</v>
      </c>
      <c r="P13" s="313">
        <f>SUM(P10:P12)</f>
        <v>28080</v>
      </c>
      <c r="Q13" s="313">
        <f>SUM(Q10:Q12)</f>
        <v>28079.589999999997</v>
      </c>
      <c r="R13" s="313">
        <f>SUM(R10:R12)</f>
        <v>28527.119999999999</v>
      </c>
      <c r="S13" s="313" t="s">
        <v>0</v>
      </c>
      <c r="T13" s="1459"/>
    </row>
    <row r="14" spans="1:20" s="86" customFormat="1" ht="18" customHeight="1">
      <c r="A14" s="1460" t="s">
        <v>698</v>
      </c>
      <c r="B14" s="298" t="s">
        <v>693</v>
      </c>
      <c r="C14" s="299">
        <v>482</v>
      </c>
      <c r="D14" s="299">
        <v>482</v>
      </c>
      <c r="E14" s="299">
        <v>482</v>
      </c>
      <c r="F14" s="300">
        <v>482</v>
      </c>
      <c r="G14" s="300">
        <v>482</v>
      </c>
      <c r="H14" s="300">
        <v>482</v>
      </c>
      <c r="I14" s="300">
        <v>482</v>
      </c>
      <c r="J14" s="300">
        <v>482</v>
      </c>
      <c r="K14" s="300">
        <v>482</v>
      </c>
      <c r="L14" s="300">
        <v>519</v>
      </c>
      <c r="M14" s="301">
        <v>519.43999999999994</v>
      </c>
      <c r="N14" s="301">
        <v>519.43999999999994</v>
      </c>
      <c r="O14" s="301">
        <v>519</v>
      </c>
      <c r="P14" s="301">
        <v>530</v>
      </c>
      <c r="Q14" s="301">
        <v>529.67999999999995</v>
      </c>
      <c r="R14" s="301">
        <v>529.67999999999995</v>
      </c>
      <c r="S14" s="301" t="s">
        <v>691</v>
      </c>
      <c r="T14" s="1461" t="s">
        <v>697</v>
      </c>
    </row>
    <row r="15" spans="1:20" s="86" customFormat="1" ht="18" customHeight="1">
      <c r="A15" s="1439"/>
      <c r="B15" s="307" t="s">
        <v>690</v>
      </c>
      <c r="C15" s="308">
        <v>1003</v>
      </c>
      <c r="D15" s="308">
        <v>1003</v>
      </c>
      <c r="E15" s="308">
        <v>1003</v>
      </c>
      <c r="F15" s="309">
        <v>1003</v>
      </c>
      <c r="G15" s="309">
        <v>1003</v>
      </c>
      <c r="H15" s="309">
        <v>1003</v>
      </c>
      <c r="I15" s="309">
        <v>1004</v>
      </c>
      <c r="J15" s="309">
        <v>1004</v>
      </c>
      <c r="K15" s="309">
        <v>1004</v>
      </c>
      <c r="L15" s="309">
        <v>995</v>
      </c>
      <c r="M15" s="310">
        <v>994.87</v>
      </c>
      <c r="N15" s="310">
        <v>994.87</v>
      </c>
      <c r="O15" s="310">
        <v>995</v>
      </c>
      <c r="P15" s="310">
        <v>992</v>
      </c>
      <c r="Q15" s="310">
        <v>991.51</v>
      </c>
      <c r="R15" s="310">
        <v>1081.4700000000003</v>
      </c>
      <c r="S15" s="310" t="s">
        <v>689</v>
      </c>
      <c r="T15" s="1441"/>
    </row>
    <row r="16" spans="1:20" s="86" customFormat="1" ht="18" customHeight="1">
      <c r="A16" s="1439"/>
      <c r="B16" s="298" t="s">
        <v>688</v>
      </c>
      <c r="C16" s="299">
        <v>222</v>
      </c>
      <c r="D16" s="299">
        <v>222</v>
      </c>
      <c r="E16" s="299">
        <v>222</v>
      </c>
      <c r="F16" s="300">
        <v>222</v>
      </c>
      <c r="G16" s="300">
        <v>222</v>
      </c>
      <c r="H16" s="300">
        <v>222</v>
      </c>
      <c r="I16" s="300">
        <v>222</v>
      </c>
      <c r="J16" s="300">
        <v>222</v>
      </c>
      <c r="K16" s="300">
        <v>222</v>
      </c>
      <c r="L16" s="300">
        <v>193</v>
      </c>
      <c r="M16" s="301">
        <v>193.20999999999998</v>
      </c>
      <c r="N16" s="301">
        <v>193.20999999999998</v>
      </c>
      <c r="O16" s="301">
        <v>193</v>
      </c>
      <c r="P16" s="301">
        <v>186</v>
      </c>
      <c r="Q16" s="301">
        <v>186.33</v>
      </c>
      <c r="R16" s="301">
        <v>186.32999999999998</v>
      </c>
      <c r="S16" s="301" t="s">
        <v>687</v>
      </c>
      <c r="T16" s="1441"/>
    </row>
    <row r="17" spans="1:20" s="86" customFormat="1" ht="18" customHeight="1">
      <c r="A17" s="1440"/>
      <c r="B17" s="307" t="s">
        <v>132</v>
      </c>
      <c r="C17" s="311">
        <v>1707</v>
      </c>
      <c r="D17" s="311">
        <v>1707</v>
      </c>
      <c r="E17" s="311">
        <v>1707</v>
      </c>
      <c r="F17" s="312">
        <v>1707</v>
      </c>
      <c r="G17" s="312">
        <v>1707</v>
      </c>
      <c r="H17" s="312">
        <v>1707</v>
      </c>
      <c r="I17" s="312">
        <v>1708</v>
      </c>
      <c r="J17" s="312">
        <v>1708</v>
      </c>
      <c r="K17" s="312">
        <v>1708</v>
      </c>
      <c r="L17" s="312">
        <f>SUM(L14:L16)+1</f>
        <v>1708</v>
      </c>
      <c r="M17" s="312">
        <v>1707.52</v>
      </c>
      <c r="N17" s="313">
        <f>SUM(N14:N16)</f>
        <v>1707.52</v>
      </c>
      <c r="O17" s="313">
        <f>SUM(O14:O16)</f>
        <v>1707</v>
      </c>
      <c r="P17" s="313">
        <f>SUM(P14:P16)</f>
        <v>1708</v>
      </c>
      <c r="Q17" s="313">
        <f>SUM(Q14:Q16)</f>
        <v>1707.52</v>
      </c>
      <c r="R17" s="313">
        <f>SUM(R14:R16)</f>
        <v>1797.48</v>
      </c>
      <c r="S17" s="313" t="s">
        <v>0</v>
      </c>
      <c r="T17" s="1442"/>
    </row>
    <row r="18" spans="1:20" s="86" customFormat="1" ht="18" customHeight="1">
      <c r="A18" s="1462" t="s">
        <v>696</v>
      </c>
      <c r="B18" s="298" t="s">
        <v>693</v>
      </c>
      <c r="C18" s="299">
        <v>84425</v>
      </c>
      <c r="D18" s="299">
        <v>88175</v>
      </c>
      <c r="E18" s="299">
        <v>92129</v>
      </c>
      <c r="F18" s="300">
        <v>96333</v>
      </c>
      <c r="G18" s="300">
        <v>100211</v>
      </c>
      <c r="H18" s="300">
        <v>104816</v>
      </c>
      <c r="I18" s="300">
        <v>107509</v>
      </c>
      <c r="J18" s="300">
        <v>113129</v>
      </c>
      <c r="K18" s="300">
        <v>119602</v>
      </c>
      <c r="L18" s="300">
        <v>124423</v>
      </c>
      <c r="M18" s="301">
        <v>129705.47</v>
      </c>
      <c r="N18" s="301">
        <v>135551.66999999998</v>
      </c>
      <c r="O18" s="301">
        <v>143398</v>
      </c>
      <c r="P18" s="301">
        <v>157010</v>
      </c>
      <c r="Q18" s="301">
        <v>166232.38999999998</v>
      </c>
      <c r="R18" s="301">
        <v>177742.06</v>
      </c>
      <c r="S18" s="301" t="s">
        <v>691</v>
      </c>
      <c r="T18" s="1463" t="s">
        <v>695</v>
      </c>
    </row>
    <row r="19" spans="1:20" s="86" customFormat="1" ht="18" customHeight="1">
      <c r="A19" s="1462"/>
      <c r="B19" s="307" t="s">
        <v>690</v>
      </c>
      <c r="C19" s="308">
        <v>110378</v>
      </c>
      <c r="D19" s="308">
        <v>109804</v>
      </c>
      <c r="E19" s="308">
        <v>117012</v>
      </c>
      <c r="F19" s="309">
        <v>123768</v>
      </c>
      <c r="G19" s="309">
        <v>128515</v>
      </c>
      <c r="H19" s="309">
        <v>129037</v>
      </c>
      <c r="I19" s="309">
        <v>128937</v>
      </c>
      <c r="J19" s="309">
        <v>129425</v>
      </c>
      <c r="K19" s="309">
        <v>125335</v>
      </c>
      <c r="L19" s="309">
        <v>125485</v>
      </c>
      <c r="M19" s="310">
        <v>125796.32000000002</v>
      </c>
      <c r="N19" s="310">
        <v>127615.22000000002</v>
      </c>
      <c r="O19" s="310">
        <v>137507</v>
      </c>
      <c r="P19" s="310">
        <v>134067</v>
      </c>
      <c r="Q19" s="310">
        <v>134967.46000000002</v>
      </c>
      <c r="R19" s="310">
        <v>140148.76999999999</v>
      </c>
      <c r="S19" s="310" t="s">
        <v>689</v>
      </c>
      <c r="T19" s="1463"/>
    </row>
    <row r="20" spans="1:20" s="86" customFormat="1" ht="18" customHeight="1">
      <c r="A20" s="1462"/>
      <c r="B20" s="298" t="s">
        <v>688</v>
      </c>
      <c r="C20" s="299">
        <v>36388</v>
      </c>
      <c r="D20" s="299">
        <v>35819</v>
      </c>
      <c r="E20" s="299">
        <v>34257</v>
      </c>
      <c r="F20" s="300">
        <v>32287</v>
      </c>
      <c r="G20" s="300">
        <v>31082</v>
      </c>
      <c r="H20" s="300">
        <v>30999</v>
      </c>
      <c r="I20" s="300">
        <v>31047</v>
      </c>
      <c r="J20" s="300">
        <v>29638</v>
      </c>
      <c r="K20" s="300">
        <v>29462</v>
      </c>
      <c r="L20" s="300">
        <v>30706</v>
      </c>
      <c r="M20" s="301">
        <v>28996.079999999998</v>
      </c>
      <c r="N20" s="301">
        <v>28324.620000000003</v>
      </c>
      <c r="O20" s="301">
        <v>28112</v>
      </c>
      <c r="P20" s="301">
        <v>25949</v>
      </c>
      <c r="Q20" s="301">
        <v>25106.21</v>
      </c>
      <c r="R20" s="301">
        <v>24673.559999999998</v>
      </c>
      <c r="S20" s="301" t="s">
        <v>687</v>
      </c>
      <c r="T20" s="1463"/>
    </row>
    <row r="21" spans="1:20" s="86" customFormat="1" ht="18" customHeight="1">
      <c r="A21" s="1462"/>
      <c r="B21" s="307" t="s">
        <v>132</v>
      </c>
      <c r="C21" s="311">
        <v>231191</v>
      </c>
      <c r="D21" s="311">
        <v>233798</v>
      </c>
      <c r="E21" s="311">
        <v>243398</v>
      </c>
      <c r="F21" s="312">
        <v>252388</v>
      </c>
      <c r="G21" s="312">
        <v>259808</v>
      </c>
      <c r="H21" s="312">
        <v>264852</v>
      </c>
      <c r="I21" s="312">
        <v>267494</v>
      </c>
      <c r="J21" s="312">
        <v>272192</v>
      </c>
      <c r="K21" s="312">
        <v>274398</v>
      </c>
      <c r="L21" s="312">
        <v>280615</v>
      </c>
      <c r="M21" s="312">
        <v>284497.87000000005</v>
      </c>
      <c r="N21" s="313">
        <f>SUM(N18:N20)+1</f>
        <v>291492.51</v>
      </c>
      <c r="O21" s="313">
        <f>SUM(O18:O20)</f>
        <v>309017</v>
      </c>
      <c r="P21" s="313">
        <f>SUM(P18:P20)</f>
        <v>317026</v>
      </c>
      <c r="Q21" s="313">
        <f>SUM(Q18:Q20)</f>
        <v>326306.06</v>
      </c>
      <c r="R21" s="313">
        <f>SUM(R18:R20)</f>
        <v>342564.38999999996</v>
      </c>
      <c r="S21" s="313" t="s">
        <v>0</v>
      </c>
      <c r="T21" s="1463"/>
    </row>
    <row r="22" spans="1:20" s="86" customFormat="1" ht="18" customHeight="1">
      <c r="A22" s="1447" t="s">
        <v>694</v>
      </c>
      <c r="B22" s="298" t="s">
        <v>693</v>
      </c>
      <c r="C22" s="302">
        <v>101829</v>
      </c>
      <c r="D22" s="302">
        <v>105720</v>
      </c>
      <c r="E22" s="302">
        <v>109798</v>
      </c>
      <c r="F22" s="303">
        <v>114002</v>
      </c>
      <c r="G22" s="303">
        <v>118145</v>
      </c>
      <c r="H22" s="303">
        <v>123182</v>
      </c>
      <c r="I22" s="303">
        <v>125909</v>
      </c>
      <c r="J22" s="303">
        <v>131614</v>
      </c>
      <c r="K22" s="303">
        <v>138087</v>
      </c>
      <c r="L22" s="303">
        <v>143058</v>
      </c>
      <c r="M22" s="304">
        <f t="shared" ref="M22:R24" si="0">M18+M14+M10+M6</f>
        <v>148787.43</v>
      </c>
      <c r="N22" s="304">
        <f t="shared" si="0"/>
        <v>155614.40999999997</v>
      </c>
      <c r="O22" s="304">
        <f t="shared" si="0"/>
        <v>163461</v>
      </c>
      <c r="P22" s="304">
        <f t="shared" si="0"/>
        <v>177180</v>
      </c>
      <c r="Q22" s="304">
        <f t="shared" si="0"/>
        <v>187105.31999999998</v>
      </c>
      <c r="R22" s="304">
        <f t="shared" si="0"/>
        <v>199903.9</v>
      </c>
      <c r="S22" s="304" t="s">
        <v>691</v>
      </c>
      <c r="T22" s="1448" t="s">
        <v>692</v>
      </c>
    </row>
    <row r="23" spans="1:20" s="86" customFormat="1" ht="18" customHeight="1">
      <c r="A23" s="1447"/>
      <c r="B23" s="307" t="s">
        <v>690</v>
      </c>
      <c r="C23" s="311">
        <v>124216</v>
      </c>
      <c r="D23" s="311">
        <v>123570</v>
      </c>
      <c r="E23" s="311">
        <v>130654</v>
      </c>
      <c r="F23" s="312">
        <v>137471</v>
      </c>
      <c r="G23" s="312">
        <v>142169</v>
      </c>
      <c r="H23" s="312">
        <v>142632</v>
      </c>
      <c r="I23" s="312">
        <v>142506</v>
      </c>
      <c r="J23" s="312">
        <v>143241</v>
      </c>
      <c r="K23" s="312">
        <v>139151</v>
      </c>
      <c r="L23" s="312">
        <v>139311</v>
      </c>
      <c r="M23" s="313">
        <f t="shared" si="0"/>
        <v>139164.14000000001</v>
      </c>
      <c r="N23" s="313">
        <f t="shared" si="0"/>
        <v>140500.53</v>
      </c>
      <c r="O23" s="313">
        <f t="shared" si="0"/>
        <v>150392</v>
      </c>
      <c r="P23" s="313">
        <f t="shared" si="0"/>
        <v>146949</v>
      </c>
      <c r="Q23" s="313">
        <f t="shared" si="0"/>
        <v>147252.18000000002</v>
      </c>
      <c r="R23" s="313">
        <f t="shared" si="0"/>
        <v>151682.06</v>
      </c>
      <c r="S23" s="313" t="s">
        <v>689</v>
      </c>
      <c r="T23" s="1449"/>
    </row>
    <row r="24" spans="1:20" s="86" customFormat="1" ht="18" customHeight="1">
      <c r="A24" s="1447"/>
      <c r="B24" s="298" t="s">
        <v>688</v>
      </c>
      <c r="C24" s="302">
        <v>38490</v>
      </c>
      <c r="D24" s="302">
        <v>37921</v>
      </c>
      <c r="E24" s="302">
        <v>36359</v>
      </c>
      <c r="F24" s="303">
        <v>34389</v>
      </c>
      <c r="G24" s="303">
        <v>33183</v>
      </c>
      <c r="H24" s="303">
        <v>33100</v>
      </c>
      <c r="I24" s="303">
        <v>33148</v>
      </c>
      <c r="J24" s="303">
        <v>31739</v>
      </c>
      <c r="K24" s="303">
        <v>31563</v>
      </c>
      <c r="L24" s="303">
        <v>32778</v>
      </c>
      <c r="M24" s="304">
        <f t="shared" si="0"/>
        <v>31068.76</v>
      </c>
      <c r="N24" s="304">
        <f t="shared" si="0"/>
        <v>30380.690000000002</v>
      </c>
      <c r="O24" s="304">
        <f t="shared" si="0"/>
        <v>30168</v>
      </c>
      <c r="P24" s="304">
        <f t="shared" si="0"/>
        <v>27998</v>
      </c>
      <c r="Q24" s="304">
        <f t="shared" si="0"/>
        <v>27053.96</v>
      </c>
      <c r="R24" s="304">
        <f t="shared" si="0"/>
        <v>26621.32</v>
      </c>
      <c r="S24" s="304" t="s">
        <v>687</v>
      </c>
      <c r="T24" s="1449"/>
    </row>
    <row r="25" spans="1:20" s="86" customFormat="1" ht="18" customHeight="1">
      <c r="A25" s="1447"/>
      <c r="B25" s="307" t="s">
        <v>132</v>
      </c>
      <c r="C25" s="311">
        <v>264535</v>
      </c>
      <c r="D25" s="311">
        <v>267211</v>
      </c>
      <c r="E25" s="311">
        <v>276811</v>
      </c>
      <c r="F25" s="312">
        <v>285862</v>
      </c>
      <c r="G25" s="312">
        <v>293497</v>
      </c>
      <c r="H25" s="312">
        <v>298914</v>
      </c>
      <c r="I25" s="312">
        <v>301564</v>
      </c>
      <c r="J25" s="312">
        <v>306596</v>
      </c>
      <c r="K25" s="312">
        <v>308802</v>
      </c>
      <c r="L25" s="312">
        <f t="shared" ref="L25:R25" si="1">SUM(L22:L24)</f>
        <v>315147</v>
      </c>
      <c r="M25" s="313">
        <v>319021</v>
      </c>
      <c r="N25" s="313">
        <v>326498</v>
      </c>
      <c r="O25" s="313">
        <f t="shared" si="1"/>
        <v>344021</v>
      </c>
      <c r="P25" s="313">
        <f t="shared" si="1"/>
        <v>352127</v>
      </c>
      <c r="Q25" s="313">
        <f t="shared" si="1"/>
        <v>361411.46</v>
      </c>
      <c r="R25" s="313">
        <f t="shared" si="1"/>
        <v>378207.27999999997</v>
      </c>
      <c r="S25" s="313" t="s">
        <v>0</v>
      </c>
      <c r="T25" s="1450"/>
    </row>
    <row r="26" spans="1:20" s="86" customFormat="1" ht="18" customHeight="1">
      <c r="A26" s="325" t="s">
        <v>1937</v>
      </c>
      <c r="B26" s="319"/>
      <c r="C26" s="319"/>
      <c r="D26" s="319"/>
      <c r="E26" s="319"/>
      <c r="F26" s="319"/>
      <c r="G26" s="319"/>
      <c r="H26" s="320"/>
      <c r="I26" s="320"/>
      <c r="J26" s="320"/>
      <c r="K26" s="320"/>
      <c r="L26" s="320"/>
      <c r="M26" s="320"/>
      <c r="N26" s="320"/>
      <c r="O26" s="320"/>
      <c r="P26" s="320"/>
      <c r="Q26" s="320"/>
      <c r="R26" s="320"/>
      <c r="S26" s="320"/>
      <c r="T26" s="326"/>
    </row>
    <row r="27" spans="1:20" ht="48.75" customHeight="1">
      <c r="A27" s="1451" t="s">
        <v>2013</v>
      </c>
      <c r="B27" s="1452"/>
      <c r="C27" s="1452"/>
      <c r="D27" s="1452"/>
      <c r="E27" s="1452"/>
      <c r="F27" s="1452"/>
      <c r="G27" s="1452"/>
      <c r="H27" s="1452"/>
      <c r="I27" s="1452"/>
      <c r="J27" s="1452"/>
      <c r="K27" s="1452"/>
      <c r="L27" s="1452"/>
      <c r="M27" s="1452"/>
      <c r="N27" s="1452"/>
      <c r="O27" s="1452"/>
      <c r="P27" s="1452"/>
      <c r="Q27" s="1452"/>
      <c r="R27" s="1452"/>
      <c r="S27" s="1452"/>
      <c r="T27" s="1453"/>
    </row>
    <row r="55" spans="2:16">
      <c r="B55" s="1223"/>
      <c r="C55" s="1223"/>
      <c r="D55" s="1223"/>
      <c r="E55" s="1223"/>
      <c r="F55" s="1223"/>
      <c r="G55" s="1223"/>
      <c r="H55" s="1223"/>
      <c r="I55" s="1223"/>
      <c r="J55" s="1224"/>
      <c r="K55" s="1225"/>
      <c r="L55" s="1223"/>
      <c r="M55" s="1223"/>
      <c r="N55" s="1223"/>
      <c r="O55" s="1223"/>
      <c r="P55" s="1223"/>
    </row>
    <row r="56" spans="2:16">
      <c r="B56" s="1223"/>
      <c r="C56" s="1223"/>
      <c r="D56" s="1223"/>
      <c r="E56" s="1223"/>
      <c r="F56" s="1223"/>
      <c r="G56" s="1223"/>
      <c r="H56" s="1223"/>
      <c r="I56" s="1223"/>
      <c r="J56" s="1224"/>
      <c r="K56" s="1225"/>
      <c r="L56" s="1223"/>
      <c r="M56" s="1223"/>
      <c r="N56" s="1223"/>
      <c r="O56" s="1223"/>
      <c r="P56" s="1223"/>
    </row>
  </sheetData>
  <mergeCells count="16">
    <mergeCell ref="A22:A25"/>
    <mergeCell ref="T22:T25"/>
    <mergeCell ref="A27:T27"/>
    <mergeCell ref="A10:A13"/>
    <mergeCell ref="T10:T13"/>
    <mergeCell ref="A14:A17"/>
    <mergeCell ref="T14:T17"/>
    <mergeCell ref="A18:A21"/>
    <mergeCell ref="T18:T21"/>
    <mergeCell ref="A1:T1"/>
    <mergeCell ref="A4:B4"/>
    <mergeCell ref="A6:A9"/>
    <mergeCell ref="T6:T9"/>
    <mergeCell ref="A2:T2"/>
    <mergeCell ref="S3:T3"/>
    <mergeCell ref="S4:T4"/>
  </mergeCells>
  <conditionalFormatting sqref="U5:XFD25">
    <cfRule type="expression" dxfId="26" priority="1">
      <formula>MOD(ROW(),3)=1</formula>
    </cfRule>
  </conditionalFormatting>
  <printOptions horizontalCentered="1"/>
  <pageMargins left="0.23622047244094491" right="0.23622047244094491" top="0.74803149606299213" bottom="0.74803149606299213" header="0.31496062992125984" footer="0.31496062992125984"/>
  <pageSetup paperSize="9" scale="72" fitToHeight="0" pageOrder="overThenDown" orientation="landscape"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78115-C996-44C0-A150-45CAB9C77B21}">
  <sheetPr>
    <tabColor rgb="FF00B050"/>
    <pageSetUpPr fitToPage="1"/>
  </sheetPr>
  <dimension ref="A1:S86"/>
  <sheetViews>
    <sheetView showZeros="0" view="pageBreakPreview" topLeftCell="A73" zoomScaleSheetLayoutView="100" workbookViewId="0">
      <selection activeCell="L15" sqref="L15"/>
    </sheetView>
  </sheetViews>
  <sheetFormatPr defaultRowHeight="15"/>
  <cols>
    <col min="1" max="1" width="8.7109375" style="89" customWidth="1"/>
    <col min="2" max="2" width="16.28515625" style="87" customWidth="1"/>
    <col min="3" max="3" width="13.7109375" style="87" customWidth="1"/>
    <col min="4" max="6" width="10.42578125" style="87" hidden="1" customWidth="1"/>
    <col min="7" max="7" width="14.42578125" style="87" hidden="1" customWidth="1"/>
    <col min="8" max="8" width="10.140625" style="87" hidden="1" customWidth="1"/>
    <col min="9" max="9" width="10.85546875" style="87" hidden="1" customWidth="1"/>
    <col min="10" max="11" width="9.28515625" style="87" hidden="1" customWidth="1"/>
    <col min="12" max="12" width="10.42578125" style="87" customWidth="1"/>
    <col min="13" max="17" width="10.42578125" style="88" customWidth="1"/>
    <col min="18" max="18" width="13.42578125" style="88" customWidth="1"/>
    <col min="19" max="19" width="24.5703125" style="207" customWidth="1"/>
    <col min="20" max="254" width="9.140625" style="87"/>
    <col min="255" max="255" width="6.5703125" style="87" customWidth="1"/>
    <col min="256" max="256" width="19" style="87" bestFit="1" customWidth="1"/>
    <col min="257" max="257" width="11.85546875" style="87" customWidth="1"/>
    <col min="258" max="266" width="9.140625" style="87" customWidth="1"/>
    <col min="267" max="267" width="13.28515625" style="87" customWidth="1"/>
    <col min="268" max="268" width="11.42578125" style="87" customWidth="1"/>
    <col min="269" max="269" width="11.85546875" style="87" customWidth="1"/>
    <col min="270" max="510" width="9.140625" style="87"/>
    <col min="511" max="511" width="6.5703125" style="87" customWidth="1"/>
    <col min="512" max="512" width="19" style="87" bestFit="1" customWidth="1"/>
    <col min="513" max="513" width="11.85546875" style="87" customWidth="1"/>
    <col min="514" max="522" width="9.140625" style="87" customWidth="1"/>
    <col min="523" max="523" width="13.28515625" style="87" customWidth="1"/>
    <col min="524" max="524" width="11.42578125" style="87" customWidth="1"/>
    <col min="525" max="525" width="11.85546875" style="87" customWidth="1"/>
    <col min="526" max="766" width="9.140625" style="87"/>
    <col min="767" max="767" width="6.5703125" style="87" customWidth="1"/>
    <col min="768" max="768" width="19" style="87" bestFit="1" customWidth="1"/>
    <col min="769" max="769" width="11.85546875" style="87" customWidth="1"/>
    <col min="770" max="778" width="9.140625" style="87" customWidth="1"/>
    <col min="779" max="779" width="13.28515625" style="87" customWidth="1"/>
    <col min="780" max="780" width="11.42578125" style="87" customWidth="1"/>
    <col min="781" max="781" width="11.85546875" style="87" customWidth="1"/>
    <col min="782" max="1022" width="9.140625" style="87"/>
    <col min="1023" max="1023" width="6.5703125" style="87" customWidth="1"/>
    <col min="1024" max="1024" width="19" style="87" bestFit="1" customWidth="1"/>
    <col min="1025" max="1025" width="11.85546875" style="87" customWidth="1"/>
    <col min="1026" max="1034" width="9.140625" style="87" customWidth="1"/>
    <col min="1035" max="1035" width="13.28515625" style="87" customWidth="1"/>
    <col min="1036" max="1036" width="11.42578125" style="87" customWidth="1"/>
    <col min="1037" max="1037" width="11.85546875" style="87" customWidth="1"/>
    <col min="1038" max="1278" width="9.140625" style="87"/>
    <col min="1279" max="1279" width="6.5703125" style="87" customWidth="1"/>
    <col min="1280" max="1280" width="19" style="87" bestFit="1" customWidth="1"/>
    <col min="1281" max="1281" width="11.85546875" style="87" customWidth="1"/>
    <col min="1282" max="1290" width="9.140625" style="87" customWidth="1"/>
    <col min="1291" max="1291" width="13.28515625" style="87" customWidth="1"/>
    <col min="1292" max="1292" width="11.42578125" style="87" customWidth="1"/>
    <col min="1293" max="1293" width="11.85546875" style="87" customWidth="1"/>
    <col min="1294" max="1534" width="9.140625" style="87"/>
    <col min="1535" max="1535" width="6.5703125" style="87" customWidth="1"/>
    <col min="1536" max="1536" width="19" style="87" bestFit="1" customWidth="1"/>
    <col min="1537" max="1537" width="11.85546875" style="87" customWidth="1"/>
    <col min="1538" max="1546" width="9.140625" style="87" customWidth="1"/>
    <col min="1547" max="1547" width="13.28515625" style="87" customWidth="1"/>
    <col min="1548" max="1548" width="11.42578125" style="87" customWidth="1"/>
    <col min="1549" max="1549" width="11.85546875" style="87" customWidth="1"/>
    <col min="1550" max="1790" width="9.140625" style="87"/>
    <col min="1791" max="1791" width="6.5703125" style="87" customWidth="1"/>
    <col min="1792" max="1792" width="19" style="87" bestFit="1" customWidth="1"/>
    <col min="1793" max="1793" width="11.85546875" style="87" customWidth="1"/>
    <col min="1794" max="1802" width="9.140625" style="87" customWidth="1"/>
    <col min="1803" max="1803" width="13.28515625" style="87" customWidth="1"/>
    <col min="1804" max="1804" width="11.42578125" style="87" customWidth="1"/>
    <col min="1805" max="1805" width="11.85546875" style="87" customWidth="1"/>
    <col min="1806" max="2046" width="9.140625" style="87"/>
    <col min="2047" max="2047" width="6.5703125" style="87" customWidth="1"/>
    <col min="2048" max="2048" width="19" style="87" bestFit="1" customWidth="1"/>
    <col min="2049" max="2049" width="11.85546875" style="87" customWidth="1"/>
    <col min="2050" max="2058" width="9.140625" style="87" customWidth="1"/>
    <col min="2059" max="2059" width="13.28515625" style="87" customWidth="1"/>
    <col min="2060" max="2060" width="11.42578125" style="87" customWidth="1"/>
    <col min="2061" max="2061" width="11.85546875" style="87" customWidth="1"/>
    <col min="2062" max="2302" width="9.140625" style="87"/>
    <col min="2303" max="2303" width="6.5703125" style="87" customWidth="1"/>
    <col min="2304" max="2304" width="19" style="87" bestFit="1" customWidth="1"/>
    <col min="2305" max="2305" width="11.85546875" style="87" customWidth="1"/>
    <col min="2306" max="2314" width="9.140625" style="87" customWidth="1"/>
    <col min="2315" max="2315" width="13.28515625" style="87" customWidth="1"/>
    <col min="2316" max="2316" width="11.42578125" style="87" customWidth="1"/>
    <col min="2317" max="2317" width="11.85546875" style="87" customWidth="1"/>
    <col min="2318" max="2558" width="9.140625" style="87"/>
    <col min="2559" max="2559" width="6.5703125" style="87" customWidth="1"/>
    <col min="2560" max="2560" width="19" style="87" bestFit="1" customWidth="1"/>
    <col min="2561" max="2561" width="11.85546875" style="87" customWidth="1"/>
    <col min="2562" max="2570" width="9.140625" style="87" customWidth="1"/>
    <col min="2571" max="2571" width="13.28515625" style="87" customWidth="1"/>
    <col min="2572" max="2572" width="11.42578125" style="87" customWidth="1"/>
    <col min="2573" max="2573" width="11.85546875" style="87" customWidth="1"/>
    <col min="2574" max="2814" width="9.140625" style="87"/>
    <col min="2815" max="2815" width="6.5703125" style="87" customWidth="1"/>
    <col min="2816" max="2816" width="19" style="87" bestFit="1" customWidth="1"/>
    <col min="2817" max="2817" width="11.85546875" style="87" customWidth="1"/>
    <col min="2818" max="2826" width="9.140625" style="87" customWidth="1"/>
    <col min="2827" max="2827" width="13.28515625" style="87" customWidth="1"/>
    <col min="2828" max="2828" width="11.42578125" style="87" customWidth="1"/>
    <col min="2829" max="2829" width="11.85546875" style="87" customWidth="1"/>
    <col min="2830" max="3070" width="9.140625" style="87"/>
    <col min="3071" max="3071" width="6.5703125" style="87" customWidth="1"/>
    <col min="3072" max="3072" width="19" style="87" bestFit="1" customWidth="1"/>
    <col min="3073" max="3073" width="11.85546875" style="87" customWidth="1"/>
    <col min="3074" max="3082" width="9.140625" style="87" customWidth="1"/>
    <col min="3083" max="3083" width="13.28515625" style="87" customWidth="1"/>
    <col min="3084" max="3084" width="11.42578125" style="87" customWidth="1"/>
    <col min="3085" max="3085" width="11.85546875" style="87" customWidth="1"/>
    <col min="3086" max="3326" width="9.140625" style="87"/>
    <col min="3327" max="3327" width="6.5703125" style="87" customWidth="1"/>
    <col min="3328" max="3328" width="19" style="87" bestFit="1" customWidth="1"/>
    <col min="3329" max="3329" width="11.85546875" style="87" customWidth="1"/>
    <col min="3330" max="3338" width="9.140625" style="87" customWidth="1"/>
    <col min="3339" max="3339" width="13.28515625" style="87" customWidth="1"/>
    <col min="3340" max="3340" width="11.42578125" style="87" customWidth="1"/>
    <col min="3341" max="3341" width="11.85546875" style="87" customWidth="1"/>
    <col min="3342" max="3582" width="9.140625" style="87"/>
    <col min="3583" max="3583" width="6.5703125" style="87" customWidth="1"/>
    <col min="3584" max="3584" width="19" style="87" bestFit="1" customWidth="1"/>
    <col min="3585" max="3585" width="11.85546875" style="87" customWidth="1"/>
    <col min="3586" max="3594" width="9.140625" style="87" customWidth="1"/>
    <col min="3595" max="3595" width="13.28515625" style="87" customWidth="1"/>
    <col min="3596" max="3596" width="11.42578125" style="87" customWidth="1"/>
    <col min="3597" max="3597" width="11.85546875" style="87" customWidth="1"/>
    <col min="3598" max="3838" width="9.140625" style="87"/>
    <col min="3839" max="3839" width="6.5703125" style="87" customWidth="1"/>
    <col min="3840" max="3840" width="19" style="87" bestFit="1" customWidth="1"/>
    <col min="3841" max="3841" width="11.85546875" style="87" customWidth="1"/>
    <col min="3842" max="3850" width="9.140625" style="87" customWidth="1"/>
    <col min="3851" max="3851" width="13.28515625" style="87" customWidth="1"/>
    <col min="3852" max="3852" width="11.42578125" style="87" customWidth="1"/>
    <col min="3853" max="3853" width="11.85546875" style="87" customWidth="1"/>
    <col min="3854" max="4094" width="9.140625" style="87"/>
    <col min="4095" max="4095" width="6.5703125" style="87" customWidth="1"/>
    <col min="4096" max="4096" width="19" style="87" bestFit="1" customWidth="1"/>
    <col min="4097" max="4097" width="11.85546875" style="87" customWidth="1"/>
    <col min="4098" max="4106" width="9.140625" style="87" customWidth="1"/>
    <col min="4107" max="4107" width="13.28515625" style="87" customWidth="1"/>
    <col min="4108" max="4108" width="11.42578125" style="87" customWidth="1"/>
    <col min="4109" max="4109" width="11.85546875" style="87" customWidth="1"/>
    <col min="4110" max="4350" width="9.140625" style="87"/>
    <col min="4351" max="4351" width="6.5703125" style="87" customWidth="1"/>
    <col min="4352" max="4352" width="19" style="87" bestFit="1" customWidth="1"/>
    <col min="4353" max="4353" width="11.85546875" style="87" customWidth="1"/>
    <col min="4354" max="4362" width="9.140625" style="87" customWidth="1"/>
    <col min="4363" max="4363" width="13.28515625" style="87" customWidth="1"/>
    <col min="4364" max="4364" width="11.42578125" style="87" customWidth="1"/>
    <col min="4365" max="4365" width="11.85546875" style="87" customWidth="1"/>
    <col min="4366" max="4606" width="9.140625" style="87"/>
    <col min="4607" max="4607" width="6.5703125" style="87" customWidth="1"/>
    <col min="4608" max="4608" width="19" style="87" bestFit="1" customWidth="1"/>
    <col min="4609" max="4609" width="11.85546875" style="87" customWidth="1"/>
    <col min="4610" max="4618" width="9.140625" style="87" customWidth="1"/>
    <col min="4619" max="4619" width="13.28515625" style="87" customWidth="1"/>
    <col min="4620" max="4620" width="11.42578125" style="87" customWidth="1"/>
    <col min="4621" max="4621" width="11.85546875" style="87" customWidth="1"/>
    <col min="4622" max="4862" width="9.140625" style="87"/>
    <col min="4863" max="4863" width="6.5703125" style="87" customWidth="1"/>
    <col min="4864" max="4864" width="19" style="87" bestFit="1" customWidth="1"/>
    <col min="4865" max="4865" width="11.85546875" style="87" customWidth="1"/>
    <col min="4866" max="4874" width="9.140625" style="87" customWidth="1"/>
    <col min="4875" max="4875" width="13.28515625" style="87" customWidth="1"/>
    <col min="4876" max="4876" width="11.42578125" style="87" customWidth="1"/>
    <col min="4877" max="4877" width="11.85546875" style="87" customWidth="1"/>
    <col min="4878" max="5118" width="9.140625" style="87"/>
    <col min="5119" max="5119" width="6.5703125" style="87" customWidth="1"/>
    <col min="5120" max="5120" width="19" style="87" bestFit="1" customWidth="1"/>
    <col min="5121" max="5121" width="11.85546875" style="87" customWidth="1"/>
    <col min="5122" max="5130" width="9.140625" style="87" customWidth="1"/>
    <col min="5131" max="5131" width="13.28515625" style="87" customWidth="1"/>
    <col min="5132" max="5132" width="11.42578125" style="87" customWidth="1"/>
    <col min="5133" max="5133" width="11.85546875" style="87" customWidth="1"/>
    <col min="5134" max="5374" width="9.140625" style="87"/>
    <col min="5375" max="5375" width="6.5703125" style="87" customWidth="1"/>
    <col min="5376" max="5376" width="19" style="87" bestFit="1" customWidth="1"/>
    <col min="5377" max="5377" width="11.85546875" style="87" customWidth="1"/>
    <col min="5378" max="5386" width="9.140625" style="87" customWidth="1"/>
    <col min="5387" max="5387" width="13.28515625" style="87" customWidth="1"/>
    <col min="5388" max="5388" width="11.42578125" style="87" customWidth="1"/>
    <col min="5389" max="5389" width="11.85546875" style="87" customWidth="1"/>
    <col min="5390" max="5630" width="9.140625" style="87"/>
    <col min="5631" max="5631" width="6.5703125" style="87" customWidth="1"/>
    <col min="5632" max="5632" width="19" style="87" bestFit="1" customWidth="1"/>
    <col min="5633" max="5633" width="11.85546875" style="87" customWidth="1"/>
    <col min="5634" max="5642" width="9.140625" style="87" customWidth="1"/>
    <col min="5643" max="5643" width="13.28515625" style="87" customWidth="1"/>
    <col min="5644" max="5644" width="11.42578125" style="87" customWidth="1"/>
    <col min="5645" max="5645" width="11.85546875" style="87" customWidth="1"/>
    <col min="5646" max="5886" width="9.140625" style="87"/>
    <col min="5887" max="5887" width="6.5703125" style="87" customWidth="1"/>
    <col min="5888" max="5888" width="19" style="87" bestFit="1" customWidth="1"/>
    <col min="5889" max="5889" width="11.85546875" style="87" customWidth="1"/>
    <col min="5890" max="5898" width="9.140625" style="87" customWidth="1"/>
    <col min="5899" max="5899" width="13.28515625" style="87" customWidth="1"/>
    <col min="5900" max="5900" width="11.42578125" style="87" customWidth="1"/>
    <col min="5901" max="5901" width="11.85546875" style="87" customWidth="1"/>
    <col min="5902" max="6142" width="9.140625" style="87"/>
    <col min="6143" max="6143" width="6.5703125" style="87" customWidth="1"/>
    <col min="6144" max="6144" width="19" style="87" bestFit="1" customWidth="1"/>
    <col min="6145" max="6145" width="11.85546875" style="87" customWidth="1"/>
    <col min="6146" max="6154" width="9.140625" style="87" customWidth="1"/>
    <col min="6155" max="6155" width="13.28515625" style="87" customWidth="1"/>
    <col min="6156" max="6156" width="11.42578125" style="87" customWidth="1"/>
    <col min="6157" max="6157" width="11.85546875" style="87" customWidth="1"/>
    <col min="6158" max="6398" width="9.140625" style="87"/>
    <col min="6399" max="6399" width="6.5703125" style="87" customWidth="1"/>
    <col min="6400" max="6400" width="19" style="87" bestFit="1" customWidth="1"/>
    <col min="6401" max="6401" width="11.85546875" style="87" customWidth="1"/>
    <col min="6402" max="6410" width="9.140625" style="87" customWidth="1"/>
    <col min="6411" max="6411" width="13.28515625" style="87" customWidth="1"/>
    <col min="6412" max="6412" width="11.42578125" style="87" customWidth="1"/>
    <col min="6413" max="6413" width="11.85546875" style="87" customWidth="1"/>
    <col min="6414" max="6654" width="9.140625" style="87"/>
    <col min="6655" max="6655" width="6.5703125" style="87" customWidth="1"/>
    <col min="6656" max="6656" width="19" style="87" bestFit="1" customWidth="1"/>
    <col min="6657" max="6657" width="11.85546875" style="87" customWidth="1"/>
    <col min="6658" max="6666" width="9.140625" style="87" customWidth="1"/>
    <col min="6667" max="6667" width="13.28515625" style="87" customWidth="1"/>
    <col min="6668" max="6668" width="11.42578125" style="87" customWidth="1"/>
    <col min="6669" max="6669" width="11.85546875" style="87" customWidth="1"/>
    <col min="6670" max="6910" width="9.140625" style="87"/>
    <col min="6911" max="6911" width="6.5703125" style="87" customWidth="1"/>
    <col min="6912" max="6912" width="19" style="87" bestFit="1" customWidth="1"/>
    <col min="6913" max="6913" width="11.85546875" style="87" customWidth="1"/>
    <col min="6914" max="6922" width="9.140625" style="87" customWidth="1"/>
    <col min="6923" max="6923" width="13.28515625" style="87" customWidth="1"/>
    <col min="6924" max="6924" width="11.42578125" style="87" customWidth="1"/>
    <col min="6925" max="6925" width="11.85546875" style="87" customWidth="1"/>
    <col min="6926" max="7166" width="9.140625" style="87"/>
    <col min="7167" max="7167" width="6.5703125" style="87" customWidth="1"/>
    <col min="7168" max="7168" width="19" style="87" bestFit="1" customWidth="1"/>
    <col min="7169" max="7169" width="11.85546875" style="87" customWidth="1"/>
    <col min="7170" max="7178" width="9.140625" style="87" customWidth="1"/>
    <col min="7179" max="7179" width="13.28515625" style="87" customWidth="1"/>
    <col min="7180" max="7180" width="11.42578125" style="87" customWidth="1"/>
    <col min="7181" max="7181" width="11.85546875" style="87" customWidth="1"/>
    <col min="7182" max="7422" width="9.140625" style="87"/>
    <col min="7423" max="7423" width="6.5703125" style="87" customWidth="1"/>
    <col min="7424" max="7424" width="19" style="87" bestFit="1" customWidth="1"/>
    <col min="7425" max="7425" width="11.85546875" style="87" customWidth="1"/>
    <col min="7426" max="7434" width="9.140625" style="87" customWidth="1"/>
    <col min="7435" max="7435" width="13.28515625" style="87" customWidth="1"/>
    <col min="7436" max="7436" width="11.42578125" style="87" customWidth="1"/>
    <col min="7437" max="7437" width="11.85546875" style="87" customWidth="1"/>
    <col min="7438" max="7678" width="9.140625" style="87"/>
    <col min="7679" max="7679" width="6.5703125" style="87" customWidth="1"/>
    <col min="7680" max="7680" width="19" style="87" bestFit="1" customWidth="1"/>
    <col min="7681" max="7681" width="11.85546875" style="87" customWidth="1"/>
    <col min="7682" max="7690" width="9.140625" style="87" customWidth="1"/>
    <col min="7691" max="7691" width="13.28515625" style="87" customWidth="1"/>
    <col min="7692" max="7692" width="11.42578125" style="87" customWidth="1"/>
    <col min="7693" max="7693" width="11.85546875" style="87" customWidth="1"/>
    <col min="7694" max="7934" width="9.140625" style="87"/>
    <col min="7935" max="7935" width="6.5703125" style="87" customWidth="1"/>
    <col min="7936" max="7936" width="19" style="87" bestFit="1" customWidth="1"/>
    <col min="7937" max="7937" width="11.85546875" style="87" customWidth="1"/>
    <col min="7938" max="7946" width="9.140625" style="87" customWidth="1"/>
    <col min="7947" max="7947" width="13.28515625" style="87" customWidth="1"/>
    <col min="7948" max="7948" width="11.42578125" style="87" customWidth="1"/>
    <col min="7949" max="7949" width="11.85546875" style="87" customWidth="1"/>
    <col min="7950" max="8190" width="9.140625" style="87"/>
    <col min="8191" max="8191" width="6.5703125" style="87" customWidth="1"/>
    <col min="8192" max="8192" width="19" style="87" bestFit="1" customWidth="1"/>
    <col min="8193" max="8193" width="11.85546875" style="87" customWidth="1"/>
    <col min="8194" max="8202" width="9.140625" style="87" customWidth="1"/>
    <col min="8203" max="8203" width="13.28515625" style="87" customWidth="1"/>
    <col min="8204" max="8204" width="11.42578125" style="87" customWidth="1"/>
    <col min="8205" max="8205" width="11.85546875" style="87" customWidth="1"/>
    <col min="8206" max="8446" width="9.140625" style="87"/>
    <col min="8447" max="8447" width="6.5703125" style="87" customWidth="1"/>
    <col min="8448" max="8448" width="19" style="87" bestFit="1" customWidth="1"/>
    <col min="8449" max="8449" width="11.85546875" style="87" customWidth="1"/>
    <col min="8450" max="8458" width="9.140625" style="87" customWidth="1"/>
    <col min="8459" max="8459" width="13.28515625" style="87" customWidth="1"/>
    <col min="8460" max="8460" width="11.42578125" style="87" customWidth="1"/>
    <col min="8461" max="8461" width="11.85546875" style="87" customWidth="1"/>
    <col min="8462" max="8702" width="9.140625" style="87"/>
    <col min="8703" max="8703" width="6.5703125" style="87" customWidth="1"/>
    <col min="8704" max="8704" width="19" style="87" bestFit="1" customWidth="1"/>
    <col min="8705" max="8705" width="11.85546875" style="87" customWidth="1"/>
    <col min="8706" max="8714" width="9.140625" style="87" customWidth="1"/>
    <col min="8715" max="8715" width="13.28515625" style="87" customWidth="1"/>
    <col min="8716" max="8716" width="11.42578125" style="87" customWidth="1"/>
    <col min="8717" max="8717" width="11.85546875" style="87" customWidth="1"/>
    <col min="8718" max="8958" width="9.140625" style="87"/>
    <col min="8959" max="8959" width="6.5703125" style="87" customWidth="1"/>
    <col min="8960" max="8960" width="19" style="87" bestFit="1" customWidth="1"/>
    <col min="8961" max="8961" width="11.85546875" style="87" customWidth="1"/>
    <col min="8962" max="8970" width="9.140625" style="87" customWidth="1"/>
    <col min="8971" max="8971" width="13.28515625" style="87" customWidth="1"/>
    <col min="8972" max="8972" width="11.42578125" style="87" customWidth="1"/>
    <col min="8973" max="8973" width="11.85546875" style="87" customWidth="1"/>
    <col min="8974" max="9214" width="9.140625" style="87"/>
    <col min="9215" max="9215" width="6.5703125" style="87" customWidth="1"/>
    <col min="9216" max="9216" width="19" style="87" bestFit="1" customWidth="1"/>
    <col min="9217" max="9217" width="11.85546875" style="87" customWidth="1"/>
    <col min="9218" max="9226" width="9.140625" style="87" customWidth="1"/>
    <col min="9227" max="9227" width="13.28515625" style="87" customWidth="1"/>
    <col min="9228" max="9228" width="11.42578125" style="87" customWidth="1"/>
    <col min="9229" max="9229" width="11.85546875" style="87" customWidth="1"/>
    <col min="9230" max="9470" width="9.140625" style="87"/>
    <col min="9471" max="9471" width="6.5703125" style="87" customWidth="1"/>
    <col min="9472" max="9472" width="19" style="87" bestFit="1" customWidth="1"/>
    <col min="9473" max="9473" width="11.85546875" style="87" customWidth="1"/>
    <col min="9474" max="9482" width="9.140625" style="87" customWidth="1"/>
    <col min="9483" max="9483" width="13.28515625" style="87" customWidth="1"/>
    <col min="9484" max="9484" width="11.42578125" style="87" customWidth="1"/>
    <col min="9485" max="9485" width="11.85546875" style="87" customWidth="1"/>
    <col min="9486" max="9726" width="9.140625" style="87"/>
    <col min="9727" max="9727" width="6.5703125" style="87" customWidth="1"/>
    <col min="9728" max="9728" width="19" style="87" bestFit="1" customWidth="1"/>
    <col min="9729" max="9729" width="11.85546875" style="87" customWidth="1"/>
    <col min="9730" max="9738" width="9.140625" style="87" customWidth="1"/>
    <col min="9739" max="9739" width="13.28515625" style="87" customWidth="1"/>
    <col min="9740" max="9740" width="11.42578125" style="87" customWidth="1"/>
    <col min="9741" max="9741" width="11.85546875" style="87" customWidth="1"/>
    <col min="9742" max="9982" width="9.140625" style="87"/>
    <col min="9983" max="9983" width="6.5703125" style="87" customWidth="1"/>
    <col min="9984" max="9984" width="19" style="87" bestFit="1" customWidth="1"/>
    <col min="9985" max="9985" width="11.85546875" style="87" customWidth="1"/>
    <col min="9986" max="9994" width="9.140625" style="87" customWidth="1"/>
    <col min="9995" max="9995" width="13.28515625" style="87" customWidth="1"/>
    <col min="9996" max="9996" width="11.42578125" style="87" customWidth="1"/>
    <col min="9997" max="9997" width="11.85546875" style="87" customWidth="1"/>
    <col min="9998" max="10238" width="9.140625" style="87"/>
    <col min="10239" max="10239" width="6.5703125" style="87" customWidth="1"/>
    <col min="10240" max="10240" width="19" style="87" bestFit="1" customWidth="1"/>
    <col min="10241" max="10241" width="11.85546875" style="87" customWidth="1"/>
    <col min="10242" max="10250" width="9.140625" style="87" customWidth="1"/>
    <col min="10251" max="10251" width="13.28515625" style="87" customWidth="1"/>
    <col min="10252" max="10252" width="11.42578125" style="87" customWidth="1"/>
    <col min="10253" max="10253" width="11.85546875" style="87" customWidth="1"/>
    <col min="10254" max="10494" width="9.140625" style="87"/>
    <col min="10495" max="10495" width="6.5703125" style="87" customWidth="1"/>
    <col min="10496" max="10496" width="19" style="87" bestFit="1" customWidth="1"/>
    <col min="10497" max="10497" width="11.85546875" style="87" customWidth="1"/>
    <col min="10498" max="10506" width="9.140625" style="87" customWidth="1"/>
    <col min="10507" max="10507" width="13.28515625" style="87" customWidth="1"/>
    <col min="10508" max="10508" width="11.42578125" style="87" customWidth="1"/>
    <col min="10509" max="10509" width="11.85546875" style="87" customWidth="1"/>
    <col min="10510" max="10750" width="9.140625" style="87"/>
    <col min="10751" max="10751" width="6.5703125" style="87" customWidth="1"/>
    <col min="10752" max="10752" width="19" style="87" bestFit="1" customWidth="1"/>
    <col min="10753" max="10753" width="11.85546875" style="87" customWidth="1"/>
    <col min="10754" max="10762" width="9.140625" style="87" customWidth="1"/>
    <col min="10763" max="10763" width="13.28515625" style="87" customWidth="1"/>
    <col min="10764" max="10764" width="11.42578125" style="87" customWidth="1"/>
    <col min="10765" max="10765" width="11.85546875" style="87" customWidth="1"/>
    <col min="10766" max="11006" width="9.140625" style="87"/>
    <col min="11007" max="11007" width="6.5703125" style="87" customWidth="1"/>
    <col min="11008" max="11008" width="19" style="87" bestFit="1" customWidth="1"/>
    <col min="11009" max="11009" width="11.85546875" style="87" customWidth="1"/>
    <col min="11010" max="11018" width="9.140625" style="87" customWidth="1"/>
    <col min="11019" max="11019" width="13.28515625" style="87" customWidth="1"/>
    <col min="11020" max="11020" width="11.42578125" style="87" customWidth="1"/>
    <col min="11021" max="11021" width="11.85546875" style="87" customWidth="1"/>
    <col min="11022" max="11262" width="9.140625" style="87"/>
    <col min="11263" max="11263" width="6.5703125" style="87" customWidth="1"/>
    <col min="11264" max="11264" width="19" style="87" bestFit="1" customWidth="1"/>
    <col min="11265" max="11265" width="11.85546875" style="87" customWidth="1"/>
    <col min="11266" max="11274" width="9.140625" style="87" customWidth="1"/>
    <col min="11275" max="11275" width="13.28515625" style="87" customWidth="1"/>
    <col min="11276" max="11276" width="11.42578125" style="87" customWidth="1"/>
    <col min="11277" max="11277" width="11.85546875" style="87" customWidth="1"/>
    <col min="11278" max="11518" width="9.140625" style="87"/>
    <col min="11519" max="11519" width="6.5703125" style="87" customWidth="1"/>
    <col min="11520" max="11520" width="19" style="87" bestFit="1" customWidth="1"/>
    <col min="11521" max="11521" width="11.85546875" style="87" customWidth="1"/>
    <col min="11522" max="11530" width="9.140625" style="87" customWidth="1"/>
    <col min="11531" max="11531" width="13.28515625" style="87" customWidth="1"/>
    <col min="11532" max="11532" width="11.42578125" style="87" customWidth="1"/>
    <col min="11533" max="11533" width="11.85546875" style="87" customWidth="1"/>
    <col min="11534" max="11774" width="9.140625" style="87"/>
    <col min="11775" max="11775" width="6.5703125" style="87" customWidth="1"/>
    <col min="11776" max="11776" width="19" style="87" bestFit="1" customWidth="1"/>
    <col min="11777" max="11777" width="11.85546875" style="87" customWidth="1"/>
    <col min="11778" max="11786" width="9.140625" style="87" customWidth="1"/>
    <col min="11787" max="11787" width="13.28515625" style="87" customWidth="1"/>
    <col min="11788" max="11788" width="11.42578125" style="87" customWidth="1"/>
    <col min="11789" max="11789" width="11.85546875" style="87" customWidth="1"/>
    <col min="11790" max="12030" width="9.140625" style="87"/>
    <col min="12031" max="12031" width="6.5703125" style="87" customWidth="1"/>
    <col min="12032" max="12032" width="19" style="87" bestFit="1" customWidth="1"/>
    <col min="12033" max="12033" width="11.85546875" style="87" customWidth="1"/>
    <col min="12034" max="12042" width="9.140625" style="87" customWidth="1"/>
    <col min="12043" max="12043" width="13.28515625" style="87" customWidth="1"/>
    <col min="12044" max="12044" width="11.42578125" style="87" customWidth="1"/>
    <col min="12045" max="12045" width="11.85546875" style="87" customWidth="1"/>
    <col min="12046" max="12286" width="9.140625" style="87"/>
    <col min="12287" max="12287" width="6.5703125" style="87" customWidth="1"/>
    <col min="12288" max="12288" width="19" style="87" bestFit="1" customWidth="1"/>
    <col min="12289" max="12289" width="11.85546875" style="87" customWidth="1"/>
    <col min="12290" max="12298" width="9.140625" style="87" customWidth="1"/>
    <col min="12299" max="12299" width="13.28515625" style="87" customWidth="1"/>
    <col min="12300" max="12300" width="11.42578125" style="87" customWidth="1"/>
    <col min="12301" max="12301" width="11.85546875" style="87" customWidth="1"/>
    <col min="12302" max="12542" width="9.140625" style="87"/>
    <col min="12543" max="12543" width="6.5703125" style="87" customWidth="1"/>
    <col min="12544" max="12544" width="19" style="87" bestFit="1" customWidth="1"/>
    <col min="12545" max="12545" width="11.85546875" style="87" customWidth="1"/>
    <col min="12546" max="12554" width="9.140625" style="87" customWidth="1"/>
    <col min="12555" max="12555" width="13.28515625" style="87" customWidth="1"/>
    <col min="12556" max="12556" width="11.42578125" style="87" customWidth="1"/>
    <col min="12557" max="12557" width="11.85546875" style="87" customWidth="1"/>
    <col min="12558" max="12798" width="9.140625" style="87"/>
    <col min="12799" max="12799" width="6.5703125" style="87" customWidth="1"/>
    <col min="12800" max="12800" width="19" style="87" bestFit="1" customWidth="1"/>
    <col min="12801" max="12801" width="11.85546875" style="87" customWidth="1"/>
    <col min="12802" max="12810" width="9.140625" style="87" customWidth="1"/>
    <col min="12811" max="12811" width="13.28515625" style="87" customWidth="1"/>
    <col min="12812" max="12812" width="11.42578125" style="87" customWidth="1"/>
    <col min="12813" max="12813" width="11.85546875" style="87" customWidth="1"/>
    <col min="12814" max="13054" width="9.140625" style="87"/>
    <col min="13055" max="13055" width="6.5703125" style="87" customWidth="1"/>
    <col min="13056" max="13056" width="19" style="87" bestFit="1" customWidth="1"/>
    <col min="13057" max="13057" width="11.85546875" style="87" customWidth="1"/>
    <col min="13058" max="13066" width="9.140625" style="87" customWidth="1"/>
    <col min="13067" max="13067" width="13.28515625" style="87" customWidth="1"/>
    <col min="13068" max="13068" width="11.42578125" style="87" customWidth="1"/>
    <col min="13069" max="13069" width="11.85546875" style="87" customWidth="1"/>
    <col min="13070" max="13310" width="9.140625" style="87"/>
    <col min="13311" max="13311" width="6.5703125" style="87" customWidth="1"/>
    <col min="13312" max="13312" width="19" style="87" bestFit="1" customWidth="1"/>
    <col min="13313" max="13313" width="11.85546875" style="87" customWidth="1"/>
    <col min="13314" max="13322" width="9.140625" style="87" customWidth="1"/>
    <col min="13323" max="13323" width="13.28515625" style="87" customWidth="1"/>
    <col min="13324" max="13324" width="11.42578125" style="87" customWidth="1"/>
    <col min="13325" max="13325" width="11.85546875" style="87" customWidth="1"/>
    <col min="13326" max="13566" width="9.140625" style="87"/>
    <col min="13567" max="13567" width="6.5703125" style="87" customWidth="1"/>
    <col min="13568" max="13568" width="19" style="87" bestFit="1" customWidth="1"/>
    <col min="13569" max="13569" width="11.85546875" style="87" customWidth="1"/>
    <col min="13570" max="13578" width="9.140625" style="87" customWidth="1"/>
    <col min="13579" max="13579" width="13.28515625" style="87" customWidth="1"/>
    <col min="13580" max="13580" width="11.42578125" style="87" customWidth="1"/>
    <col min="13581" max="13581" width="11.85546875" style="87" customWidth="1"/>
    <col min="13582" max="13822" width="9.140625" style="87"/>
    <col min="13823" max="13823" width="6.5703125" style="87" customWidth="1"/>
    <col min="13824" max="13824" width="19" style="87" bestFit="1" customWidth="1"/>
    <col min="13825" max="13825" width="11.85546875" style="87" customWidth="1"/>
    <col min="13826" max="13834" width="9.140625" style="87" customWidth="1"/>
    <col min="13835" max="13835" width="13.28515625" style="87" customWidth="1"/>
    <col min="13836" max="13836" width="11.42578125" style="87" customWidth="1"/>
    <col min="13837" max="13837" width="11.85546875" style="87" customWidth="1"/>
    <col min="13838" max="14078" width="9.140625" style="87"/>
    <col min="14079" max="14079" width="6.5703125" style="87" customWidth="1"/>
    <col min="14080" max="14080" width="19" style="87" bestFit="1" customWidth="1"/>
    <col min="14081" max="14081" width="11.85546875" style="87" customWidth="1"/>
    <col min="14082" max="14090" width="9.140625" style="87" customWidth="1"/>
    <col min="14091" max="14091" width="13.28515625" style="87" customWidth="1"/>
    <col min="14092" max="14092" width="11.42578125" style="87" customWidth="1"/>
    <col min="14093" max="14093" width="11.85546875" style="87" customWidth="1"/>
    <col min="14094" max="14334" width="9.140625" style="87"/>
    <col min="14335" max="14335" width="6.5703125" style="87" customWidth="1"/>
    <col min="14336" max="14336" width="19" style="87" bestFit="1" customWidth="1"/>
    <col min="14337" max="14337" width="11.85546875" style="87" customWidth="1"/>
    <col min="14338" max="14346" width="9.140625" style="87" customWidth="1"/>
    <col min="14347" max="14347" width="13.28515625" style="87" customWidth="1"/>
    <col min="14348" max="14348" width="11.42578125" style="87" customWidth="1"/>
    <col min="14349" max="14349" width="11.85546875" style="87" customWidth="1"/>
    <col min="14350" max="14590" width="9.140625" style="87"/>
    <col min="14591" max="14591" width="6.5703125" style="87" customWidth="1"/>
    <col min="14592" max="14592" width="19" style="87" bestFit="1" customWidth="1"/>
    <col min="14593" max="14593" width="11.85546875" style="87" customWidth="1"/>
    <col min="14594" max="14602" width="9.140625" style="87" customWidth="1"/>
    <col min="14603" max="14603" width="13.28515625" style="87" customWidth="1"/>
    <col min="14604" max="14604" width="11.42578125" style="87" customWidth="1"/>
    <col min="14605" max="14605" width="11.85546875" style="87" customWidth="1"/>
    <col min="14606" max="14846" width="9.140625" style="87"/>
    <col min="14847" max="14847" width="6.5703125" style="87" customWidth="1"/>
    <col min="14848" max="14848" width="19" style="87" bestFit="1" customWidth="1"/>
    <col min="14849" max="14849" width="11.85546875" style="87" customWidth="1"/>
    <col min="14850" max="14858" width="9.140625" style="87" customWidth="1"/>
    <col min="14859" max="14859" width="13.28515625" style="87" customWidth="1"/>
    <col min="14860" max="14860" width="11.42578125" style="87" customWidth="1"/>
    <col min="14861" max="14861" width="11.85546875" style="87" customWidth="1"/>
    <col min="14862" max="15102" width="9.140625" style="87"/>
    <col min="15103" max="15103" width="6.5703125" style="87" customWidth="1"/>
    <col min="15104" max="15104" width="19" style="87" bestFit="1" customWidth="1"/>
    <col min="15105" max="15105" width="11.85546875" style="87" customWidth="1"/>
    <col min="15106" max="15114" width="9.140625" style="87" customWidth="1"/>
    <col min="15115" max="15115" width="13.28515625" style="87" customWidth="1"/>
    <col min="15116" max="15116" width="11.42578125" style="87" customWidth="1"/>
    <col min="15117" max="15117" width="11.85546875" style="87" customWidth="1"/>
    <col min="15118" max="15358" width="9.140625" style="87"/>
    <col min="15359" max="15359" width="6.5703125" style="87" customWidth="1"/>
    <col min="15360" max="15360" width="19" style="87" bestFit="1" customWidth="1"/>
    <col min="15361" max="15361" width="11.85546875" style="87" customWidth="1"/>
    <col min="15362" max="15370" width="9.140625" style="87" customWidth="1"/>
    <col min="15371" max="15371" width="13.28515625" style="87" customWidth="1"/>
    <col min="15372" max="15372" width="11.42578125" style="87" customWidth="1"/>
    <col min="15373" max="15373" width="11.85546875" style="87" customWidth="1"/>
    <col min="15374" max="15614" width="9.140625" style="87"/>
    <col min="15615" max="15615" width="6.5703125" style="87" customWidth="1"/>
    <col min="15616" max="15616" width="19" style="87" bestFit="1" customWidth="1"/>
    <col min="15617" max="15617" width="11.85546875" style="87" customWidth="1"/>
    <col min="15618" max="15626" width="9.140625" style="87" customWidth="1"/>
    <col min="15627" max="15627" width="13.28515625" style="87" customWidth="1"/>
    <col min="15628" max="15628" width="11.42578125" style="87" customWidth="1"/>
    <col min="15629" max="15629" width="11.85546875" style="87" customWidth="1"/>
    <col min="15630" max="15870" width="9.140625" style="87"/>
    <col min="15871" max="15871" width="6.5703125" style="87" customWidth="1"/>
    <col min="15872" max="15872" width="19" style="87" bestFit="1" customWidth="1"/>
    <col min="15873" max="15873" width="11.85546875" style="87" customWidth="1"/>
    <col min="15874" max="15882" width="9.140625" style="87" customWidth="1"/>
    <col min="15883" max="15883" width="13.28515625" style="87" customWidth="1"/>
    <col min="15884" max="15884" width="11.42578125" style="87" customWidth="1"/>
    <col min="15885" max="15885" width="11.85546875" style="87" customWidth="1"/>
    <col min="15886" max="16126" width="9.140625" style="87"/>
    <col min="16127" max="16127" width="6.5703125" style="87" customWidth="1"/>
    <col min="16128" max="16128" width="19" style="87" bestFit="1" customWidth="1"/>
    <col min="16129" max="16129" width="11.85546875" style="87" customWidth="1"/>
    <col min="16130" max="16138" width="9.140625" style="87" customWidth="1"/>
    <col min="16139" max="16139" width="13.28515625" style="87" customWidth="1"/>
    <col min="16140" max="16140" width="11.42578125" style="87" customWidth="1"/>
    <col min="16141" max="16141" width="11.85546875" style="87" customWidth="1"/>
    <col min="16142" max="16384" width="9.140625" style="87"/>
  </cols>
  <sheetData>
    <row r="1" spans="1:19" ht="28.5" customHeight="1">
      <c r="A1" s="1469" t="s">
        <v>2014</v>
      </c>
      <c r="B1" s="1470"/>
      <c r="C1" s="1470"/>
      <c r="D1" s="1470"/>
      <c r="E1" s="1470"/>
      <c r="F1" s="1470"/>
      <c r="G1" s="1470"/>
      <c r="H1" s="1470"/>
      <c r="I1" s="1470"/>
      <c r="J1" s="1470"/>
      <c r="K1" s="1470"/>
      <c r="L1" s="1470"/>
      <c r="M1" s="1470"/>
      <c r="N1" s="1470"/>
      <c r="O1" s="1470"/>
      <c r="P1" s="1470"/>
      <c r="Q1" s="1470"/>
      <c r="R1" s="1470"/>
      <c r="S1" s="1471"/>
    </row>
    <row r="2" spans="1:19" ht="24" customHeight="1">
      <c r="A2" s="1473" t="s">
        <v>2015</v>
      </c>
      <c r="B2" s="1474"/>
      <c r="C2" s="1474"/>
      <c r="D2" s="1474"/>
      <c r="E2" s="1474"/>
      <c r="F2" s="1474"/>
      <c r="G2" s="1474"/>
      <c r="H2" s="1474"/>
      <c r="I2" s="1474"/>
      <c r="J2" s="1474"/>
      <c r="K2" s="1474"/>
      <c r="L2" s="1474"/>
      <c r="M2" s="1474"/>
      <c r="N2" s="1474"/>
      <c r="O2" s="1474"/>
      <c r="P2" s="1474"/>
      <c r="Q2" s="1474"/>
      <c r="R2" s="1474"/>
      <c r="S2" s="1475"/>
    </row>
    <row r="3" spans="1:19" ht="18" customHeight="1">
      <c r="A3" s="364"/>
      <c r="B3" s="357"/>
      <c r="C3" s="357"/>
      <c r="D3" s="358"/>
      <c r="E3" s="358"/>
      <c r="F3" s="358"/>
      <c r="G3" s="358"/>
      <c r="H3" s="358"/>
      <c r="I3" s="358"/>
      <c r="J3" s="358"/>
      <c r="K3" s="358"/>
      <c r="L3" s="358"/>
      <c r="M3" s="359"/>
      <c r="N3" s="359"/>
      <c r="O3" s="359"/>
      <c r="P3" s="359"/>
      <c r="Q3" s="1467" t="s">
        <v>707</v>
      </c>
      <c r="R3" s="1467"/>
      <c r="S3" s="1468"/>
    </row>
    <row r="4" spans="1:19" s="92" customFormat="1" ht="41.25" customHeight="1">
      <c r="A4" s="1229" t="s">
        <v>604</v>
      </c>
      <c r="B4" s="1230" t="s">
        <v>130</v>
      </c>
      <c r="C4" s="1230" t="s">
        <v>736</v>
      </c>
      <c r="D4" s="1247">
        <v>2010</v>
      </c>
      <c r="E4" s="1248">
        <v>2011</v>
      </c>
      <c r="F4" s="1248">
        <v>2012</v>
      </c>
      <c r="G4" s="1248">
        <v>2013</v>
      </c>
      <c r="H4" s="1248">
        <v>2014</v>
      </c>
      <c r="I4" s="1248">
        <v>2015</v>
      </c>
      <c r="J4" s="1248">
        <v>2016</v>
      </c>
      <c r="K4" s="1248">
        <v>2017</v>
      </c>
      <c r="L4" s="1248">
        <v>2018</v>
      </c>
      <c r="M4" s="1248">
        <v>2019</v>
      </c>
      <c r="N4" s="1248">
        <v>2020</v>
      </c>
      <c r="O4" s="1248">
        <v>2021</v>
      </c>
      <c r="P4" s="1248">
        <v>2022</v>
      </c>
      <c r="Q4" s="1248">
        <v>2023</v>
      </c>
      <c r="R4" s="1249" t="s">
        <v>735</v>
      </c>
      <c r="S4" s="1230" t="s">
        <v>48</v>
      </c>
    </row>
    <row r="5" spans="1:19" s="207" customFormat="1" ht="21.75" customHeight="1">
      <c r="A5" s="365"/>
      <c r="B5" s="1472" t="s">
        <v>734</v>
      </c>
      <c r="C5" s="1472"/>
      <c r="D5" s="336"/>
      <c r="E5" s="337"/>
      <c r="F5" s="337"/>
      <c r="G5" s="337"/>
      <c r="H5" s="337"/>
      <c r="I5" s="337"/>
      <c r="J5" s="337"/>
      <c r="K5" s="337"/>
      <c r="L5" s="337"/>
      <c r="M5" s="337"/>
      <c r="N5" s="338"/>
      <c r="O5" s="338"/>
      <c r="P5" s="338"/>
      <c r="Q5" s="338"/>
      <c r="R5" s="1476" t="s">
        <v>733</v>
      </c>
      <c r="S5" s="1477"/>
    </row>
    <row r="6" spans="1:19" ht="17.649999999999999" customHeight="1">
      <c r="A6" s="1478">
        <v>1</v>
      </c>
      <c r="B6" s="1479" t="s">
        <v>598</v>
      </c>
      <c r="C6" s="333" t="s">
        <v>693</v>
      </c>
      <c r="D6" s="327">
        <v>9257</v>
      </c>
      <c r="E6" s="328">
        <v>9297</v>
      </c>
      <c r="F6" s="328">
        <v>9567</v>
      </c>
      <c r="G6" s="328">
        <v>9604</v>
      </c>
      <c r="H6" s="328">
        <v>9729</v>
      </c>
      <c r="I6" s="328">
        <v>0</v>
      </c>
      <c r="J6" s="328">
        <v>0</v>
      </c>
      <c r="K6" s="328">
        <v>0</v>
      </c>
      <c r="L6" s="328">
        <v>0</v>
      </c>
      <c r="M6" s="328">
        <v>97.11999999999999</v>
      </c>
      <c r="N6" s="328">
        <v>97.11999999999999</v>
      </c>
      <c r="O6" s="328">
        <v>921</v>
      </c>
      <c r="P6" s="328">
        <v>920.96</v>
      </c>
      <c r="Q6" s="328">
        <v>1024.6500000000001</v>
      </c>
      <c r="R6" s="352" t="s">
        <v>691</v>
      </c>
      <c r="S6" s="1480" t="s">
        <v>14</v>
      </c>
    </row>
    <row r="7" spans="1:19" ht="17.649999999999999" customHeight="1">
      <c r="A7" s="1478"/>
      <c r="B7" s="1479"/>
      <c r="C7" s="339" t="s">
        <v>690</v>
      </c>
      <c r="D7" s="340">
        <v>9730</v>
      </c>
      <c r="E7" s="341">
        <v>9728</v>
      </c>
      <c r="F7" s="341">
        <v>9554</v>
      </c>
      <c r="G7" s="341">
        <v>9554</v>
      </c>
      <c r="H7" s="341">
        <v>9670</v>
      </c>
      <c r="I7" s="341">
        <v>1149</v>
      </c>
      <c r="J7" s="341">
        <v>1149</v>
      </c>
      <c r="K7" s="341">
        <v>1149</v>
      </c>
      <c r="L7" s="341">
        <v>1149</v>
      </c>
      <c r="M7" s="341">
        <v>1078</v>
      </c>
      <c r="N7" s="341">
        <v>1078</v>
      </c>
      <c r="O7" s="341">
        <v>901</v>
      </c>
      <c r="P7" s="341">
        <v>2442.7399999999998</v>
      </c>
      <c r="Q7" s="341">
        <v>2368.94</v>
      </c>
      <c r="R7" s="353" t="s">
        <v>689</v>
      </c>
      <c r="S7" s="1480"/>
    </row>
    <row r="8" spans="1:19" ht="17.649999999999999" customHeight="1">
      <c r="A8" s="1478"/>
      <c r="B8" s="1479"/>
      <c r="C8" s="333" t="s">
        <v>688</v>
      </c>
      <c r="D8" s="327">
        <v>3029</v>
      </c>
      <c r="E8" s="328">
        <v>3029</v>
      </c>
      <c r="F8" s="328">
        <v>3034</v>
      </c>
      <c r="G8" s="328">
        <v>3049</v>
      </c>
      <c r="H8" s="328">
        <v>3068</v>
      </c>
      <c r="I8" s="328">
        <v>432</v>
      </c>
      <c r="J8" s="328">
        <v>432</v>
      </c>
      <c r="K8" s="328">
        <v>432</v>
      </c>
      <c r="L8" s="328">
        <v>432</v>
      </c>
      <c r="M8" s="328">
        <v>432</v>
      </c>
      <c r="N8" s="328">
        <v>432</v>
      </c>
      <c r="O8" s="328">
        <v>425</v>
      </c>
      <c r="P8" s="328">
        <v>778.17</v>
      </c>
      <c r="Q8" s="328">
        <v>778.17</v>
      </c>
      <c r="R8" s="352" t="s">
        <v>687</v>
      </c>
      <c r="S8" s="1480"/>
    </row>
    <row r="9" spans="1:19" s="91" customFormat="1" ht="17.649999999999999" customHeight="1">
      <c r="A9" s="1478"/>
      <c r="B9" s="1479"/>
      <c r="C9" s="342" t="s">
        <v>132</v>
      </c>
      <c r="D9" s="343">
        <v>22016</v>
      </c>
      <c r="E9" s="344">
        <v>22054</v>
      </c>
      <c r="F9" s="344">
        <v>22155</v>
      </c>
      <c r="G9" s="344">
        <f>SUM(G6:G8)</f>
        <v>22207</v>
      </c>
      <c r="H9" s="344">
        <v>22468</v>
      </c>
      <c r="I9" s="344">
        <f t="shared" ref="I9:Q9" si="0">SUM(I6:I8)</f>
        <v>1581</v>
      </c>
      <c r="J9" s="344">
        <f t="shared" si="0"/>
        <v>1581</v>
      </c>
      <c r="K9" s="344">
        <f t="shared" si="0"/>
        <v>1581</v>
      </c>
      <c r="L9" s="344">
        <f t="shared" si="0"/>
        <v>1581</v>
      </c>
      <c r="M9" s="344">
        <f t="shared" si="0"/>
        <v>1607.12</v>
      </c>
      <c r="N9" s="344">
        <f t="shared" si="0"/>
        <v>1607.12</v>
      </c>
      <c r="O9" s="344">
        <f t="shared" si="0"/>
        <v>2247</v>
      </c>
      <c r="P9" s="344">
        <f t="shared" si="0"/>
        <v>4141.87</v>
      </c>
      <c r="Q9" s="344">
        <f t="shared" si="0"/>
        <v>4171.76</v>
      </c>
      <c r="R9" s="354" t="s">
        <v>0</v>
      </c>
      <c r="S9" s="1480"/>
    </row>
    <row r="10" spans="1:19" ht="17.649999999999999" customHeight="1">
      <c r="A10" s="1481">
        <v>2</v>
      </c>
      <c r="B10" s="1482" t="s">
        <v>203</v>
      </c>
      <c r="C10" s="333" t="s">
        <v>693</v>
      </c>
      <c r="D10" s="327">
        <v>0</v>
      </c>
      <c r="E10" s="328">
        <v>0</v>
      </c>
      <c r="F10" s="328">
        <v>0</v>
      </c>
      <c r="G10" s="328">
        <v>0</v>
      </c>
      <c r="H10" s="328">
        <v>0</v>
      </c>
      <c r="I10" s="328">
        <v>0</v>
      </c>
      <c r="J10" s="328">
        <v>0</v>
      </c>
      <c r="K10" s="328">
        <v>0</v>
      </c>
      <c r="L10" s="328">
        <v>0</v>
      </c>
      <c r="M10" s="328">
        <v>0</v>
      </c>
      <c r="N10" s="328">
        <v>0</v>
      </c>
      <c r="O10" s="328">
        <v>0</v>
      </c>
      <c r="P10" s="328">
        <v>0</v>
      </c>
      <c r="Q10" s="328">
        <v>0</v>
      </c>
      <c r="R10" s="352" t="s">
        <v>691</v>
      </c>
      <c r="S10" s="1483" t="s">
        <v>21</v>
      </c>
    </row>
    <row r="11" spans="1:19" ht="17.649999999999999" customHeight="1">
      <c r="A11" s="1481"/>
      <c r="B11" s="1482"/>
      <c r="C11" s="339" t="s">
        <v>690</v>
      </c>
      <c r="D11" s="340">
        <v>3</v>
      </c>
      <c r="E11" s="341">
        <v>3</v>
      </c>
      <c r="F11" s="341">
        <v>3</v>
      </c>
      <c r="G11" s="341">
        <v>3</v>
      </c>
      <c r="H11" s="341">
        <v>4</v>
      </c>
      <c r="I11" s="341">
        <v>4</v>
      </c>
      <c r="J11" s="341">
        <v>14</v>
      </c>
      <c r="K11" s="341">
        <v>14</v>
      </c>
      <c r="L11" s="341">
        <v>14</v>
      </c>
      <c r="M11" s="341">
        <v>14</v>
      </c>
      <c r="N11" s="341">
        <v>14</v>
      </c>
      <c r="O11" s="341">
        <v>14</v>
      </c>
      <c r="P11" s="341">
        <v>14.490000000000002</v>
      </c>
      <c r="Q11" s="341">
        <v>14.490000000000002</v>
      </c>
      <c r="R11" s="353" t="s">
        <v>689</v>
      </c>
      <c r="S11" s="1483"/>
    </row>
    <row r="12" spans="1:19" ht="17.649999999999999" customHeight="1">
      <c r="A12" s="1481"/>
      <c r="B12" s="1482"/>
      <c r="C12" s="333" t="s">
        <v>688</v>
      </c>
      <c r="D12" s="327">
        <v>0</v>
      </c>
      <c r="E12" s="328">
        <v>0</v>
      </c>
      <c r="F12" s="328">
        <v>0</v>
      </c>
      <c r="G12" s="328">
        <v>0</v>
      </c>
      <c r="H12" s="328">
        <v>0</v>
      </c>
      <c r="I12" s="328">
        <v>0</v>
      </c>
      <c r="J12" s="328">
        <v>0</v>
      </c>
      <c r="K12" s="328">
        <v>0</v>
      </c>
      <c r="L12" s="328">
        <v>0</v>
      </c>
      <c r="M12" s="328">
        <v>0</v>
      </c>
      <c r="N12" s="328">
        <v>0</v>
      </c>
      <c r="O12" s="328">
        <v>0</v>
      </c>
      <c r="P12" s="328">
        <v>0</v>
      </c>
      <c r="Q12" s="328">
        <v>0</v>
      </c>
      <c r="R12" s="352" t="s">
        <v>687</v>
      </c>
      <c r="S12" s="1483"/>
    </row>
    <row r="13" spans="1:19" s="91" customFormat="1" ht="17.649999999999999" customHeight="1">
      <c r="A13" s="1481"/>
      <c r="B13" s="1482"/>
      <c r="C13" s="342" t="s">
        <v>132</v>
      </c>
      <c r="D13" s="343">
        <v>3</v>
      </c>
      <c r="E13" s="344">
        <v>3</v>
      </c>
      <c r="F13" s="344">
        <v>3</v>
      </c>
      <c r="G13" s="344">
        <f t="shared" ref="G13:Q13" si="1">SUM(G10:G12)</f>
        <v>3</v>
      </c>
      <c r="H13" s="344">
        <f t="shared" si="1"/>
        <v>4</v>
      </c>
      <c r="I13" s="344">
        <f t="shared" si="1"/>
        <v>4</v>
      </c>
      <c r="J13" s="344">
        <f t="shared" si="1"/>
        <v>14</v>
      </c>
      <c r="K13" s="344">
        <f t="shared" si="1"/>
        <v>14</v>
      </c>
      <c r="L13" s="344">
        <f t="shared" si="1"/>
        <v>14</v>
      </c>
      <c r="M13" s="344">
        <f t="shared" si="1"/>
        <v>14</v>
      </c>
      <c r="N13" s="344">
        <f t="shared" si="1"/>
        <v>14</v>
      </c>
      <c r="O13" s="344">
        <f t="shared" si="1"/>
        <v>14</v>
      </c>
      <c r="P13" s="344">
        <f t="shared" si="1"/>
        <v>14.490000000000002</v>
      </c>
      <c r="Q13" s="344">
        <f t="shared" si="1"/>
        <v>14.490000000000002</v>
      </c>
      <c r="R13" s="354" t="s">
        <v>0</v>
      </c>
      <c r="S13" s="1483"/>
    </row>
    <row r="14" spans="1:19" ht="17.649999999999999" customHeight="1">
      <c r="A14" s="1478">
        <v>3</v>
      </c>
      <c r="B14" s="1479" t="s">
        <v>732</v>
      </c>
      <c r="C14" s="333" t="s">
        <v>693</v>
      </c>
      <c r="D14" s="327">
        <v>39633</v>
      </c>
      <c r="E14" s="328">
        <v>39761</v>
      </c>
      <c r="F14" s="328">
        <v>40163</v>
      </c>
      <c r="G14" s="328">
        <v>41155</v>
      </c>
      <c r="H14" s="328">
        <v>41377</v>
      </c>
      <c r="I14" s="328">
        <v>41463</v>
      </c>
      <c r="J14" s="328">
        <v>42323</v>
      </c>
      <c r="K14" s="328">
        <v>44341</v>
      </c>
      <c r="L14" s="328">
        <v>45563</v>
      </c>
      <c r="M14" s="328">
        <v>48032</v>
      </c>
      <c r="N14" s="328">
        <v>49469</v>
      </c>
      <c r="O14" s="328">
        <v>52046</v>
      </c>
      <c r="P14" s="328">
        <v>53245.020000000004</v>
      </c>
      <c r="Q14" s="328">
        <v>55749.179999999993</v>
      </c>
      <c r="R14" s="352" t="s">
        <v>691</v>
      </c>
      <c r="S14" s="1480" t="s">
        <v>27</v>
      </c>
    </row>
    <row r="15" spans="1:19" ht="17.649999999999999" customHeight="1">
      <c r="A15" s="1478"/>
      <c r="B15" s="1479"/>
      <c r="C15" s="339" t="s">
        <v>690</v>
      </c>
      <c r="D15" s="340">
        <v>30992</v>
      </c>
      <c r="E15" s="341">
        <v>32592</v>
      </c>
      <c r="F15" s="341">
        <v>33609</v>
      </c>
      <c r="G15" s="341">
        <v>32986</v>
      </c>
      <c r="H15" s="341">
        <v>32780</v>
      </c>
      <c r="I15" s="341">
        <v>33026</v>
      </c>
      <c r="J15" s="341">
        <v>32301</v>
      </c>
      <c r="K15" s="341">
        <v>31876</v>
      </c>
      <c r="L15" s="341">
        <v>31439</v>
      </c>
      <c r="M15" s="341">
        <v>30400.129999999997</v>
      </c>
      <c r="N15" s="341">
        <v>30284</v>
      </c>
      <c r="O15" s="341">
        <v>28882</v>
      </c>
      <c r="P15" s="341">
        <v>28259.67</v>
      </c>
      <c r="Q15" s="341">
        <v>26994.01</v>
      </c>
      <c r="R15" s="353" t="s">
        <v>689</v>
      </c>
      <c r="S15" s="1480"/>
    </row>
    <row r="16" spans="1:19" ht="17.649999999999999" customHeight="1">
      <c r="A16" s="1478"/>
      <c r="B16" s="1479"/>
      <c r="C16" s="333" t="s">
        <v>688</v>
      </c>
      <c r="D16" s="327">
        <v>6338</v>
      </c>
      <c r="E16" s="328">
        <v>6584</v>
      </c>
      <c r="F16" s="328">
        <v>6584</v>
      </c>
      <c r="G16" s="328">
        <v>6559</v>
      </c>
      <c r="H16" s="328">
        <v>6559</v>
      </c>
      <c r="I16" s="328">
        <v>6559</v>
      </c>
      <c r="J16" s="328">
        <v>6548</v>
      </c>
      <c r="K16" s="328">
        <v>6223</v>
      </c>
      <c r="L16" s="328">
        <v>6150</v>
      </c>
      <c r="M16" s="328">
        <v>6074</v>
      </c>
      <c r="N16" s="328">
        <v>5850</v>
      </c>
      <c r="O16" s="328">
        <v>5288</v>
      </c>
      <c r="P16" s="328">
        <v>5155.41</v>
      </c>
      <c r="Q16" s="328">
        <v>5094.91</v>
      </c>
      <c r="R16" s="352" t="s">
        <v>687</v>
      </c>
      <c r="S16" s="1480"/>
    </row>
    <row r="17" spans="1:19" s="91" customFormat="1" ht="17.649999999999999" customHeight="1">
      <c r="A17" s="1478"/>
      <c r="B17" s="1479"/>
      <c r="C17" s="342" t="s">
        <v>132</v>
      </c>
      <c r="D17" s="343">
        <v>76964</v>
      </c>
      <c r="E17" s="344">
        <v>78937</v>
      </c>
      <c r="F17" s="344">
        <v>80356</v>
      </c>
      <c r="G17" s="344">
        <v>80701</v>
      </c>
      <c r="H17" s="344">
        <f>SUM(H14:H16)</f>
        <v>80716</v>
      </c>
      <c r="I17" s="344">
        <v>81049</v>
      </c>
      <c r="J17" s="344">
        <f t="shared" ref="J17:Q17" si="2">SUM(J14:J16)</f>
        <v>81172</v>
      </c>
      <c r="K17" s="344">
        <f t="shared" si="2"/>
        <v>82440</v>
      </c>
      <c r="L17" s="344">
        <f t="shared" si="2"/>
        <v>83152</v>
      </c>
      <c r="M17" s="344">
        <f t="shared" si="2"/>
        <v>84506.13</v>
      </c>
      <c r="N17" s="344">
        <f t="shared" si="2"/>
        <v>85603</v>
      </c>
      <c r="O17" s="344">
        <f t="shared" si="2"/>
        <v>86216</v>
      </c>
      <c r="P17" s="344">
        <f t="shared" si="2"/>
        <v>86660.1</v>
      </c>
      <c r="Q17" s="344">
        <f t="shared" si="2"/>
        <v>87838.099999999991</v>
      </c>
      <c r="R17" s="354" t="s">
        <v>0</v>
      </c>
      <c r="S17" s="1480"/>
    </row>
    <row r="18" spans="1:19" ht="17.649999999999999" customHeight="1">
      <c r="A18" s="1481">
        <v>4</v>
      </c>
      <c r="B18" s="1482" t="s">
        <v>685</v>
      </c>
      <c r="C18" s="333" t="s">
        <v>693</v>
      </c>
      <c r="D18" s="327">
        <v>0</v>
      </c>
      <c r="E18" s="328">
        <v>0</v>
      </c>
      <c r="F18" s="328">
        <v>0</v>
      </c>
      <c r="G18" s="328">
        <v>0</v>
      </c>
      <c r="H18" s="328">
        <v>0</v>
      </c>
      <c r="I18" s="328">
        <v>0</v>
      </c>
      <c r="J18" s="328">
        <v>0</v>
      </c>
      <c r="K18" s="328">
        <v>0</v>
      </c>
      <c r="L18" s="328">
        <v>161</v>
      </c>
      <c r="M18" s="328">
        <v>309.52999999999997</v>
      </c>
      <c r="N18" s="328">
        <v>310</v>
      </c>
      <c r="O18" s="328">
        <v>310</v>
      </c>
      <c r="P18" s="328">
        <v>309.52999999999997</v>
      </c>
      <c r="Q18" s="328">
        <v>309.52999999999997</v>
      </c>
      <c r="R18" s="352" t="s">
        <v>691</v>
      </c>
      <c r="S18" s="1483" t="s">
        <v>22</v>
      </c>
    </row>
    <row r="19" spans="1:19" ht="17.649999999999999" customHeight="1">
      <c r="A19" s="1481"/>
      <c r="B19" s="1482"/>
      <c r="C19" s="339" t="s">
        <v>690</v>
      </c>
      <c r="D19" s="340">
        <v>0</v>
      </c>
      <c r="E19" s="341">
        <v>0</v>
      </c>
      <c r="F19" s="341">
        <v>0</v>
      </c>
      <c r="G19" s="341">
        <v>0</v>
      </c>
      <c r="H19" s="341">
        <v>0</v>
      </c>
      <c r="I19" s="341">
        <v>0</v>
      </c>
      <c r="J19" s="341">
        <v>0</v>
      </c>
      <c r="K19" s="341">
        <v>0</v>
      </c>
      <c r="L19" s="341">
        <v>813</v>
      </c>
      <c r="M19" s="341">
        <v>1513</v>
      </c>
      <c r="N19" s="341">
        <v>2431</v>
      </c>
      <c r="O19" s="341">
        <v>3143</v>
      </c>
      <c r="P19" s="341">
        <v>4079.69</v>
      </c>
      <c r="Q19" s="341">
        <v>5040.18</v>
      </c>
      <c r="R19" s="353" t="s">
        <v>689</v>
      </c>
      <c r="S19" s="1483"/>
    </row>
    <row r="20" spans="1:19" ht="17.649999999999999" customHeight="1">
      <c r="A20" s="1481"/>
      <c r="B20" s="1482"/>
      <c r="C20" s="333" t="s">
        <v>688</v>
      </c>
      <c r="D20" s="327">
        <v>160</v>
      </c>
      <c r="E20" s="328">
        <v>160</v>
      </c>
      <c r="F20" s="328">
        <v>160</v>
      </c>
      <c r="G20" s="328">
        <v>160</v>
      </c>
      <c r="H20" s="328">
        <v>160</v>
      </c>
      <c r="I20" s="328">
        <v>160</v>
      </c>
      <c r="J20" s="328">
        <v>160</v>
      </c>
      <c r="K20" s="328">
        <v>1354</v>
      </c>
      <c r="L20" s="328">
        <v>392</v>
      </c>
      <c r="M20" s="328">
        <v>11</v>
      </c>
      <c r="N20" s="328">
        <v>11</v>
      </c>
      <c r="O20" s="328">
        <v>11</v>
      </c>
      <c r="P20" s="328">
        <v>47.96</v>
      </c>
      <c r="Q20" s="328">
        <v>47.96</v>
      </c>
      <c r="R20" s="352" t="s">
        <v>687</v>
      </c>
      <c r="S20" s="1483"/>
    </row>
    <row r="21" spans="1:19" s="91" customFormat="1" ht="17.649999999999999" customHeight="1">
      <c r="A21" s="1481"/>
      <c r="B21" s="1482"/>
      <c r="C21" s="342" t="s">
        <v>132</v>
      </c>
      <c r="D21" s="343">
        <v>160</v>
      </c>
      <c r="E21" s="344">
        <v>160</v>
      </c>
      <c r="F21" s="344">
        <v>160</v>
      </c>
      <c r="G21" s="344">
        <f>SUM(G18:G20)</f>
        <v>160</v>
      </c>
      <c r="H21" s="344">
        <f>SUM(H18:H20)</f>
        <v>160</v>
      </c>
      <c r="I21" s="344">
        <f>SUM(I18:I20)</f>
        <v>160</v>
      </c>
      <c r="J21" s="344">
        <f>SUM(J18:J20)</f>
        <v>160</v>
      </c>
      <c r="K21" s="344">
        <f>SUM(K18:K20)</f>
        <v>1354</v>
      </c>
      <c r="L21" s="344">
        <f>SUM(L18:L20)+1</f>
        <v>1367</v>
      </c>
      <c r="M21" s="344">
        <f>SUM(M18:M20)+1</f>
        <v>1834.53</v>
      </c>
      <c r="N21" s="344">
        <f>SUM(N18:N20)</f>
        <v>2752</v>
      </c>
      <c r="O21" s="344">
        <f>SUM(O18:O20)</f>
        <v>3464</v>
      </c>
      <c r="P21" s="344">
        <f>SUM(P18:P20)</f>
        <v>4437.18</v>
      </c>
      <c r="Q21" s="344">
        <f>SUM(Q18:Q20)</f>
        <v>5397.67</v>
      </c>
      <c r="R21" s="354" t="s">
        <v>0</v>
      </c>
      <c r="S21" s="1483"/>
    </row>
    <row r="22" spans="1:19" ht="17.649999999999999" customHeight="1">
      <c r="A22" s="1478">
        <v>5</v>
      </c>
      <c r="B22" s="1479" t="s">
        <v>731</v>
      </c>
      <c r="C22" s="333" t="s">
        <v>693</v>
      </c>
      <c r="D22" s="327">
        <v>8505</v>
      </c>
      <c r="E22" s="328">
        <v>8871</v>
      </c>
      <c r="F22" s="328">
        <v>9309</v>
      </c>
      <c r="G22" s="328">
        <v>9818</v>
      </c>
      <c r="H22" s="328">
        <v>10411</v>
      </c>
      <c r="I22" s="328">
        <v>10411</v>
      </c>
      <c r="J22" s="328">
        <v>10918</v>
      </c>
      <c r="K22" s="328">
        <v>11269</v>
      </c>
      <c r="L22" s="328">
        <v>11958</v>
      </c>
      <c r="M22" s="328">
        <v>12182</v>
      </c>
      <c r="N22" s="328">
        <v>12597</v>
      </c>
      <c r="O22" s="328">
        <v>13479</v>
      </c>
      <c r="P22" s="328">
        <v>14051.66</v>
      </c>
      <c r="Q22" s="328">
        <v>15279.27</v>
      </c>
      <c r="R22" s="352" t="s">
        <v>691</v>
      </c>
      <c r="S22" s="1480" t="s">
        <v>730</v>
      </c>
    </row>
    <row r="23" spans="1:19" ht="17.649999999999999" customHeight="1">
      <c r="A23" s="1478"/>
      <c r="B23" s="1479"/>
      <c r="C23" s="339" t="s">
        <v>690</v>
      </c>
      <c r="D23" s="340">
        <v>11267</v>
      </c>
      <c r="E23" s="341">
        <v>12192</v>
      </c>
      <c r="F23" s="341">
        <v>12291</v>
      </c>
      <c r="G23" s="341">
        <v>12355</v>
      </c>
      <c r="H23" s="341">
        <v>12382</v>
      </c>
      <c r="I23" s="341">
        <v>12784</v>
      </c>
      <c r="J23" s="341">
        <v>12696</v>
      </c>
      <c r="K23" s="341">
        <v>12760</v>
      </c>
      <c r="L23" s="341">
        <v>12154</v>
      </c>
      <c r="M23" s="341">
        <v>12736</v>
      </c>
      <c r="N23" s="341">
        <v>12888</v>
      </c>
      <c r="O23" s="341">
        <v>13060</v>
      </c>
      <c r="P23" s="341">
        <v>12722.970000000001</v>
      </c>
      <c r="Q23" s="341">
        <v>12456.929999999998</v>
      </c>
      <c r="R23" s="353" t="s">
        <v>689</v>
      </c>
      <c r="S23" s="1480"/>
    </row>
    <row r="24" spans="1:19" ht="17.649999999999999" customHeight="1">
      <c r="A24" s="1478"/>
      <c r="B24" s="1479"/>
      <c r="C24" s="333" t="s">
        <v>688</v>
      </c>
      <c r="D24" s="327">
        <v>2216</v>
      </c>
      <c r="E24" s="328">
        <v>2063</v>
      </c>
      <c r="F24" s="328">
        <v>2777</v>
      </c>
      <c r="G24" s="328">
        <v>2889</v>
      </c>
      <c r="H24" s="328">
        <v>2879</v>
      </c>
      <c r="I24" s="328">
        <v>3341</v>
      </c>
      <c r="J24" s="328">
        <v>3293</v>
      </c>
      <c r="K24" s="328">
        <v>3645</v>
      </c>
      <c r="L24" s="328">
        <v>3875</v>
      </c>
      <c r="M24" s="328">
        <v>3875</v>
      </c>
      <c r="N24" s="328">
        <v>3799</v>
      </c>
      <c r="O24" s="328">
        <v>3678</v>
      </c>
      <c r="P24" s="328">
        <v>4142.1000000000004</v>
      </c>
      <c r="Q24" s="328">
        <v>4482.33</v>
      </c>
      <c r="R24" s="352" t="s">
        <v>687</v>
      </c>
      <c r="S24" s="1480"/>
    </row>
    <row r="25" spans="1:19" s="91" customFormat="1" ht="17.649999999999999" customHeight="1">
      <c r="A25" s="1478"/>
      <c r="B25" s="1479"/>
      <c r="C25" s="342" t="s">
        <v>132</v>
      </c>
      <c r="D25" s="343">
        <v>21988</v>
      </c>
      <c r="E25" s="344">
        <v>23126</v>
      </c>
      <c r="F25" s="344">
        <v>24377</v>
      </c>
      <c r="G25" s="344">
        <v>25061</v>
      </c>
      <c r="H25" s="344">
        <v>25673</v>
      </c>
      <c r="I25" s="344">
        <f>SUM(I22:I24)</f>
        <v>26536</v>
      </c>
      <c r="J25" s="344">
        <f>SUM(J22:J24)</f>
        <v>26907</v>
      </c>
      <c r="K25" s="344">
        <v>27673</v>
      </c>
      <c r="L25" s="344">
        <f t="shared" ref="L25:Q25" si="3">SUM(L22:L24)</f>
        <v>27987</v>
      </c>
      <c r="M25" s="344">
        <f t="shared" si="3"/>
        <v>28793</v>
      </c>
      <c r="N25" s="344">
        <f t="shared" si="3"/>
        <v>29284</v>
      </c>
      <c r="O25" s="344">
        <f t="shared" si="3"/>
        <v>30217</v>
      </c>
      <c r="P25" s="344">
        <f t="shared" si="3"/>
        <v>30916.730000000003</v>
      </c>
      <c r="Q25" s="344">
        <f t="shared" si="3"/>
        <v>32218.53</v>
      </c>
      <c r="R25" s="354" t="s">
        <v>0</v>
      </c>
      <c r="S25" s="1480"/>
    </row>
    <row r="26" spans="1:19" ht="17.649999999999999" customHeight="1">
      <c r="A26" s="1484">
        <v>6</v>
      </c>
      <c r="B26" s="1485" t="s">
        <v>729</v>
      </c>
      <c r="C26" s="335" t="s">
        <v>693</v>
      </c>
      <c r="D26" s="331">
        <v>12441</v>
      </c>
      <c r="E26" s="332">
        <v>12879</v>
      </c>
      <c r="F26" s="332">
        <v>13988</v>
      </c>
      <c r="G26" s="332">
        <v>14779</v>
      </c>
      <c r="H26" s="332">
        <v>16052</v>
      </c>
      <c r="I26" s="332">
        <v>18237</v>
      </c>
      <c r="J26" s="332">
        <v>19136</v>
      </c>
      <c r="K26" s="332">
        <v>19997</v>
      </c>
      <c r="L26" s="332">
        <v>20428</v>
      </c>
      <c r="M26" s="332">
        <v>21446</v>
      </c>
      <c r="N26" s="332">
        <v>24985</v>
      </c>
      <c r="O26" s="332">
        <v>31562</v>
      </c>
      <c r="P26" s="332">
        <v>32053.420000000006</v>
      </c>
      <c r="Q26" s="332">
        <v>37236.350000000006</v>
      </c>
      <c r="R26" s="373" t="s">
        <v>691</v>
      </c>
      <c r="S26" s="1486" t="s">
        <v>728</v>
      </c>
    </row>
    <row r="27" spans="1:19" ht="17.649999999999999" customHeight="1">
      <c r="A27" s="1481"/>
      <c r="B27" s="1482"/>
      <c r="C27" s="339" t="s">
        <v>690</v>
      </c>
      <c r="D27" s="340">
        <v>30230</v>
      </c>
      <c r="E27" s="341">
        <v>32390</v>
      </c>
      <c r="F27" s="341">
        <v>33448</v>
      </c>
      <c r="G27" s="341">
        <v>34107</v>
      </c>
      <c r="H27" s="341">
        <v>33253</v>
      </c>
      <c r="I27" s="341">
        <v>34390</v>
      </c>
      <c r="J27" s="341">
        <v>34614</v>
      </c>
      <c r="K27" s="341">
        <v>34462</v>
      </c>
      <c r="L27" s="341">
        <v>34576</v>
      </c>
      <c r="M27" s="341">
        <v>36260</v>
      </c>
      <c r="N27" s="341">
        <v>42368</v>
      </c>
      <c r="O27" s="341">
        <v>40425</v>
      </c>
      <c r="P27" s="341">
        <v>40701.35</v>
      </c>
      <c r="Q27" s="341">
        <v>42293.969999999994</v>
      </c>
      <c r="R27" s="353" t="s">
        <v>689</v>
      </c>
      <c r="S27" s="1483"/>
    </row>
    <row r="28" spans="1:19" ht="17.649999999999999" customHeight="1">
      <c r="A28" s="1481"/>
      <c r="B28" s="1482"/>
      <c r="C28" s="333" t="s">
        <v>688</v>
      </c>
      <c r="D28" s="327">
        <v>4011</v>
      </c>
      <c r="E28" s="328">
        <v>4011</v>
      </c>
      <c r="F28" s="328">
        <v>3410</v>
      </c>
      <c r="G28" s="328">
        <v>3283</v>
      </c>
      <c r="H28" s="328">
        <v>3228</v>
      </c>
      <c r="I28" s="328">
        <v>2285</v>
      </c>
      <c r="J28" s="328">
        <v>2287</v>
      </c>
      <c r="K28" s="328">
        <v>2202</v>
      </c>
      <c r="L28" s="328">
        <v>2202</v>
      </c>
      <c r="M28" s="328">
        <v>2202</v>
      </c>
      <c r="N28" s="328">
        <v>2079</v>
      </c>
      <c r="O28" s="328">
        <v>1437</v>
      </c>
      <c r="P28" s="328">
        <v>1436.99</v>
      </c>
      <c r="Q28" s="328">
        <v>1243.5500000000002</v>
      </c>
      <c r="R28" s="352" t="s">
        <v>687</v>
      </c>
      <c r="S28" s="1483"/>
    </row>
    <row r="29" spans="1:19" s="91" customFormat="1" ht="17.649999999999999" customHeight="1">
      <c r="A29" s="1481"/>
      <c r="B29" s="1482"/>
      <c r="C29" s="342" t="s">
        <v>132</v>
      </c>
      <c r="D29" s="343">
        <v>46682</v>
      </c>
      <c r="E29" s="344">
        <v>49280</v>
      </c>
      <c r="F29" s="344">
        <v>50846</v>
      </c>
      <c r="G29" s="344">
        <f>SUM(G26:G28)</f>
        <v>52169</v>
      </c>
      <c r="H29" s="344">
        <f>SUM(H26:H28)</f>
        <v>52533</v>
      </c>
      <c r="I29" s="344">
        <f>SUM(I26:I28)</f>
        <v>54912</v>
      </c>
      <c r="J29" s="344">
        <v>56036</v>
      </c>
      <c r="K29" s="344">
        <f t="shared" ref="K29:Q29" si="4">SUM(K26:K28)</f>
        <v>56661</v>
      </c>
      <c r="L29" s="344">
        <f t="shared" si="4"/>
        <v>57206</v>
      </c>
      <c r="M29" s="344">
        <f t="shared" si="4"/>
        <v>59908</v>
      </c>
      <c r="N29" s="344">
        <f t="shared" si="4"/>
        <v>69432</v>
      </c>
      <c r="O29" s="344">
        <f t="shared" si="4"/>
        <v>73424</v>
      </c>
      <c r="P29" s="344">
        <f t="shared" si="4"/>
        <v>74191.760000000009</v>
      </c>
      <c r="Q29" s="344">
        <f t="shared" si="4"/>
        <v>80773.87000000001</v>
      </c>
      <c r="R29" s="354" t="s">
        <v>0</v>
      </c>
      <c r="S29" s="1483"/>
    </row>
    <row r="30" spans="1:19" ht="17.649999999999999" customHeight="1">
      <c r="A30" s="1478">
        <v>7</v>
      </c>
      <c r="B30" s="1479" t="s">
        <v>127</v>
      </c>
      <c r="C30" s="333" t="s">
        <v>693</v>
      </c>
      <c r="D30" s="327">
        <v>5360</v>
      </c>
      <c r="E30" s="328">
        <v>5490</v>
      </c>
      <c r="F30" s="328">
        <v>5667</v>
      </c>
      <c r="G30" s="328">
        <v>5667</v>
      </c>
      <c r="H30" s="328">
        <v>5667</v>
      </c>
      <c r="I30" s="328">
        <v>5953</v>
      </c>
      <c r="J30" s="328">
        <v>6208</v>
      </c>
      <c r="K30" s="328">
        <v>7038</v>
      </c>
      <c r="L30" s="328">
        <v>7178</v>
      </c>
      <c r="M30" s="328">
        <v>7573</v>
      </c>
      <c r="N30" s="328">
        <v>7624</v>
      </c>
      <c r="O30" s="328">
        <v>7770</v>
      </c>
      <c r="P30" s="328">
        <v>7983.64</v>
      </c>
      <c r="Q30" s="328">
        <v>8064.76</v>
      </c>
      <c r="R30" s="352" t="s">
        <v>691</v>
      </c>
      <c r="S30" s="1480" t="s">
        <v>29</v>
      </c>
    </row>
    <row r="31" spans="1:19" ht="17.649999999999999" customHeight="1">
      <c r="A31" s="1478"/>
      <c r="B31" s="1479"/>
      <c r="C31" s="339" t="s">
        <v>690</v>
      </c>
      <c r="D31" s="340">
        <v>2984</v>
      </c>
      <c r="E31" s="341">
        <v>3094</v>
      </c>
      <c r="F31" s="341">
        <v>3104</v>
      </c>
      <c r="G31" s="341">
        <v>3186</v>
      </c>
      <c r="H31" s="341">
        <v>3186</v>
      </c>
      <c r="I31" s="341">
        <v>3190</v>
      </c>
      <c r="J31" s="341">
        <v>3151</v>
      </c>
      <c r="K31" s="341">
        <v>3158</v>
      </c>
      <c r="L31" s="341">
        <v>3074</v>
      </c>
      <c r="M31" s="341">
        <v>3257</v>
      </c>
      <c r="N31" s="341">
        <v>3257</v>
      </c>
      <c r="O31" s="341">
        <v>3320</v>
      </c>
      <c r="P31" s="341">
        <v>3390.4800000000005</v>
      </c>
      <c r="Q31" s="341">
        <v>3424.6500000000005</v>
      </c>
      <c r="R31" s="353" t="s">
        <v>689</v>
      </c>
      <c r="S31" s="1480"/>
    </row>
    <row r="32" spans="1:19" ht="17.649999999999999" customHeight="1">
      <c r="A32" s="1478"/>
      <c r="B32" s="1479"/>
      <c r="C32" s="333" t="s">
        <v>688</v>
      </c>
      <c r="D32" s="327">
        <v>1965</v>
      </c>
      <c r="E32" s="328">
        <v>1950</v>
      </c>
      <c r="F32" s="328">
        <v>2110</v>
      </c>
      <c r="G32" s="328">
        <v>2110</v>
      </c>
      <c r="H32" s="328">
        <v>2110</v>
      </c>
      <c r="I32" s="328">
        <v>2110</v>
      </c>
      <c r="J32" s="328">
        <v>2077</v>
      </c>
      <c r="K32" s="328">
        <v>2063</v>
      </c>
      <c r="L32" s="328">
        <v>2048</v>
      </c>
      <c r="M32" s="328">
        <v>1847</v>
      </c>
      <c r="N32" s="328">
        <v>1847</v>
      </c>
      <c r="O32" s="328">
        <v>1847</v>
      </c>
      <c r="P32" s="328">
        <v>1846.59</v>
      </c>
      <c r="Q32" s="328">
        <v>1846.59</v>
      </c>
      <c r="R32" s="352" t="s">
        <v>687</v>
      </c>
      <c r="S32" s="1480"/>
    </row>
    <row r="33" spans="1:19" s="91" customFormat="1" ht="17.649999999999999" customHeight="1">
      <c r="A33" s="1478"/>
      <c r="B33" s="1479"/>
      <c r="C33" s="342" t="s">
        <v>132</v>
      </c>
      <c r="D33" s="343">
        <v>10308</v>
      </c>
      <c r="E33" s="344">
        <v>10534</v>
      </c>
      <c r="F33" s="344">
        <v>10882</v>
      </c>
      <c r="G33" s="344">
        <v>10964</v>
      </c>
      <c r="H33" s="344">
        <v>10964</v>
      </c>
      <c r="I33" s="344">
        <f>SUM(I30:I32)</f>
        <v>11253</v>
      </c>
      <c r="J33" s="344">
        <f>SUM(J30:J32)</f>
        <v>11436</v>
      </c>
      <c r="K33" s="344">
        <f>SUM(K30:K32)</f>
        <v>12259</v>
      </c>
      <c r="L33" s="344">
        <f>SUM(L30:L32)-1</f>
        <v>12299</v>
      </c>
      <c r="M33" s="344">
        <f>SUM(M30:M32)-1</f>
        <v>12676</v>
      </c>
      <c r="N33" s="344">
        <f>SUM(N30:N32)</f>
        <v>12728</v>
      </c>
      <c r="O33" s="344">
        <f>SUM(O30:O32)</f>
        <v>12937</v>
      </c>
      <c r="P33" s="344">
        <f>SUM(P30:P32)</f>
        <v>13220.710000000001</v>
      </c>
      <c r="Q33" s="344">
        <f>SUM(Q30:Q32)</f>
        <v>13336</v>
      </c>
      <c r="R33" s="354" t="s">
        <v>0</v>
      </c>
      <c r="S33" s="1480"/>
    </row>
    <row r="34" spans="1:19" ht="17.45" customHeight="1">
      <c r="A34" s="1481">
        <v>8</v>
      </c>
      <c r="B34" s="1482" t="s">
        <v>727</v>
      </c>
      <c r="C34" s="333" t="s">
        <v>693</v>
      </c>
      <c r="D34" s="327">
        <v>21507</v>
      </c>
      <c r="E34" s="328">
        <v>24492</v>
      </c>
      <c r="F34" s="328">
        <v>25548</v>
      </c>
      <c r="G34" s="328">
        <v>27284</v>
      </c>
      <c r="H34" s="328">
        <v>27791</v>
      </c>
      <c r="I34" s="328">
        <v>30747</v>
      </c>
      <c r="J34" s="328">
        <v>34295</v>
      </c>
      <c r="K34" s="328">
        <v>34810</v>
      </c>
      <c r="L34" s="328">
        <v>37391</v>
      </c>
      <c r="M34" s="328">
        <v>39654</v>
      </c>
      <c r="N34" s="328">
        <v>40872</v>
      </c>
      <c r="O34" s="328">
        <v>43326</v>
      </c>
      <c r="P34" s="328">
        <v>48572.58</v>
      </c>
      <c r="Q34" s="328">
        <v>52046.19</v>
      </c>
      <c r="R34" s="352" t="s">
        <v>691</v>
      </c>
      <c r="S34" s="1483" t="s">
        <v>9</v>
      </c>
    </row>
    <row r="35" spans="1:19" ht="17.45" customHeight="1">
      <c r="A35" s="1481"/>
      <c r="B35" s="1482"/>
      <c r="C35" s="339" t="s">
        <v>690</v>
      </c>
      <c r="D35" s="340">
        <v>32074</v>
      </c>
      <c r="E35" s="341">
        <v>33987</v>
      </c>
      <c r="F35" s="341">
        <v>36466</v>
      </c>
      <c r="G35" s="341">
        <v>37110</v>
      </c>
      <c r="H35" s="341">
        <v>37873</v>
      </c>
      <c r="I35" s="341">
        <v>36545</v>
      </c>
      <c r="J35" s="341">
        <v>33284</v>
      </c>
      <c r="K35" s="341">
        <v>34060</v>
      </c>
      <c r="L35" s="341">
        <v>34165</v>
      </c>
      <c r="M35" s="341">
        <v>33473</v>
      </c>
      <c r="N35" s="341">
        <v>36067</v>
      </c>
      <c r="O35" s="341">
        <v>35222</v>
      </c>
      <c r="P35" s="341">
        <v>34080.42</v>
      </c>
      <c r="Q35" s="341">
        <v>37536.32</v>
      </c>
      <c r="R35" s="353" t="s">
        <v>689</v>
      </c>
      <c r="S35" s="1483"/>
    </row>
    <row r="36" spans="1:19" ht="17.45" customHeight="1">
      <c r="A36" s="1481"/>
      <c r="B36" s="1482"/>
      <c r="C36" s="333" t="s">
        <v>688</v>
      </c>
      <c r="D36" s="327">
        <v>12726</v>
      </c>
      <c r="E36" s="328">
        <v>10680</v>
      </c>
      <c r="F36" s="328">
        <v>9434</v>
      </c>
      <c r="G36" s="328">
        <v>9316</v>
      </c>
      <c r="H36" s="328">
        <v>9408</v>
      </c>
      <c r="I36" s="328">
        <v>8507</v>
      </c>
      <c r="J36" s="328">
        <v>8318</v>
      </c>
      <c r="K36" s="328">
        <v>8415</v>
      </c>
      <c r="L36" s="328">
        <v>7739</v>
      </c>
      <c r="M36" s="328">
        <v>7713</v>
      </c>
      <c r="N36" s="328">
        <v>7713</v>
      </c>
      <c r="O36" s="328">
        <v>6330</v>
      </c>
      <c r="P36" s="328">
        <v>5451.5999999999995</v>
      </c>
      <c r="Q36" s="328">
        <v>4936.08</v>
      </c>
      <c r="R36" s="352" t="s">
        <v>687</v>
      </c>
      <c r="S36" s="1483"/>
    </row>
    <row r="37" spans="1:19" s="91" customFormat="1" ht="17.45" customHeight="1">
      <c r="A37" s="1481"/>
      <c r="B37" s="1482"/>
      <c r="C37" s="342" t="s">
        <v>132</v>
      </c>
      <c r="D37" s="343">
        <v>66307</v>
      </c>
      <c r="E37" s="344">
        <v>69159</v>
      </c>
      <c r="F37" s="344">
        <v>71447</v>
      </c>
      <c r="G37" s="344">
        <f>SUM(G34:G36)</f>
        <v>73710</v>
      </c>
      <c r="H37" s="344">
        <v>75073</v>
      </c>
      <c r="I37" s="344">
        <f>SUM(I34:I36)</f>
        <v>75799</v>
      </c>
      <c r="J37" s="344">
        <v>75896</v>
      </c>
      <c r="K37" s="344">
        <f t="shared" ref="K37:Q37" si="5">SUM(K34:K36)</f>
        <v>77285</v>
      </c>
      <c r="L37" s="344">
        <f t="shared" si="5"/>
        <v>79295</v>
      </c>
      <c r="M37" s="344">
        <f t="shared" si="5"/>
        <v>80840</v>
      </c>
      <c r="N37" s="344">
        <f t="shared" si="5"/>
        <v>84652</v>
      </c>
      <c r="O37" s="344">
        <f t="shared" si="5"/>
        <v>84878</v>
      </c>
      <c r="P37" s="344">
        <f t="shared" si="5"/>
        <v>88104.6</v>
      </c>
      <c r="Q37" s="344">
        <f t="shared" si="5"/>
        <v>94518.590000000011</v>
      </c>
      <c r="R37" s="354" t="s">
        <v>0</v>
      </c>
      <c r="S37" s="1483"/>
    </row>
    <row r="38" spans="1:19" ht="17.45" customHeight="1">
      <c r="A38" s="1478">
        <v>9</v>
      </c>
      <c r="B38" s="1479" t="s">
        <v>726</v>
      </c>
      <c r="C38" s="333" t="s">
        <v>693</v>
      </c>
      <c r="D38" s="327">
        <v>0</v>
      </c>
      <c r="E38" s="328">
        <v>0</v>
      </c>
      <c r="F38" s="328">
        <v>0</v>
      </c>
      <c r="G38" s="328">
        <v>0</v>
      </c>
      <c r="H38" s="328">
        <v>0</v>
      </c>
      <c r="I38" s="328">
        <v>0</v>
      </c>
      <c r="J38" s="328">
        <v>0</v>
      </c>
      <c r="K38" s="328">
        <v>0</v>
      </c>
      <c r="L38" s="328">
        <v>0</v>
      </c>
      <c r="M38" s="328">
        <v>0</v>
      </c>
      <c r="N38" s="328">
        <v>0</v>
      </c>
      <c r="O38" s="328">
        <v>0</v>
      </c>
      <c r="P38" s="328">
        <v>0</v>
      </c>
      <c r="Q38" s="328">
        <v>0</v>
      </c>
      <c r="R38" s="352" t="s">
        <v>691</v>
      </c>
      <c r="S38" s="1480" t="s">
        <v>11</v>
      </c>
    </row>
    <row r="39" spans="1:19" ht="17.45" customHeight="1">
      <c r="A39" s="1478"/>
      <c r="B39" s="1479"/>
      <c r="C39" s="339" t="s">
        <v>690</v>
      </c>
      <c r="D39" s="340">
        <v>58</v>
      </c>
      <c r="E39" s="341">
        <v>58</v>
      </c>
      <c r="F39" s="341">
        <v>58</v>
      </c>
      <c r="G39" s="341">
        <v>58</v>
      </c>
      <c r="H39" s="341">
        <v>58</v>
      </c>
      <c r="I39" s="341">
        <v>58</v>
      </c>
      <c r="J39" s="341">
        <v>58</v>
      </c>
      <c r="K39" s="341">
        <v>58</v>
      </c>
      <c r="L39" s="341">
        <v>58</v>
      </c>
      <c r="M39" s="341">
        <v>58</v>
      </c>
      <c r="N39" s="341">
        <v>58</v>
      </c>
      <c r="O39" s="341">
        <v>58</v>
      </c>
      <c r="P39" s="341">
        <v>58.25</v>
      </c>
      <c r="Q39" s="341">
        <v>58.25</v>
      </c>
      <c r="R39" s="353" t="s">
        <v>689</v>
      </c>
      <c r="S39" s="1480"/>
    </row>
    <row r="40" spans="1:19" ht="17.45" customHeight="1">
      <c r="A40" s="1478"/>
      <c r="B40" s="1479"/>
      <c r="C40" s="333" t="s">
        <v>688</v>
      </c>
      <c r="D40" s="327">
        <v>43</v>
      </c>
      <c r="E40" s="328">
        <v>43</v>
      </c>
      <c r="F40" s="328">
        <v>43</v>
      </c>
      <c r="G40" s="328">
        <v>43</v>
      </c>
      <c r="H40" s="328">
        <v>43</v>
      </c>
      <c r="I40" s="328">
        <v>43</v>
      </c>
      <c r="J40" s="328">
        <v>43</v>
      </c>
      <c r="K40" s="328">
        <v>43</v>
      </c>
      <c r="L40" s="328">
        <v>43</v>
      </c>
      <c r="M40" s="328">
        <v>43</v>
      </c>
      <c r="N40" s="328">
        <v>43</v>
      </c>
      <c r="O40" s="328">
        <v>43</v>
      </c>
      <c r="P40" s="328">
        <v>42.98</v>
      </c>
      <c r="Q40" s="328">
        <v>42.98</v>
      </c>
      <c r="R40" s="352" t="s">
        <v>687</v>
      </c>
      <c r="S40" s="1480"/>
    </row>
    <row r="41" spans="1:19" s="91" customFormat="1" ht="17.45" customHeight="1">
      <c r="A41" s="1478"/>
      <c r="B41" s="1479"/>
      <c r="C41" s="342" t="s">
        <v>132</v>
      </c>
      <c r="D41" s="343">
        <v>101</v>
      </c>
      <c r="E41" s="344">
        <v>101</v>
      </c>
      <c r="F41" s="344">
        <v>101</v>
      </c>
      <c r="G41" s="344">
        <v>101</v>
      </c>
      <c r="H41" s="344">
        <v>101</v>
      </c>
      <c r="I41" s="344">
        <v>101</v>
      </c>
      <c r="J41" s="344">
        <v>101</v>
      </c>
      <c r="K41" s="344">
        <v>101</v>
      </c>
      <c r="L41" s="344">
        <f t="shared" ref="L41:Q41" si="6">SUM(L38:L40)</f>
        <v>101</v>
      </c>
      <c r="M41" s="344">
        <f t="shared" si="6"/>
        <v>101</v>
      </c>
      <c r="N41" s="344">
        <f t="shared" si="6"/>
        <v>101</v>
      </c>
      <c r="O41" s="344">
        <f t="shared" si="6"/>
        <v>101</v>
      </c>
      <c r="P41" s="344">
        <f t="shared" si="6"/>
        <v>101.22999999999999</v>
      </c>
      <c r="Q41" s="344">
        <f t="shared" si="6"/>
        <v>101.22999999999999</v>
      </c>
      <c r="R41" s="354" t="s">
        <v>0</v>
      </c>
      <c r="S41" s="1480"/>
    </row>
    <row r="42" spans="1:19" ht="17.45" customHeight="1">
      <c r="A42" s="1481">
        <v>10</v>
      </c>
      <c r="B42" s="1482" t="s">
        <v>725</v>
      </c>
      <c r="C42" s="333" t="s">
        <v>693</v>
      </c>
      <c r="D42" s="327">
        <v>866</v>
      </c>
      <c r="E42" s="328">
        <v>866</v>
      </c>
      <c r="F42" s="328">
        <v>884</v>
      </c>
      <c r="G42" s="328">
        <v>884</v>
      </c>
      <c r="H42" s="328">
        <v>884</v>
      </c>
      <c r="I42" s="328">
        <v>884</v>
      </c>
      <c r="J42" s="328">
        <v>884</v>
      </c>
      <c r="K42" s="328">
        <v>884</v>
      </c>
      <c r="L42" s="328">
        <v>884</v>
      </c>
      <c r="M42" s="328">
        <v>884</v>
      </c>
      <c r="N42" s="328">
        <v>884</v>
      </c>
      <c r="O42" s="328">
        <v>884</v>
      </c>
      <c r="P42" s="328">
        <v>884.04</v>
      </c>
      <c r="Q42" s="328">
        <v>884.04</v>
      </c>
      <c r="R42" s="352" t="s">
        <v>691</v>
      </c>
      <c r="S42" s="1483" t="s">
        <v>724</v>
      </c>
    </row>
    <row r="43" spans="1:19" ht="17.45" customHeight="1">
      <c r="A43" s="1481"/>
      <c r="B43" s="1482"/>
      <c r="C43" s="339" t="s">
        <v>690</v>
      </c>
      <c r="D43" s="340">
        <v>196</v>
      </c>
      <c r="E43" s="341">
        <v>196</v>
      </c>
      <c r="F43" s="341">
        <v>178</v>
      </c>
      <c r="G43" s="341">
        <v>178</v>
      </c>
      <c r="H43" s="341">
        <v>178</v>
      </c>
      <c r="I43" s="341">
        <v>178</v>
      </c>
      <c r="J43" s="341">
        <v>178</v>
      </c>
      <c r="K43" s="341">
        <v>178</v>
      </c>
      <c r="L43" s="341">
        <v>178</v>
      </c>
      <c r="M43" s="341">
        <v>178</v>
      </c>
      <c r="N43" s="341">
        <v>178</v>
      </c>
      <c r="O43" s="341">
        <v>178</v>
      </c>
      <c r="P43" s="341">
        <v>177.76</v>
      </c>
      <c r="Q43" s="341">
        <v>177.76</v>
      </c>
      <c r="R43" s="353" t="s">
        <v>689</v>
      </c>
      <c r="S43" s="1483"/>
    </row>
    <row r="44" spans="1:19" ht="17.45" customHeight="1">
      <c r="A44" s="1481"/>
      <c r="B44" s="1482"/>
      <c r="C44" s="333" t="s">
        <v>688</v>
      </c>
      <c r="D44" s="327">
        <v>0</v>
      </c>
      <c r="E44" s="328">
        <v>0</v>
      </c>
      <c r="F44" s="328">
        <v>0</v>
      </c>
      <c r="G44" s="328">
        <v>0</v>
      </c>
      <c r="H44" s="328">
        <v>0</v>
      </c>
      <c r="I44" s="328">
        <v>0</v>
      </c>
      <c r="J44" s="328">
        <v>0</v>
      </c>
      <c r="K44" s="328">
        <v>0</v>
      </c>
      <c r="L44" s="328">
        <v>0</v>
      </c>
      <c r="M44" s="328">
        <v>0</v>
      </c>
      <c r="N44" s="328"/>
      <c r="O44" s="328">
        <v>0</v>
      </c>
      <c r="P44" s="328">
        <v>0</v>
      </c>
      <c r="Q44" s="328">
        <v>0</v>
      </c>
      <c r="R44" s="352" t="s">
        <v>687</v>
      </c>
      <c r="S44" s="1483"/>
    </row>
    <row r="45" spans="1:19" s="91" customFormat="1" ht="17.45" customHeight="1">
      <c r="A45" s="1481"/>
      <c r="B45" s="1482"/>
      <c r="C45" s="342" t="s">
        <v>132</v>
      </c>
      <c r="D45" s="343">
        <v>1062</v>
      </c>
      <c r="E45" s="344">
        <v>1062</v>
      </c>
      <c r="F45" s="344">
        <v>1062</v>
      </c>
      <c r="G45" s="344">
        <v>1062</v>
      </c>
      <c r="H45" s="344">
        <v>1062</v>
      </c>
      <c r="I45" s="344">
        <v>1062</v>
      </c>
      <c r="J45" s="344">
        <v>1062</v>
      </c>
      <c r="K45" s="344">
        <v>1062</v>
      </c>
      <c r="L45" s="344">
        <f t="shared" ref="L45:Q45" si="7">SUM(L42:L44)</f>
        <v>1062</v>
      </c>
      <c r="M45" s="344">
        <f t="shared" si="7"/>
        <v>1062</v>
      </c>
      <c r="N45" s="344">
        <f t="shared" si="7"/>
        <v>1062</v>
      </c>
      <c r="O45" s="344">
        <f t="shared" si="7"/>
        <v>1062</v>
      </c>
      <c r="P45" s="344">
        <f t="shared" si="7"/>
        <v>1061.8</v>
      </c>
      <c r="Q45" s="344">
        <f t="shared" si="7"/>
        <v>1061.8</v>
      </c>
      <c r="R45" s="354" t="s">
        <v>0</v>
      </c>
      <c r="S45" s="1483"/>
    </row>
    <row r="46" spans="1:19" ht="17.45" customHeight="1">
      <c r="A46" s="1487">
        <v>11</v>
      </c>
      <c r="B46" s="1488" t="s">
        <v>723</v>
      </c>
      <c r="C46" s="335" t="s">
        <v>693</v>
      </c>
      <c r="D46" s="331">
        <v>11753</v>
      </c>
      <c r="E46" s="332">
        <v>11753</v>
      </c>
      <c r="F46" s="332">
        <v>12425</v>
      </c>
      <c r="G46" s="332">
        <v>13396</v>
      </c>
      <c r="H46" s="332">
        <v>13403</v>
      </c>
      <c r="I46" s="332">
        <v>13518</v>
      </c>
      <c r="J46" s="332">
        <v>13602</v>
      </c>
      <c r="K46" s="332">
        <v>13723</v>
      </c>
      <c r="L46" s="332">
        <v>14156</v>
      </c>
      <c r="M46" s="332">
        <v>14219</v>
      </c>
      <c r="N46" s="332">
        <v>15189</v>
      </c>
      <c r="O46" s="332">
        <v>15199</v>
      </c>
      <c r="P46" s="332">
        <v>17233.879999999997</v>
      </c>
      <c r="Q46" s="332">
        <v>17459.34</v>
      </c>
      <c r="R46" s="373" t="s">
        <v>691</v>
      </c>
      <c r="S46" s="1489" t="s">
        <v>37</v>
      </c>
    </row>
    <row r="47" spans="1:19" ht="17.45" customHeight="1">
      <c r="A47" s="1478"/>
      <c r="B47" s="1479"/>
      <c r="C47" s="339" t="s">
        <v>690</v>
      </c>
      <c r="D47" s="340">
        <v>13030</v>
      </c>
      <c r="E47" s="341">
        <v>13132</v>
      </c>
      <c r="F47" s="341">
        <v>13358</v>
      </c>
      <c r="G47" s="341">
        <v>12995</v>
      </c>
      <c r="H47" s="341">
        <v>13022</v>
      </c>
      <c r="I47" s="341">
        <v>13010</v>
      </c>
      <c r="J47" s="341">
        <v>13021</v>
      </c>
      <c r="K47" s="341">
        <v>12954</v>
      </c>
      <c r="L47" s="341">
        <v>12869</v>
      </c>
      <c r="M47" s="341">
        <v>12847</v>
      </c>
      <c r="N47" s="341">
        <v>13125</v>
      </c>
      <c r="O47" s="341">
        <v>13296</v>
      </c>
      <c r="P47" s="341">
        <v>12858.84</v>
      </c>
      <c r="Q47" s="341">
        <v>12698.82</v>
      </c>
      <c r="R47" s="353" t="s">
        <v>689</v>
      </c>
      <c r="S47" s="1480"/>
    </row>
    <row r="48" spans="1:19" ht="17.45" customHeight="1">
      <c r="A48" s="1478"/>
      <c r="B48" s="1479"/>
      <c r="C48" s="333" t="s">
        <v>688</v>
      </c>
      <c r="D48" s="327">
        <v>5071</v>
      </c>
      <c r="E48" s="328">
        <v>5071</v>
      </c>
      <c r="F48" s="328">
        <v>4832</v>
      </c>
      <c r="G48" s="328">
        <v>4892</v>
      </c>
      <c r="H48" s="328">
        <v>4893</v>
      </c>
      <c r="I48" s="328">
        <v>4907</v>
      </c>
      <c r="J48" s="328">
        <v>4907</v>
      </c>
      <c r="K48" s="328">
        <v>4990</v>
      </c>
      <c r="L48" s="328">
        <v>4643</v>
      </c>
      <c r="M48" s="328">
        <v>4624</v>
      </c>
      <c r="N48" s="328">
        <v>4623</v>
      </c>
      <c r="O48" s="328">
        <v>4597</v>
      </c>
      <c r="P48" s="328">
        <v>3778.5300000000007</v>
      </c>
      <c r="Q48" s="328">
        <v>3775.12</v>
      </c>
      <c r="R48" s="352" t="s">
        <v>687</v>
      </c>
      <c r="S48" s="1480"/>
    </row>
    <row r="49" spans="1:19" s="91" customFormat="1" ht="17.45" customHeight="1">
      <c r="A49" s="1478"/>
      <c r="B49" s="1479"/>
      <c r="C49" s="342" t="s">
        <v>132</v>
      </c>
      <c r="D49" s="343">
        <v>29853</v>
      </c>
      <c r="E49" s="344">
        <v>29956</v>
      </c>
      <c r="F49" s="344">
        <v>30615</v>
      </c>
      <c r="G49" s="344">
        <v>31283</v>
      </c>
      <c r="H49" s="344">
        <v>31318</v>
      </c>
      <c r="I49" s="344">
        <v>31435</v>
      </c>
      <c r="J49" s="344">
        <v>31529</v>
      </c>
      <c r="K49" s="344">
        <f>K46+K47+K48</f>
        <v>31667</v>
      </c>
      <c r="L49" s="344">
        <f>SUM(L46:L48)-1</f>
        <v>31667</v>
      </c>
      <c r="M49" s="344">
        <f>SUM(M46:M48)-1</f>
        <v>31689</v>
      </c>
      <c r="N49" s="344">
        <f>SUM(N46:N48)</f>
        <v>32937</v>
      </c>
      <c r="O49" s="344">
        <f>SUM(O46:O48)</f>
        <v>33092</v>
      </c>
      <c r="P49" s="344">
        <f>SUM(P46:P48)</f>
        <v>33871.25</v>
      </c>
      <c r="Q49" s="344">
        <f>SUM(Q46:Q48)</f>
        <v>33933.279999999999</v>
      </c>
      <c r="R49" s="354" t="s">
        <v>0</v>
      </c>
      <c r="S49" s="1480"/>
    </row>
    <row r="50" spans="1:19" ht="17.45" customHeight="1">
      <c r="A50" s="1481">
        <v>12</v>
      </c>
      <c r="B50" s="1482" t="s">
        <v>206</v>
      </c>
      <c r="C50" s="333" t="s">
        <v>693</v>
      </c>
      <c r="D50" s="327"/>
      <c r="E50" s="328"/>
      <c r="F50" s="328"/>
      <c r="G50" s="328"/>
      <c r="H50" s="328"/>
      <c r="I50" s="328">
        <v>9807</v>
      </c>
      <c r="J50" s="328">
        <v>10128</v>
      </c>
      <c r="K50" s="328">
        <v>10402</v>
      </c>
      <c r="L50" s="328">
        <v>10475</v>
      </c>
      <c r="M50" s="328">
        <v>10622</v>
      </c>
      <c r="N50" s="328">
        <v>10841</v>
      </c>
      <c r="O50" s="328">
        <v>11089</v>
      </c>
      <c r="P50" s="328">
        <v>11256.779999999999</v>
      </c>
      <c r="Q50" s="328">
        <v>11256.779999999999</v>
      </c>
      <c r="R50" s="352" t="s">
        <v>691</v>
      </c>
      <c r="S50" s="1483" t="s">
        <v>39</v>
      </c>
    </row>
    <row r="51" spans="1:19" ht="17.45" customHeight="1">
      <c r="A51" s="1481"/>
      <c r="B51" s="1482"/>
      <c r="C51" s="339" t="s">
        <v>690</v>
      </c>
      <c r="D51" s="340"/>
      <c r="E51" s="341"/>
      <c r="F51" s="341"/>
      <c r="G51" s="341"/>
      <c r="H51" s="341"/>
      <c r="I51" s="341">
        <v>8808</v>
      </c>
      <c r="J51" s="341">
        <v>8586</v>
      </c>
      <c r="K51" s="341">
        <v>8542</v>
      </c>
      <c r="L51" s="341">
        <v>8576</v>
      </c>
      <c r="M51" s="341">
        <v>8565</v>
      </c>
      <c r="N51" s="341">
        <v>8521</v>
      </c>
      <c r="O51" s="341">
        <v>8328</v>
      </c>
      <c r="P51" s="341">
        <v>8344.35</v>
      </c>
      <c r="Q51" s="341">
        <v>8496.57</v>
      </c>
      <c r="R51" s="353" t="s">
        <v>689</v>
      </c>
      <c r="S51" s="1483"/>
    </row>
    <row r="52" spans="1:19" ht="17.45" customHeight="1">
      <c r="A52" s="1481"/>
      <c r="B52" s="1482"/>
      <c r="C52" s="333" t="s">
        <v>688</v>
      </c>
      <c r="D52" s="327"/>
      <c r="E52" s="328"/>
      <c r="F52" s="328"/>
      <c r="G52" s="328"/>
      <c r="H52" s="328"/>
      <c r="I52" s="328">
        <v>2597</v>
      </c>
      <c r="J52" s="328">
        <v>2700</v>
      </c>
      <c r="K52" s="328">
        <v>2520</v>
      </c>
      <c r="L52" s="328">
        <v>2651</v>
      </c>
      <c r="M52" s="328">
        <v>2652</v>
      </c>
      <c r="N52" s="328">
        <v>2863</v>
      </c>
      <c r="O52" s="328">
        <v>3433</v>
      </c>
      <c r="P52" s="328">
        <v>3433.07</v>
      </c>
      <c r="Q52" s="328">
        <v>3433.07</v>
      </c>
      <c r="R52" s="352" t="s">
        <v>687</v>
      </c>
      <c r="S52" s="1483"/>
    </row>
    <row r="53" spans="1:19" s="91" customFormat="1" ht="17.45" customHeight="1">
      <c r="A53" s="1481"/>
      <c r="B53" s="1482"/>
      <c r="C53" s="342" t="s">
        <v>132</v>
      </c>
      <c r="D53" s="343"/>
      <c r="E53" s="344"/>
      <c r="F53" s="344"/>
      <c r="G53" s="344"/>
      <c r="H53" s="344"/>
      <c r="I53" s="344">
        <v>21211</v>
      </c>
      <c r="J53" s="344">
        <v>21415</v>
      </c>
      <c r="K53" s="344">
        <f>K50+K51+K52</f>
        <v>21464</v>
      </c>
      <c r="L53" s="344">
        <f t="shared" ref="L53:Q53" si="8">SUM(L50:L52)</f>
        <v>21702</v>
      </c>
      <c r="M53" s="344">
        <f t="shared" si="8"/>
        <v>21839</v>
      </c>
      <c r="N53" s="344">
        <f t="shared" si="8"/>
        <v>22225</v>
      </c>
      <c r="O53" s="344">
        <f t="shared" si="8"/>
        <v>22850</v>
      </c>
      <c r="P53" s="344">
        <f t="shared" si="8"/>
        <v>23034.199999999997</v>
      </c>
      <c r="Q53" s="344">
        <f t="shared" si="8"/>
        <v>23186.42</v>
      </c>
      <c r="R53" s="354" t="s">
        <v>0</v>
      </c>
      <c r="S53" s="1483"/>
    </row>
    <row r="54" spans="1:19" s="91" customFormat="1" ht="17.45" customHeight="1">
      <c r="A54" s="1490" t="s">
        <v>722</v>
      </c>
      <c r="B54" s="1491"/>
      <c r="C54" s="1185" t="s">
        <v>693</v>
      </c>
      <c r="D54" s="1186">
        <f t="shared" ref="D54:Q56" si="9">D6+D10+D14+D18+D22+D26+D30+D34+D38+D42+D46+D50</f>
        <v>109322</v>
      </c>
      <c r="E54" s="1187">
        <f t="shared" si="9"/>
        <v>113409</v>
      </c>
      <c r="F54" s="1187">
        <f t="shared" si="9"/>
        <v>117551</v>
      </c>
      <c r="G54" s="1187">
        <f t="shared" si="9"/>
        <v>122587</v>
      </c>
      <c r="H54" s="1187">
        <f t="shared" si="9"/>
        <v>125314</v>
      </c>
      <c r="I54" s="1187">
        <f t="shared" si="9"/>
        <v>131020</v>
      </c>
      <c r="J54" s="1187">
        <f t="shared" si="9"/>
        <v>137494</v>
      </c>
      <c r="K54" s="1187">
        <f t="shared" si="9"/>
        <v>142464</v>
      </c>
      <c r="L54" s="1187">
        <f t="shared" si="9"/>
        <v>148194</v>
      </c>
      <c r="M54" s="1187">
        <f t="shared" si="9"/>
        <v>155018.65</v>
      </c>
      <c r="N54" s="1187">
        <f t="shared" si="9"/>
        <v>162868.12</v>
      </c>
      <c r="O54" s="1187">
        <f t="shared" si="9"/>
        <v>176586</v>
      </c>
      <c r="P54" s="1187">
        <f t="shared" si="9"/>
        <v>186511.51</v>
      </c>
      <c r="Q54" s="330">
        <f t="shared" si="9"/>
        <v>199310.09</v>
      </c>
      <c r="R54" s="355" t="s">
        <v>691</v>
      </c>
      <c r="S54" s="1495" t="s">
        <v>721</v>
      </c>
    </row>
    <row r="55" spans="1:19" s="91" customFormat="1" ht="17.45" customHeight="1">
      <c r="A55" s="1492"/>
      <c r="B55" s="1493"/>
      <c r="C55" s="342" t="s">
        <v>690</v>
      </c>
      <c r="D55" s="344">
        <f t="shared" si="9"/>
        <v>130564</v>
      </c>
      <c r="E55" s="344">
        <f t="shared" si="9"/>
        <v>137372</v>
      </c>
      <c r="F55" s="344">
        <f t="shared" si="9"/>
        <v>142069</v>
      </c>
      <c r="G55" s="344">
        <f t="shared" si="9"/>
        <v>142532</v>
      </c>
      <c r="H55" s="344">
        <f t="shared" si="9"/>
        <v>142406</v>
      </c>
      <c r="I55" s="344">
        <f t="shared" si="9"/>
        <v>143142</v>
      </c>
      <c r="J55" s="344">
        <f t="shared" si="9"/>
        <v>139052</v>
      </c>
      <c r="K55" s="344">
        <f t="shared" si="9"/>
        <v>139211</v>
      </c>
      <c r="L55" s="344">
        <f t="shared" si="9"/>
        <v>139065</v>
      </c>
      <c r="M55" s="344">
        <f t="shared" si="9"/>
        <v>140379.13</v>
      </c>
      <c r="N55" s="344">
        <f t="shared" si="9"/>
        <v>150269</v>
      </c>
      <c r="O55" s="344">
        <f t="shared" si="9"/>
        <v>146827</v>
      </c>
      <c r="P55" s="344">
        <f t="shared" si="9"/>
        <v>147131.01</v>
      </c>
      <c r="Q55" s="344">
        <f t="shared" si="9"/>
        <v>151560.88999999998</v>
      </c>
      <c r="R55" s="354" t="s">
        <v>689</v>
      </c>
      <c r="S55" s="1495"/>
    </row>
    <row r="56" spans="1:19" s="91" customFormat="1" ht="17.45" customHeight="1">
      <c r="A56" s="1492"/>
      <c r="B56" s="1493"/>
      <c r="C56" s="334" t="s">
        <v>688</v>
      </c>
      <c r="D56" s="330">
        <f t="shared" si="9"/>
        <v>35559</v>
      </c>
      <c r="E56" s="330">
        <f t="shared" si="9"/>
        <v>33591</v>
      </c>
      <c r="F56" s="330">
        <f t="shared" si="9"/>
        <v>32384</v>
      </c>
      <c r="G56" s="330">
        <f t="shared" si="9"/>
        <v>32301</v>
      </c>
      <c r="H56" s="330">
        <f t="shared" si="9"/>
        <v>32348</v>
      </c>
      <c r="I56" s="330">
        <f t="shared" si="9"/>
        <v>30941</v>
      </c>
      <c r="J56" s="330">
        <f t="shared" si="9"/>
        <v>30765</v>
      </c>
      <c r="K56" s="330">
        <f t="shared" si="9"/>
        <v>31887</v>
      </c>
      <c r="L56" s="330">
        <f t="shared" si="9"/>
        <v>30175</v>
      </c>
      <c r="M56" s="330">
        <f t="shared" si="9"/>
        <v>29473</v>
      </c>
      <c r="N56" s="330">
        <v>29259</v>
      </c>
      <c r="O56" s="330">
        <f>O8+O12+O16+O20+O24+O28+O32+O36+O40+O44+O48+O52</f>
        <v>27089</v>
      </c>
      <c r="P56" s="330">
        <f>P8+P12+P16+P20+P24+P28+P32+P36+P40+P44+P48+P52</f>
        <v>26113.4</v>
      </c>
      <c r="Q56" s="330">
        <f>Q8+Q12+Q16+Q20+Q24+Q28+Q32+Q36+Q40+Q44+Q48+Q52</f>
        <v>25680.759999999995</v>
      </c>
      <c r="R56" s="355" t="s">
        <v>687</v>
      </c>
      <c r="S56" s="1495"/>
    </row>
    <row r="57" spans="1:19" s="91" customFormat="1" ht="17.45" customHeight="1">
      <c r="A57" s="1493"/>
      <c r="B57" s="1494"/>
      <c r="C57" s="1199" t="s">
        <v>132</v>
      </c>
      <c r="D57" s="1200">
        <f t="shared" ref="D57:Q57" si="10">SUM(D54:D56)</f>
        <v>275445</v>
      </c>
      <c r="E57" s="1201">
        <f t="shared" si="10"/>
        <v>284372</v>
      </c>
      <c r="F57" s="1201">
        <f t="shared" si="10"/>
        <v>292004</v>
      </c>
      <c r="G57" s="1201">
        <f t="shared" si="10"/>
        <v>297420</v>
      </c>
      <c r="H57" s="1201">
        <f t="shared" si="10"/>
        <v>300068</v>
      </c>
      <c r="I57" s="1201">
        <f t="shared" si="10"/>
        <v>305103</v>
      </c>
      <c r="J57" s="1201">
        <f t="shared" si="10"/>
        <v>307311</v>
      </c>
      <c r="K57" s="1201">
        <f t="shared" si="10"/>
        <v>313562</v>
      </c>
      <c r="L57" s="1201">
        <f t="shared" si="10"/>
        <v>317434</v>
      </c>
      <c r="M57" s="1201">
        <f t="shared" si="10"/>
        <v>324870.78000000003</v>
      </c>
      <c r="N57" s="1201">
        <f t="shared" si="10"/>
        <v>342396.12</v>
      </c>
      <c r="O57" s="1201">
        <f t="shared" si="10"/>
        <v>350502</v>
      </c>
      <c r="P57" s="1201">
        <f t="shared" si="10"/>
        <v>359755.92000000004</v>
      </c>
      <c r="Q57" s="344">
        <f t="shared" si="10"/>
        <v>376551.74</v>
      </c>
      <c r="R57" s="354" t="s">
        <v>0</v>
      </c>
      <c r="S57" s="1495"/>
    </row>
    <row r="58" spans="1:19" ht="17.45" customHeight="1">
      <c r="A58" s="366" t="s">
        <v>720</v>
      </c>
      <c r="B58" s="345"/>
      <c r="C58" s="346"/>
      <c r="D58" s="347"/>
      <c r="E58" s="348"/>
      <c r="F58" s="348"/>
      <c r="G58" s="348"/>
      <c r="H58" s="348"/>
      <c r="I58" s="348"/>
      <c r="J58" s="348"/>
      <c r="K58" s="348"/>
      <c r="L58" s="348"/>
      <c r="M58" s="348"/>
      <c r="N58" s="348"/>
      <c r="O58" s="348"/>
      <c r="P58" s="348"/>
      <c r="Q58" s="348"/>
      <c r="R58" s="356"/>
      <c r="S58" s="351" t="s">
        <v>719</v>
      </c>
    </row>
    <row r="59" spans="1:19" ht="17.45" customHeight="1">
      <c r="A59" s="1481">
        <v>1</v>
      </c>
      <c r="B59" s="1482" t="s">
        <v>718</v>
      </c>
      <c r="C59" s="333" t="s">
        <v>693</v>
      </c>
      <c r="D59" s="327">
        <v>31</v>
      </c>
      <c r="E59" s="328">
        <v>31</v>
      </c>
      <c r="F59" s="328">
        <v>31</v>
      </c>
      <c r="G59" s="328">
        <v>31</v>
      </c>
      <c r="H59" s="328">
        <v>31</v>
      </c>
      <c r="I59" s="328">
        <v>31</v>
      </c>
      <c r="J59" s="328">
        <v>31</v>
      </c>
      <c r="K59" s="328">
        <v>31</v>
      </c>
      <c r="L59" s="328">
        <v>31</v>
      </c>
      <c r="M59" s="328">
        <v>31</v>
      </c>
      <c r="N59" s="328">
        <v>31</v>
      </c>
      <c r="O59" s="328">
        <v>31</v>
      </c>
      <c r="P59" s="328">
        <v>31.23</v>
      </c>
      <c r="Q59" s="328">
        <v>31.23</v>
      </c>
      <c r="R59" s="352" t="s">
        <v>691</v>
      </c>
      <c r="S59" s="1496" t="s">
        <v>717</v>
      </c>
    </row>
    <row r="60" spans="1:19" ht="17.45" customHeight="1">
      <c r="A60" s="1481"/>
      <c r="B60" s="1483"/>
      <c r="C60" s="339" t="s">
        <v>690</v>
      </c>
      <c r="D60" s="340">
        <v>40</v>
      </c>
      <c r="E60" s="341">
        <v>40</v>
      </c>
      <c r="F60" s="341">
        <v>40</v>
      </c>
      <c r="G60" s="341">
        <v>40</v>
      </c>
      <c r="H60" s="341">
        <v>40</v>
      </c>
      <c r="I60" s="341">
        <v>40</v>
      </c>
      <c r="J60" s="341">
        <v>40</v>
      </c>
      <c r="K60" s="341">
        <v>40</v>
      </c>
      <c r="L60" s="341">
        <v>40</v>
      </c>
      <c r="M60" s="341">
        <v>40</v>
      </c>
      <c r="N60" s="341">
        <v>40</v>
      </c>
      <c r="O60" s="341">
        <v>40</v>
      </c>
      <c r="P60" s="341">
        <v>40.11</v>
      </c>
      <c r="Q60" s="341">
        <v>40.11</v>
      </c>
      <c r="R60" s="353" t="s">
        <v>689</v>
      </c>
      <c r="S60" s="1496"/>
    </row>
    <row r="61" spans="1:19" ht="17.45" customHeight="1">
      <c r="A61" s="1481"/>
      <c r="B61" s="1483"/>
      <c r="C61" s="333" t="s">
        <v>688</v>
      </c>
      <c r="D61" s="327">
        <v>19</v>
      </c>
      <c r="E61" s="328">
        <v>19</v>
      </c>
      <c r="F61" s="328">
        <v>19</v>
      </c>
      <c r="G61" s="328">
        <v>19</v>
      </c>
      <c r="H61" s="328">
        <v>19</v>
      </c>
      <c r="I61" s="328">
        <v>19</v>
      </c>
      <c r="J61" s="328">
        <v>19</v>
      </c>
      <c r="K61" s="328">
        <v>19</v>
      </c>
      <c r="L61" s="328">
        <v>19</v>
      </c>
      <c r="M61" s="328">
        <v>19</v>
      </c>
      <c r="N61" s="328">
        <v>19</v>
      </c>
      <c r="O61" s="328">
        <v>19</v>
      </c>
      <c r="P61" s="328">
        <v>18.89</v>
      </c>
      <c r="Q61" s="328">
        <v>18.89</v>
      </c>
      <c r="R61" s="352" t="s">
        <v>687</v>
      </c>
      <c r="S61" s="1496"/>
    </row>
    <row r="62" spans="1:19" s="91" customFormat="1" ht="17.45" customHeight="1">
      <c r="A62" s="1481"/>
      <c r="B62" s="1483"/>
      <c r="C62" s="342" t="s">
        <v>132</v>
      </c>
      <c r="D62" s="343">
        <v>90</v>
      </c>
      <c r="E62" s="344">
        <v>90</v>
      </c>
      <c r="F62" s="344">
        <v>90</v>
      </c>
      <c r="G62" s="344">
        <v>90</v>
      </c>
      <c r="H62" s="344">
        <v>90</v>
      </c>
      <c r="I62" s="344">
        <v>90</v>
      </c>
      <c r="J62" s="344">
        <v>90</v>
      </c>
      <c r="K62" s="344">
        <v>90</v>
      </c>
      <c r="L62" s="344">
        <f t="shared" ref="L62:Q62" si="11">SUM(L59:L61)</f>
        <v>90</v>
      </c>
      <c r="M62" s="344">
        <f t="shared" si="11"/>
        <v>90</v>
      </c>
      <c r="N62" s="344">
        <f t="shared" si="11"/>
        <v>90</v>
      </c>
      <c r="O62" s="344">
        <f t="shared" si="11"/>
        <v>90</v>
      </c>
      <c r="P62" s="344">
        <f t="shared" si="11"/>
        <v>90.23</v>
      </c>
      <c r="Q62" s="344">
        <f t="shared" si="11"/>
        <v>90.23</v>
      </c>
      <c r="R62" s="354" t="s">
        <v>0</v>
      </c>
      <c r="S62" s="1496"/>
    </row>
    <row r="63" spans="1:19" ht="17.45" customHeight="1">
      <c r="A63" s="1478">
        <v>2</v>
      </c>
      <c r="B63" s="1479" t="s">
        <v>716</v>
      </c>
      <c r="C63" s="333" t="s">
        <v>693</v>
      </c>
      <c r="D63" s="327">
        <v>349</v>
      </c>
      <c r="E63" s="328">
        <v>465</v>
      </c>
      <c r="F63" s="328">
        <v>465</v>
      </c>
      <c r="G63" s="328">
        <v>465</v>
      </c>
      <c r="H63" s="328">
        <v>465</v>
      </c>
      <c r="I63" s="328">
        <v>465</v>
      </c>
      <c r="J63" s="328">
        <v>465</v>
      </c>
      <c r="K63" s="328">
        <v>465</v>
      </c>
      <c r="L63" s="328">
        <v>465</v>
      </c>
      <c r="M63" s="328">
        <v>464.78000000000003</v>
      </c>
      <c r="N63" s="328">
        <v>465</v>
      </c>
      <c r="O63" s="328">
        <v>465</v>
      </c>
      <c r="P63" s="328">
        <v>464.78000000000003</v>
      </c>
      <c r="Q63" s="328">
        <v>464.78000000000003</v>
      </c>
      <c r="R63" s="352" t="s">
        <v>691</v>
      </c>
      <c r="S63" s="1479" t="s">
        <v>21</v>
      </c>
    </row>
    <row r="64" spans="1:19" ht="17.45" customHeight="1">
      <c r="A64" s="1478"/>
      <c r="B64" s="1480"/>
      <c r="C64" s="339" t="s">
        <v>690</v>
      </c>
      <c r="D64" s="340">
        <v>33</v>
      </c>
      <c r="E64" s="341">
        <v>43</v>
      </c>
      <c r="F64" s="341">
        <v>43</v>
      </c>
      <c r="G64" s="341">
        <v>43</v>
      </c>
      <c r="H64" s="341">
        <v>43</v>
      </c>
      <c r="I64" s="341">
        <v>43</v>
      </c>
      <c r="J64" s="341">
        <v>43</v>
      </c>
      <c r="K64" s="341">
        <v>43</v>
      </c>
      <c r="L64" s="341">
        <v>43</v>
      </c>
      <c r="M64" s="341">
        <v>42.72</v>
      </c>
      <c r="N64" s="341">
        <v>43</v>
      </c>
      <c r="O64" s="341">
        <v>43</v>
      </c>
      <c r="P64" s="341">
        <v>42.72</v>
      </c>
      <c r="Q64" s="341">
        <v>42.72</v>
      </c>
      <c r="R64" s="353" t="s">
        <v>689</v>
      </c>
      <c r="S64" s="1479"/>
    </row>
    <row r="65" spans="1:19" ht="17.45" customHeight="1">
      <c r="A65" s="1478"/>
      <c r="B65" s="1480"/>
      <c r="C65" s="333" t="s">
        <v>688</v>
      </c>
      <c r="D65" s="327">
        <v>3</v>
      </c>
      <c r="E65" s="328">
        <v>3</v>
      </c>
      <c r="F65" s="328">
        <v>3</v>
      </c>
      <c r="G65" s="328">
        <v>3</v>
      </c>
      <c r="H65" s="328">
        <v>3</v>
      </c>
      <c r="I65" s="328">
        <v>3</v>
      </c>
      <c r="J65" s="328">
        <v>3</v>
      </c>
      <c r="K65" s="328">
        <v>3</v>
      </c>
      <c r="L65" s="328">
        <v>3</v>
      </c>
      <c r="M65" s="328">
        <v>3.02</v>
      </c>
      <c r="N65" s="328">
        <v>3</v>
      </c>
      <c r="O65" s="328">
        <v>3</v>
      </c>
      <c r="P65" s="328">
        <v>3.02</v>
      </c>
      <c r="Q65" s="328">
        <v>3.02</v>
      </c>
      <c r="R65" s="352" t="s">
        <v>687</v>
      </c>
      <c r="S65" s="1479"/>
    </row>
    <row r="66" spans="1:19" s="91" customFormat="1" ht="17.45" customHeight="1">
      <c r="A66" s="1478"/>
      <c r="B66" s="1480"/>
      <c r="C66" s="342" t="s">
        <v>132</v>
      </c>
      <c r="D66" s="343">
        <v>385</v>
      </c>
      <c r="E66" s="344">
        <v>511</v>
      </c>
      <c r="F66" s="344">
        <v>511</v>
      </c>
      <c r="G66" s="344">
        <v>511</v>
      </c>
      <c r="H66" s="344">
        <v>511</v>
      </c>
      <c r="I66" s="344">
        <v>511</v>
      </c>
      <c r="J66" s="344">
        <v>511</v>
      </c>
      <c r="K66" s="344">
        <v>511</v>
      </c>
      <c r="L66" s="344">
        <f>SUM(L63:L65)</f>
        <v>511</v>
      </c>
      <c r="M66" s="344">
        <f>SUM(M63:M65)</f>
        <v>510.52</v>
      </c>
      <c r="N66" s="344">
        <f>SUM(N63:N65)</f>
        <v>511</v>
      </c>
      <c r="O66" s="344">
        <f>SUM(O63:O65)</f>
        <v>511</v>
      </c>
      <c r="P66" s="344">
        <f t="shared" ref="P66:Q66" si="12">SUM(P63:P65)</f>
        <v>510.52</v>
      </c>
      <c r="Q66" s="344">
        <f t="shared" si="12"/>
        <v>510.52</v>
      </c>
      <c r="R66" s="354" t="s">
        <v>0</v>
      </c>
      <c r="S66" s="1479"/>
    </row>
    <row r="67" spans="1:19" ht="17.45" customHeight="1">
      <c r="A67" s="1484">
        <v>3</v>
      </c>
      <c r="B67" s="1485" t="s">
        <v>715</v>
      </c>
      <c r="C67" s="335" t="s">
        <v>693</v>
      </c>
      <c r="D67" s="331">
        <v>89</v>
      </c>
      <c r="E67" s="332">
        <v>89</v>
      </c>
      <c r="F67" s="332">
        <v>89</v>
      </c>
      <c r="G67" s="332">
        <v>89</v>
      </c>
      <c r="H67" s="332">
        <v>89</v>
      </c>
      <c r="I67" s="332">
        <v>89</v>
      </c>
      <c r="J67" s="332">
        <v>89</v>
      </c>
      <c r="K67" s="332">
        <v>89</v>
      </c>
      <c r="L67" s="332">
        <v>89</v>
      </c>
      <c r="M67" s="332">
        <v>89</v>
      </c>
      <c r="N67" s="332">
        <v>89</v>
      </c>
      <c r="O67" s="332">
        <v>89</v>
      </c>
      <c r="P67" s="332">
        <v>89.04</v>
      </c>
      <c r="Q67" s="332">
        <v>89.04</v>
      </c>
      <c r="R67" s="373" t="s">
        <v>691</v>
      </c>
      <c r="S67" s="1485" t="s">
        <v>714</v>
      </c>
    </row>
    <row r="68" spans="1:19" ht="17.45" customHeight="1">
      <c r="A68" s="1481"/>
      <c r="B68" s="1483"/>
      <c r="C68" s="339" t="s">
        <v>690</v>
      </c>
      <c r="D68" s="340">
        <v>17</v>
      </c>
      <c r="E68" s="341">
        <v>17</v>
      </c>
      <c r="F68" s="341">
        <v>17</v>
      </c>
      <c r="G68" s="341">
        <v>17</v>
      </c>
      <c r="H68" s="341">
        <v>17</v>
      </c>
      <c r="I68" s="341">
        <v>17</v>
      </c>
      <c r="J68" s="341">
        <v>17</v>
      </c>
      <c r="K68" s="341">
        <v>17</v>
      </c>
      <c r="L68" s="341">
        <v>17</v>
      </c>
      <c r="M68" s="341">
        <v>17</v>
      </c>
      <c r="N68" s="341">
        <v>17</v>
      </c>
      <c r="O68" s="341">
        <v>17</v>
      </c>
      <c r="P68" s="341">
        <v>16.510000000000002</v>
      </c>
      <c r="Q68" s="341">
        <v>16.510000000000002</v>
      </c>
      <c r="R68" s="353" t="s">
        <v>689</v>
      </c>
      <c r="S68" s="1482"/>
    </row>
    <row r="69" spans="1:19" ht="17.45" customHeight="1">
      <c r="A69" s="1481"/>
      <c r="B69" s="1483"/>
      <c r="C69" s="333" t="s">
        <v>688</v>
      </c>
      <c r="D69" s="327">
        <v>471</v>
      </c>
      <c r="E69" s="328">
        <v>471</v>
      </c>
      <c r="F69" s="328">
        <v>471</v>
      </c>
      <c r="G69" s="328">
        <v>471</v>
      </c>
      <c r="H69" s="328">
        <v>471</v>
      </c>
      <c r="I69" s="328">
        <v>471</v>
      </c>
      <c r="J69" s="328">
        <v>471</v>
      </c>
      <c r="K69" s="328">
        <v>471</v>
      </c>
      <c r="L69" s="328">
        <v>471</v>
      </c>
      <c r="M69" s="328">
        <v>471</v>
      </c>
      <c r="N69" s="328">
        <v>471</v>
      </c>
      <c r="O69" s="328">
        <v>471</v>
      </c>
      <c r="P69" s="328">
        <v>470.93000000000006</v>
      </c>
      <c r="Q69" s="328">
        <v>470.93000000000006</v>
      </c>
      <c r="R69" s="352" t="s">
        <v>687</v>
      </c>
      <c r="S69" s="1482"/>
    </row>
    <row r="70" spans="1:19" s="91" customFormat="1" ht="17.45" customHeight="1">
      <c r="A70" s="1481"/>
      <c r="B70" s="1483"/>
      <c r="C70" s="342" t="s">
        <v>132</v>
      </c>
      <c r="D70" s="343">
        <v>576</v>
      </c>
      <c r="E70" s="344">
        <v>576</v>
      </c>
      <c r="F70" s="344">
        <v>576</v>
      </c>
      <c r="G70" s="344">
        <v>576</v>
      </c>
      <c r="H70" s="344">
        <v>576</v>
      </c>
      <c r="I70" s="344">
        <v>576</v>
      </c>
      <c r="J70" s="344">
        <v>576</v>
      </c>
      <c r="K70" s="344">
        <v>576</v>
      </c>
      <c r="L70" s="344">
        <f>SUM(L67:L69)-1</f>
        <v>576</v>
      </c>
      <c r="M70" s="344">
        <f>SUM(M67:M69)-1</f>
        <v>576</v>
      </c>
      <c r="N70" s="344">
        <f>SUM(N67:N69)</f>
        <v>577</v>
      </c>
      <c r="O70" s="344">
        <f>SUM(O67:O69)</f>
        <v>577</v>
      </c>
      <c r="P70" s="344">
        <f>SUM(P67:P69)</f>
        <v>576.48</v>
      </c>
      <c r="Q70" s="344">
        <f>SUM(Q67:Q69)</f>
        <v>576.48</v>
      </c>
      <c r="R70" s="354" t="s">
        <v>0</v>
      </c>
      <c r="S70" s="1482"/>
    </row>
    <row r="71" spans="1:19" ht="17.45" customHeight="1">
      <c r="A71" s="1478">
        <v>4</v>
      </c>
      <c r="B71" s="1479" t="s">
        <v>713</v>
      </c>
      <c r="C71" s="333" t="s">
        <v>693</v>
      </c>
      <c r="D71" s="327">
        <v>9</v>
      </c>
      <c r="E71" s="328">
        <v>9</v>
      </c>
      <c r="F71" s="328">
        <v>9</v>
      </c>
      <c r="G71" s="328">
        <v>9</v>
      </c>
      <c r="H71" s="328">
        <v>9</v>
      </c>
      <c r="I71" s="328">
        <v>9</v>
      </c>
      <c r="J71" s="328">
        <v>9</v>
      </c>
      <c r="K71" s="328">
        <v>9</v>
      </c>
      <c r="L71" s="328">
        <v>9</v>
      </c>
      <c r="M71" s="328">
        <v>9</v>
      </c>
      <c r="N71" s="328">
        <v>9</v>
      </c>
      <c r="O71" s="328">
        <v>9</v>
      </c>
      <c r="P71" s="328">
        <v>8.76</v>
      </c>
      <c r="Q71" s="328">
        <v>8.76</v>
      </c>
      <c r="R71" s="352" t="s">
        <v>691</v>
      </c>
      <c r="S71" s="1479" t="s">
        <v>712</v>
      </c>
    </row>
    <row r="72" spans="1:19" ht="17.45" customHeight="1">
      <c r="A72" s="1478"/>
      <c r="B72" s="1480"/>
      <c r="C72" s="339" t="s">
        <v>690</v>
      </c>
      <c r="D72" s="340">
        <v>0</v>
      </c>
      <c r="E72" s="341">
        <v>0</v>
      </c>
      <c r="F72" s="341">
        <v>0</v>
      </c>
      <c r="G72" s="341">
        <v>0</v>
      </c>
      <c r="H72" s="341">
        <v>0</v>
      </c>
      <c r="I72" s="341">
        <v>0</v>
      </c>
      <c r="J72" s="341">
        <v>0</v>
      </c>
      <c r="K72" s="341">
        <v>0</v>
      </c>
      <c r="L72" s="341">
        <v>0</v>
      </c>
      <c r="M72" s="341">
        <v>22</v>
      </c>
      <c r="N72" s="341">
        <v>22</v>
      </c>
      <c r="O72" s="341">
        <v>22</v>
      </c>
      <c r="P72" s="341">
        <v>21.83</v>
      </c>
      <c r="Q72" s="341">
        <v>21.83</v>
      </c>
      <c r="R72" s="353" t="s">
        <v>689</v>
      </c>
      <c r="S72" s="1479"/>
    </row>
    <row r="73" spans="1:19" ht="17.45" customHeight="1">
      <c r="A73" s="1478"/>
      <c r="B73" s="1480"/>
      <c r="C73" s="333" t="s">
        <v>688</v>
      </c>
      <c r="D73" s="327">
        <v>307</v>
      </c>
      <c r="E73" s="328">
        <v>307</v>
      </c>
      <c r="F73" s="328">
        <v>307</v>
      </c>
      <c r="G73" s="328">
        <v>307</v>
      </c>
      <c r="H73" s="328">
        <v>307</v>
      </c>
      <c r="I73" s="328">
        <v>307</v>
      </c>
      <c r="J73" s="328">
        <v>307</v>
      </c>
      <c r="K73" s="328">
        <v>402</v>
      </c>
      <c r="L73" s="328">
        <v>402</v>
      </c>
      <c r="M73" s="328">
        <v>415</v>
      </c>
      <c r="N73" s="328">
        <v>415</v>
      </c>
      <c r="O73" s="328">
        <v>416</v>
      </c>
      <c r="P73" s="328">
        <v>447.72</v>
      </c>
      <c r="Q73" s="328">
        <v>447.72</v>
      </c>
      <c r="R73" s="352" t="s">
        <v>687</v>
      </c>
      <c r="S73" s="1479"/>
    </row>
    <row r="74" spans="1:19" s="91" customFormat="1" ht="17.45" customHeight="1">
      <c r="A74" s="1478"/>
      <c r="B74" s="1480"/>
      <c r="C74" s="342" t="s">
        <v>132</v>
      </c>
      <c r="D74" s="343">
        <v>315</v>
      </c>
      <c r="E74" s="344">
        <v>315</v>
      </c>
      <c r="F74" s="344">
        <v>315</v>
      </c>
      <c r="G74" s="344">
        <v>315</v>
      </c>
      <c r="H74" s="344">
        <v>315</v>
      </c>
      <c r="I74" s="344">
        <v>315</v>
      </c>
      <c r="J74" s="344">
        <v>315</v>
      </c>
      <c r="K74" s="344">
        <v>410</v>
      </c>
      <c r="L74" s="344">
        <f>SUM(L71:L73)-1</f>
        <v>410</v>
      </c>
      <c r="M74" s="344">
        <f>SUM(M71:M73)-1</f>
        <v>445</v>
      </c>
      <c r="N74" s="344">
        <f>SUM(N71:N73)</f>
        <v>446</v>
      </c>
      <c r="O74" s="344">
        <f>SUM(O71:O73)</f>
        <v>447</v>
      </c>
      <c r="P74" s="344">
        <f t="shared" ref="P74:Q74" si="13">SUM(P71:P73)</f>
        <v>478.31</v>
      </c>
      <c r="Q74" s="344">
        <f t="shared" si="13"/>
        <v>478.31</v>
      </c>
      <c r="R74" s="354" t="s">
        <v>0</v>
      </c>
      <c r="S74" s="1479"/>
    </row>
    <row r="75" spans="1:19" s="91" customFormat="1" ht="17.45" customHeight="1">
      <c r="A75" s="1497" t="s">
        <v>711</v>
      </c>
      <c r="B75" s="1498"/>
      <c r="C75" s="333" t="s">
        <v>693</v>
      </c>
      <c r="D75" s="327">
        <f t="shared" ref="D75:Q77" si="14">D59+D63+D67+D71</f>
        <v>478</v>
      </c>
      <c r="E75" s="328">
        <f t="shared" si="14"/>
        <v>594</v>
      </c>
      <c r="F75" s="328">
        <f t="shared" si="14"/>
        <v>594</v>
      </c>
      <c r="G75" s="328">
        <f t="shared" si="14"/>
        <v>594</v>
      </c>
      <c r="H75" s="328">
        <f t="shared" si="14"/>
        <v>594</v>
      </c>
      <c r="I75" s="328">
        <f t="shared" si="14"/>
        <v>594</v>
      </c>
      <c r="J75" s="328">
        <f t="shared" si="14"/>
        <v>594</v>
      </c>
      <c r="K75" s="328">
        <f t="shared" si="14"/>
        <v>594</v>
      </c>
      <c r="L75" s="328">
        <f t="shared" si="14"/>
        <v>594</v>
      </c>
      <c r="M75" s="328">
        <f t="shared" si="14"/>
        <v>593.78</v>
      </c>
      <c r="N75" s="328">
        <f t="shared" si="14"/>
        <v>594</v>
      </c>
      <c r="O75" s="328">
        <f t="shared" si="14"/>
        <v>594</v>
      </c>
      <c r="P75" s="328">
        <f t="shared" si="14"/>
        <v>593.81000000000006</v>
      </c>
      <c r="Q75" s="328">
        <f t="shared" si="14"/>
        <v>593.81000000000006</v>
      </c>
      <c r="R75" s="352" t="s">
        <v>691</v>
      </c>
      <c r="S75" s="1499" t="s">
        <v>710</v>
      </c>
    </row>
    <row r="76" spans="1:19" s="91" customFormat="1" ht="17.45" customHeight="1">
      <c r="A76" s="1498"/>
      <c r="B76" s="1498"/>
      <c r="C76" s="339" t="s">
        <v>690</v>
      </c>
      <c r="D76" s="340">
        <f t="shared" si="14"/>
        <v>90</v>
      </c>
      <c r="E76" s="341">
        <f t="shared" si="14"/>
        <v>100</v>
      </c>
      <c r="F76" s="341">
        <f t="shared" si="14"/>
        <v>100</v>
      </c>
      <c r="G76" s="341">
        <f t="shared" si="14"/>
        <v>100</v>
      </c>
      <c r="H76" s="341">
        <f t="shared" si="14"/>
        <v>100</v>
      </c>
      <c r="I76" s="341">
        <f t="shared" si="14"/>
        <v>100</v>
      </c>
      <c r="J76" s="341">
        <f t="shared" si="14"/>
        <v>100</v>
      </c>
      <c r="K76" s="341">
        <f t="shared" si="14"/>
        <v>100</v>
      </c>
      <c r="L76" s="341">
        <f t="shared" si="14"/>
        <v>100</v>
      </c>
      <c r="M76" s="341">
        <f t="shared" si="14"/>
        <v>121.72</v>
      </c>
      <c r="N76" s="341">
        <f t="shared" si="14"/>
        <v>122</v>
      </c>
      <c r="O76" s="341">
        <f t="shared" si="14"/>
        <v>122</v>
      </c>
      <c r="P76" s="341">
        <f t="shared" si="14"/>
        <v>121.17</v>
      </c>
      <c r="Q76" s="341">
        <f t="shared" si="14"/>
        <v>121.17</v>
      </c>
      <c r="R76" s="353" t="s">
        <v>689</v>
      </c>
      <c r="S76" s="1499"/>
    </row>
    <row r="77" spans="1:19" s="91" customFormat="1" ht="17.45" customHeight="1">
      <c r="A77" s="1498"/>
      <c r="B77" s="1498"/>
      <c r="C77" s="333" t="s">
        <v>688</v>
      </c>
      <c r="D77" s="327">
        <f t="shared" si="14"/>
        <v>800</v>
      </c>
      <c r="E77" s="328">
        <f t="shared" si="14"/>
        <v>800</v>
      </c>
      <c r="F77" s="328">
        <f t="shared" si="14"/>
        <v>800</v>
      </c>
      <c r="G77" s="328">
        <f t="shared" si="14"/>
        <v>800</v>
      </c>
      <c r="H77" s="328">
        <f t="shared" si="14"/>
        <v>800</v>
      </c>
      <c r="I77" s="328">
        <f t="shared" si="14"/>
        <v>800</v>
      </c>
      <c r="J77" s="328">
        <f t="shared" si="14"/>
        <v>800</v>
      </c>
      <c r="K77" s="328">
        <f t="shared" si="14"/>
        <v>895</v>
      </c>
      <c r="L77" s="328">
        <f t="shared" si="14"/>
        <v>895</v>
      </c>
      <c r="M77" s="328">
        <f t="shared" si="14"/>
        <v>908.02</v>
      </c>
      <c r="N77" s="328">
        <f t="shared" si="14"/>
        <v>908</v>
      </c>
      <c r="O77" s="328">
        <f t="shared" si="14"/>
        <v>909</v>
      </c>
      <c r="P77" s="328">
        <f t="shared" si="14"/>
        <v>940.56000000000017</v>
      </c>
      <c r="Q77" s="328">
        <f t="shared" si="14"/>
        <v>940.56000000000017</v>
      </c>
      <c r="R77" s="352" t="s">
        <v>687</v>
      </c>
      <c r="S77" s="1499"/>
    </row>
    <row r="78" spans="1:19" s="91" customFormat="1" ht="17.45" customHeight="1">
      <c r="A78" s="1498"/>
      <c r="B78" s="1498"/>
      <c r="C78" s="342" t="s">
        <v>132</v>
      </c>
      <c r="D78" s="343">
        <f t="shared" ref="D78:Q78" si="15">SUM(D75:D77)</f>
        <v>1368</v>
      </c>
      <c r="E78" s="344">
        <f t="shared" si="15"/>
        <v>1494</v>
      </c>
      <c r="F78" s="344">
        <f t="shared" si="15"/>
        <v>1494</v>
      </c>
      <c r="G78" s="344">
        <f t="shared" si="15"/>
        <v>1494</v>
      </c>
      <c r="H78" s="344">
        <f t="shared" si="15"/>
        <v>1494</v>
      </c>
      <c r="I78" s="344">
        <f t="shared" si="15"/>
        <v>1494</v>
      </c>
      <c r="J78" s="344">
        <f t="shared" si="15"/>
        <v>1494</v>
      </c>
      <c r="K78" s="344">
        <f t="shared" si="15"/>
        <v>1589</v>
      </c>
      <c r="L78" s="344">
        <f>SUM(L75:L77)</f>
        <v>1589</v>
      </c>
      <c r="M78" s="344">
        <f t="shared" si="15"/>
        <v>1623.52</v>
      </c>
      <c r="N78" s="344">
        <f t="shared" si="15"/>
        <v>1624</v>
      </c>
      <c r="O78" s="344">
        <f t="shared" si="15"/>
        <v>1625</v>
      </c>
      <c r="P78" s="344">
        <f t="shared" si="15"/>
        <v>1655.5400000000002</v>
      </c>
      <c r="Q78" s="344">
        <f t="shared" si="15"/>
        <v>1655.5400000000002</v>
      </c>
      <c r="R78" s="354" t="s">
        <v>0</v>
      </c>
      <c r="S78" s="1499"/>
    </row>
    <row r="79" spans="1:19" s="91" customFormat="1" ht="17.45" customHeight="1">
      <c r="A79" s="1490" t="s">
        <v>709</v>
      </c>
      <c r="B79" s="1493"/>
      <c r="C79" s="334" t="s">
        <v>693</v>
      </c>
      <c r="D79" s="329">
        <f t="shared" ref="D79:Q81" si="16">D54+D75</f>
        <v>109800</v>
      </c>
      <c r="E79" s="330">
        <f t="shared" si="16"/>
        <v>114003</v>
      </c>
      <c r="F79" s="330">
        <f t="shared" si="16"/>
        <v>118145</v>
      </c>
      <c r="G79" s="330">
        <f t="shared" si="16"/>
        <v>123181</v>
      </c>
      <c r="H79" s="330">
        <f t="shared" si="16"/>
        <v>125908</v>
      </c>
      <c r="I79" s="330">
        <f t="shared" si="16"/>
        <v>131614</v>
      </c>
      <c r="J79" s="330">
        <f t="shared" si="16"/>
        <v>138088</v>
      </c>
      <c r="K79" s="330">
        <f t="shared" si="16"/>
        <v>143058</v>
      </c>
      <c r="L79" s="330">
        <f>L54+L75</f>
        <v>148788</v>
      </c>
      <c r="M79" s="330">
        <f t="shared" si="16"/>
        <v>155612.43</v>
      </c>
      <c r="N79" s="330">
        <f t="shared" si="16"/>
        <v>163462.12</v>
      </c>
      <c r="O79" s="330">
        <f>O54+O75</f>
        <v>177180</v>
      </c>
      <c r="P79" s="330">
        <f>P54+P75</f>
        <v>187105.32</v>
      </c>
      <c r="Q79" s="330">
        <f t="shared" si="16"/>
        <v>199903.9</v>
      </c>
      <c r="R79" s="349" t="s">
        <v>691</v>
      </c>
      <c r="S79" s="1495" t="s">
        <v>708</v>
      </c>
    </row>
    <row r="80" spans="1:19" s="91" customFormat="1" ht="17.45" customHeight="1">
      <c r="A80" s="1493"/>
      <c r="B80" s="1493"/>
      <c r="C80" s="342" t="s">
        <v>690</v>
      </c>
      <c r="D80" s="343">
        <f t="shared" si="16"/>
        <v>130654</v>
      </c>
      <c r="E80" s="344">
        <f t="shared" si="16"/>
        <v>137472</v>
      </c>
      <c r="F80" s="344">
        <f t="shared" si="16"/>
        <v>142169</v>
      </c>
      <c r="G80" s="344">
        <f t="shared" si="16"/>
        <v>142632</v>
      </c>
      <c r="H80" s="344">
        <f t="shared" si="16"/>
        <v>142506</v>
      </c>
      <c r="I80" s="344">
        <f t="shared" si="16"/>
        <v>143242</v>
      </c>
      <c r="J80" s="344">
        <f t="shared" si="16"/>
        <v>139152</v>
      </c>
      <c r="K80" s="344">
        <f t="shared" si="16"/>
        <v>139311</v>
      </c>
      <c r="L80" s="344">
        <f t="shared" si="16"/>
        <v>139165</v>
      </c>
      <c r="M80" s="344">
        <f t="shared" si="16"/>
        <v>140500.85</v>
      </c>
      <c r="N80" s="344">
        <f t="shared" si="16"/>
        <v>150391</v>
      </c>
      <c r="O80" s="344">
        <f t="shared" si="16"/>
        <v>146949</v>
      </c>
      <c r="P80" s="344">
        <f t="shared" si="16"/>
        <v>147252.18000000002</v>
      </c>
      <c r="Q80" s="344">
        <f t="shared" si="16"/>
        <v>151682.06</v>
      </c>
      <c r="R80" s="350" t="s">
        <v>689</v>
      </c>
      <c r="S80" s="1495"/>
    </row>
    <row r="81" spans="1:19" s="91" customFormat="1" ht="17.45" customHeight="1">
      <c r="A81" s="1493"/>
      <c r="B81" s="1493"/>
      <c r="C81" s="334" t="s">
        <v>688</v>
      </c>
      <c r="D81" s="329">
        <f t="shared" si="16"/>
        <v>36359</v>
      </c>
      <c r="E81" s="330">
        <f t="shared" si="16"/>
        <v>34391</v>
      </c>
      <c r="F81" s="330">
        <f t="shared" si="16"/>
        <v>33184</v>
      </c>
      <c r="G81" s="330">
        <f t="shared" si="16"/>
        <v>33101</v>
      </c>
      <c r="H81" s="330">
        <f t="shared" si="16"/>
        <v>33148</v>
      </c>
      <c r="I81" s="330">
        <f t="shared" si="16"/>
        <v>31741</v>
      </c>
      <c r="J81" s="330">
        <f t="shared" si="16"/>
        <v>31565</v>
      </c>
      <c r="K81" s="330">
        <f t="shared" si="16"/>
        <v>32782</v>
      </c>
      <c r="L81" s="330">
        <f t="shared" si="16"/>
        <v>31070</v>
      </c>
      <c r="M81" s="330">
        <f t="shared" si="16"/>
        <v>30381.02</v>
      </c>
      <c r="N81" s="330">
        <f t="shared" si="16"/>
        <v>30167</v>
      </c>
      <c r="O81" s="330">
        <f t="shared" si="16"/>
        <v>27998</v>
      </c>
      <c r="P81" s="330">
        <f t="shared" si="16"/>
        <v>27053.960000000003</v>
      </c>
      <c r="Q81" s="330">
        <f t="shared" si="16"/>
        <v>26621.319999999996</v>
      </c>
      <c r="R81" s="349" t="s">
        <v>687</v>
      </c>
      <c r="S81" s="1495"/>
    </row>
    <row r="82" spans="1:19" s="91" customFormat="1" ht="17.45" customHeight="1">
      <c r="A82" s="1493"/>
      <c r="B82" s="1493"/>
      <c r="C82" s="342" t="s">
        <v>132</v>
      </c>
      <c r="D82" s="343">
        <f t="shared" ref="D82:Q82" si="17">SUM(D79:D81)</f>
        <v>276813</v>
      </c>
      <c r="E82" s="344">
        <f t="shared" si="17"/>
        <v>285866</v>
      </c>
      <c r="F82" s="344">
        <f t="shared" si="17"/>
        <v>293498</v>
      </c>
      <c r="G82" s="344">
        <f t="shared" si="17"/>
        <v>298914</v>
      </c>
      <c r="H82" s="344">
        <f t="shared" si="17"/>
        <v>301562</v>
      </c>
      <c r="I82" s="344">
        <f t="shared" si="17"/>
        <v>306597</v>
      </c>
      <c r="J82" s="344">
        <f t="shared" si="17"/>
        <v>308805</v>
      </c>
      <c r="K82" s="344">
        <f t="shared" si="17"/>
        <v>315151</v>
      </c>
      <c r="L82" s="344">
        <f t="shared" si="17"/>
        <v>319023</v>
      </c>
      <c r="M82" s="344">
        <f t="shared" si="17"/>
        <v>326494.30000000005</v>
      </c>
      <c r="N82" s="344">
        <f t="shared" si="17"/>
        <v>344020.12</v>
      </c>
      <c r="O82" s="344">
        <f t="shared" si="17"/>
        <v>352127</v>
      </c>
      <c r="P82" s="344">
        <f t="shared" si="17"/>
        <v>361411.46</v>
      </c>
      <c r="Q82" s="344">
        <f t="shared" si="17"/>
        <v>378207.27999999997</v>
      </c>
      <c r="R82" s="350" t="s">
        <v>0</v>
      </c>
      <c r="S82" s="1495"/>
    </row>
    <row r="83" spans="1:19" ht="20.25" customHeight="1">
      <c r="A83" s="325" t="s">
        <v>686</v>
      </c>
      <c r="B83" s="360"/>
      <c r="C83" s="360"/>
      <c r="D83" s="360"/>
      <c r="E83" s="360"/>
      <c r="F83" s="360"/>
      <c r="G83" s="360"/>
      <c r="H83" s="361"/>
      <c r="I83" s="361"/>
      <c r="J83" s="361"/>
      <c r="K83" s="361"/>
      <c r="L83" s="362"/>
      <c r="M83" s="363"/>
      <c r="N83" s="363"/>
      <c r="O83" s="363"/>
      <c r="P83" s="363"/>
      <c r="Q83" s="363"/>
      <c r="R83" s="363"/>
      <c r="S83" s="367"/>
    </row>
    <row r="84" spans="1:19" ht="28.5" customHeight="1">
      <c r="A84" s="1464" t="s">
        <v>2017</v>
      </c>
      <c r="B84" s="1465"/>
      <c r="C84" s="1465"/>
      <c r="D84" s="1465"/>
      <c r="E84" s="1465"/>
      <c r="F84" s="1465"/>
      <c r="G84" s="1465"/>
      <c r="H84" s="1465"/>
      <c r="I84" s="1465"/>
      <c r="J84" s="1465"/>
      <c r="K84" s="1465"/>
      <c r="L84" s="1465"/>
      <c r="M84" s="1465"/>
      <c r="N84" s="1465"/>
      <c r="O84" s="1465"/>
      <c r="P84" s="1465"/>
      <c r="Q84" s="1465"/>
      <c r="R84" s="1465"/>
      <c r="S84" s="1466"/>
    </row>
    <row r="85" spans="1:19" ht="20.25" customHeight="1">
      <c r="A85" s="368" t="s">
        <v>2016</v>
      </c>
      <c r="B85" s="369"/>
      <c r="C85" s="369"/>
      <c r="D85" s="369"/>
      <c r="E85" s="369"/>
      <c r="F85" s="369"/>
      <c r="G85" s="369"/>
      <c r="H85" s="370"/>
      <c r="I85" s="370"/>
      <c r="J85" s="370"/>
      <c r="K85" s="370"/>
      <c r="L85" s="370"/>
      <c r="M85" s="370"/>
      <c r="N85" s="371"/>
      <c r="O85" s="370"/>
      <c r="P85" s="370"/>
      <c r="Q85" s="370"/>
      <c r="R85" s="370"/>
      <c r="S85" s="372"/>
    </row>
    <row r="86" spans="1:19">
      <c r="A86" s="90"/>
      <c r="L86" s="88"/>
    </row>
  </sheetData>
  <mergeCells count="60">
    <mergeCell ref="S59:S62"/>
    <mergeCell ref="A75:B78"/>
    <mergeCell ref="S75:S78"/>
    <mergeCell ref="A79:B82"/>
    <mergeCell ref="S79:S82"/>
    <mergeCell ref="A67:A70"/>
    <mergeCell ref="B67:B70"/>
    <mergeCell ref="S67:S70"/>
    <mergeCell ref="A71:A74"/>
    <mergeCell ref="B71:B74"/>
    <mergeCell ref="S71:S74"/>
    <mergeCell ref="A42:A45"/>
    <mergeCell ref="B42:B45"/>
    <mergeCell ref="S42:S45"/>
    <mergeCell ref="A63:A66"/>
    <mergeCell ref="B63:B66"/>
    <mergeCell ref="S63:S66"/>
    <mergeCell ref="A46:A49"/>
    <mergeCell ref="B46:B49"/>
    <mergeCell ref="S46:S49"/>
    <mergeCell ref="A50:A53"/>
    <mergeCell ref="B50:B53"/>
    <mergeCell ref="S50:S53"/>
    <mergeCell ref="A54:B57"/>
    <mergeCell ref="S54:S57"/>
    <mergeCell ref="A59:A62"/>
    <mergeCell ref="B59:B62"/>
    <mergeCell ref="A34:A37"/>
    <mergeCell ref="B34:B37"/>
    <mergeCell ref="S34:S37"/>
    <mergeCell ref="A38:A41"/>
    <mergeCell ref="B38:B41"/>
    <mergeCell ref="S38:S41"/>
    <mergeCell ref="A26:A29"/>
    <mergeCell ref="B26:B29"/>
    <mergeCell ref="S26:S29"/>
    <mergeCell ref="A30:A33"/>
    <mergeCell ref="B30:B33"/>
    <mergeCell ref="S30:S33"/>
    <mergeCell ref="B18:B21"/>
    <mergeCell ref="S18:S21"/>
    <mergeCell ref="A22:A25"/>
    <mergeCell ref="B22:B25"/>
    <mergeCell ref="S22:S25"/>
    <mergeCell ref="A84:S84"/>
    <mergeCell ref="Q3:S3"/>
    <mergeCell ref="A1:S1"/>
    <mergeCell ref="B5:C5"/>
    <mergeCell ref="A2:S2"/>
    <mergeCell ref="R5:S5"/>
    <mergeCell ref="A6:A9"/>
    <mergeCell ref="B6:B9"/>
    <mergeCell ref="S6:S9"/>
    <mergeCell ref="A10:A13"/>
    <mergeCell ref="B10:B13"/>
    <mergeCell ref="S10:S13"/>
    <mergeCell ref="A14:A17"/>
    <mergeCell ref="B14:B17"/>
    <mergeCell ref="S14:S17"/>
    <mergeCell ref="A18:A21"/>
  </mergeCells>
  <conditionalFormatting sqref="U5:XFD82 T58:T82">
    <cfRule type="expression" dxfId="25" priority="1">
      <formula>MOD(ROW(),3)=1</formula>
    </cfRule>
  </conditionalFormatting>
  <printOptions horizontalCentered="1"/>
  <pageMargins left="0.23622047244094491" right="0.23622047244094491" top="0.74803149606299213" bottom="0.74803149606299213" header="0.31496062992125984" footer="0.31496062992125984"/>
  <pageSetup scale="94" firstPageNumber="90" fitToHeight="0" pageOrder="overThenDown" orientation="landscape" r:id="rId1"/>
  <rowBreaks count="3" manualBreakCount="3">
    <brk id="25" max="17" man="1"/>
    <brk id="45" max="17" man="1"/>
    <brk id="66" max="17"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81385-8875-4066-A14D-6D8CF859161B}">
  <sheetPr>
    <tabColor rgb="FF00B050"/>
    <pageSetUpPr fitToPage="1"/>
  </sheetPr>
  <dimension ref="A1:Y43"/>
  <sheetViews>
    <sheetView view="pageBreakPreview" topLeftCell="A25" zoomScaleNormal="100" zoomScaleSheetLayoutView="100" workbookViewId="0">
      <selection activeCell="L15" sqref="L15"/>
    </sheetView>
  </sheetViews>
  <sheetFormatPr defaultRowHeight="14.25"/>
  <cols>
    <col min="1" max="1" width="10" style="1252" customWidth="1"/>
    <col min="2" max="2" width="9.28515625" style="1251" customWidth="1"/>
    <col min="3" max="3" width="11.85546875" style="93" customWidth="1"/>
    <col min="4" max="4" width="8.28515625" style="93" hidden="1" customWidth="1"/>
    <col min="5" max="7" width="9.140625" style="93" hidden="1" customWidth="1"/>
    <col min="8" max="8" width="14.42578125" style="93" hidden="1" customWidth="1"/>
    <col min="9" max="10" width="5.140625" style="93" hidden="1" customWidth="1"/>
    <col min="11" max="15" width="13.85546875" style="93" hidden="1" customWidth="1"/>
    <col min="16" max="17" width="9.28515625" style="93" customWidth="1"/>
    <col min="18" max="19" width="10.140625" style="93" bestFit="1" customWidth="1"/>
    <col min="20" max="22" width="9.28515625" style="93" customWidth="1"/>
    <col min="23" max="23" width="13.85546875" style="93" customWidth="1"/>
    <col min="24" max="24" width="14.28515625" style="93" customWidth="1"/>
    <col min="25" max="254" width="9.140625" style="93"/>
    <col min="255" max="255" width="12" style="93" customWidth="1"/>
    <col min="256" max="256" width="10.140625" style="93" customWidth="1"/>
    <col min="257" max="263" width="0" style="93" hidden="1" customWidth="1"/>
    <col min="264" max="271" width="10.42578125" style="93" customWidth="1"/>
    <col min="272" max="272" width="11.28515625" style="93" customWidth="1"/>
    <col min="273" max="273" width="11.42578125" style="93" customWidth="1"/>
    <col min="274" max="510" width="9.140625" style="93"/>
    <col min="511" max="511" width="12" style="93" customWidth="1"/>
    <col min="512" max="512" width="10.140625" style="93" customWidth="1"/>
    <col min="513" max="519" width="0" style="93" hidden="1" customWidth="1"/>
    <col min="520" max="527" width="10.42578125" style="93" customWidth="1"/>
    <col min="528" max="528" width="11.28515625" style="93" customWidth="1"/>
    <col min="529" max="529" width="11.42578125" style="93" customWidth="1"/>
    <col min="530" max="766" width="9.140625" style="93"/>
    <col min="767" max="767" width="12" style="93" customWidth="1"/>
    <col min="768" max="768" width="10.140625" style="93" customWidth="1"/>
    <col min="769" max="775" width="0" style="93" hidden="1" customWidth="1"/>
    <col min="776" max="783" width="10.42578125" style="93" customWidth="1"/>
    <col min="784" max="784" width="11.28515625" style="93" customWidth="1"/>
    <col min="785" max="785" width="11.42578125" style="93" customWidth="1"/>
    <col min="786" max="1022" width="9.140625" style="93"/>
    <col min="1023" max="1023" width="12" style="93" customWidth="1"/>
    <col min="1024" max="1024" width="10.140625" style="93" customWidth="1"/>
    <col min="1025" max="1031" width="0" style="93" hidden="1" customWidth="1"/>
    <col min="1032" max="1039" width="10.42578125" style="93" customWidth="1"/>
    <col min="1040" max="1040" width="11.28515625" style="93" customWidth="1"/>
    <col min="1041" max="1041" width="11.42578125" style="93" customWidth="1"/>
    <col min="1042" max="1278" width="9.140625" style="93"/>
    <col min="1279" max="1279" width="12" style="93" customWidth="1"/>
    <col min="1280" max="1280" width="10.140625" style="93" customWidth="1"/>
    <col min="1281" max="1287" width="0" style="93" hidden="1" customWidth="1"/>
    <col min="1288" max="1295" width="10.42578125" style="93" customWidth="1"/>
    <col min="1296" max="1296" width="11.28515625" style="93" customWidth="1"/>
    <col min="1297" max="1297" width="11.42578125" style="93" customWidth="1"/>
    <col min="1298" max="1534" width="9.140625" style="93"/>
    <col min="1535" max="1535" width="12" style="93" customWidth="1"/>
    <col min="1536" max="1536" width="10.140625" style="93" customWidth="1"/>
    <col min="1537" max="1543" width="0" style="93" hidden="1" customWidth="1"/>
    <col min="1544" max="1551" width="10.42578125" style="93" customWidth="1"/>
    <col min="1552" max="1552" width="11.28515625" style="93" customWidth="1"/>
    <col min="1553" max="1553" width="11.42578125" style="93" customWidth="1"/>
    <col min="1554" max="1790" width="9.140625" style="93"/>
    <col min="1791" max="1791" width="12" style="93" customWidth="1"/>
    <col min="1792" max="1792" width="10.140625" style="93" customWidth="1"/>
    <col min="1793" max="1799" width="0" style="93" hidden="1" customWidth="1"/>
    <col min="1800" max="1807" width="10.42578125" style="93" customWidth="1"/>
    <col min="1808" max="1808" width="11.28515625" style="93" customWidth="1"/>
    <col min="1809" max="1809" width="11.42578125" style="93" customWidth="1"/>
    <col min="1810" max="2046" width="9.140625" style="93"/>
    <col min="2047" max="2047" width="12" style="93" customWidth="1"/>
    <col min="2048" max="2048" width="10.140625" style="93" customWidth="1"/>
    <col min="2049" max="2055" width="0" style="93" hidden="1" customWidth="1"/>
    <col min="2056" max="2063" width="10.42578125" style="93" customWidth="1"/>
    <col min="2064" max="2064" width="11.28515625" style="93" customWidth="1"/>
    <col min="2065" max="2065" width="11.42578125" style="93" customWidth="1"/>
    <col min="2066" max="2302" width="9.140625" style="93"/>
    <col min="2303" max="2303" width="12" style="93" customWidth="1"/>
    <col min="2304" max="2304" width="10.140625" style="93" customWidth="1"/>
    <col min="2305" max="2311" width="0" style="93" hidden="1" customWidth="1"/>
    <col min="2312" max="2319" width="10.42578125" style="93" customWidth="1"/>
    <col min="2320" max="2320" width="11.28515625" style="93" customWidth="1"/>
    <col min="2321" max="2321" width="11.42578125" style="93" customWidth="1"/>
    <col min="2322" max="2558" width="9.140625" style="93"/>
    <col min="2559" max="2559" width="12" style="93" customWidth="1"/>
    <col min="2560" max="2560" width="10.140625" style="93" customWidth="1"/>
    <col min="2561" max="2567" width="0" style="93" hidden="1" customWidth="1"/>
    <col min="2568" max="2575" width="10.42578125" style="93" customWidth="1"/>
    <col min="2576" max="2576" width="11.28515625" style="93" customWidth="1"/>
    <col min="2577" max="2577" width="11.42578125" style="93" customWidth="1"/>
    <col min="2578" max="2814" width="9.140625" style="93"/>
    <col min="2815" max="2815" width="12" style="93" customWidth="1"/>
    <col min="2816" max="2816" width="10.140625" style="93" customWidth="1"/>
    <col min="2817" max="2823" width="0" style="93" hidden="1" customWidth="1"/>
    <col min="2824" max="2831" width="10.42578125" style="93" customWidth="1"/>
    <col min="2832" max="2832" width="11.28515625" style="93" customWidth="1"/>
    <col min="2833" max="2833" width="11.42578125" style="93" customWidth="1"/>
    <col min="2834" max="3070" width="9.140625" style="93"/>
    <col min="3071" max="3071" width="12" style="93" customWidth="1"/>
    <col min="3072" max="3072" width="10.140625" style="93" customWidth="1"/>
    <col min="3073" max="3079" width="0" style="93" hidden="1" customWidth="1"/>
    <col min="3080" max="3087" width="10.42578125" style="93" customWidth="1"/>
    <col min="3088" max="3088" width="11.28515625" style="93" customWidth="1"/>
    <col min="3089" max="3089" width="11.42578125" style="93" customWidth="1"/>
    <col min="3090" max="3326" width="9.140625" style="93"/>
    <col min="3327" max="3327" width="12" style="93" customWidth="1"/>
    <col min="3328" max="3328" width="10.140625" style="93" customWidth="1"/>
    <col min="3329" max="3335" width="0" style="93" hidden="1" customWidth="1"/>
    <col min="3336" max="3343" width="10.42578125" style="93" customWidth="1"/>
    <col min="3344" max="3344" width="11.28515625" style="93" customWidth="1"/>
    <col min="3345" max="3345" width="11.42578125" style="93" customWidth="1"/>
    <col min="3346" max="3582" width="9.140625" style="93"/>
    <col min="3583" max="3583" width="12" style="93" customWidth="1"/>
    <col min="3584" max="3584" width="10.140625" style="93" customWidth="1"/>
    <col min="3585" max="3591" width="0" style="93" hidden="1" customWidth="1"/>
    <col min="3592" max="3599" width="10.42578125" style="93" customWidth="1"/>
    <col min="3600" max="3600" width="11.28515625" style="93" customWidth="1"/>
    <col min="3601" max="3601" width="11.42578125" style="93" customWidth="1"/>
    <col min="3602" max="3838" width="9.140625" style="93"/>
    <col min="3839" max="3839" width="12" style="93" customWidth="1"/>
    <col min="3840" max="3840" width="10.140625" style="93" customWidth="1"/>
    <col min="3841" max="3847" width="0" style="93" hidden="1" customWidth="1"/>
    <col min="3848" max="3855" width="10.42578125" style="93" customWidth="1"/>
    <col min="3856" max="3856" width="11.28515625" style="93" customWidth="1"/>
    <col min="3857" max="3857" width="11.42578125" style="93" customWidth="1"/>
    <col min="3858" max="4094" width="9.140625" style="93"/>
    <col min="4095" max="4095" width="12" style="93" customWidth="1"/>
    <col min="4096" max="4096" width="10.140625" style="93" customWidth="1"/>
    <col min="4097" max="4103" width="0" style="93" hidden="1" customWidth="1"/>
    <col min="4104" max="4111" width="10.42578125" style="93" customWidth="1"/>
    <col min="4112" max="4112" width="11.28515625" style="93" customWidth="1"/>
    <col min="4113" max="4113" width="11.42578125" style="93" customWidth="1"/>
    <col min="4114" max="4350" width="9.140625" style="93"/>
    <col min="4351" max="4351" width="12" style="93" customWidth="1"/>
    <col min="4352" max="4352" width="10.140625" style="93" customWidth="1"/>
    <col min="4353" max="4359" width="0" style="93" hidden="1" customWidth="1"/>
    <col min="4360" max="4367" width="10.42578125" style="93" customWidth="1"/>
    <col min="4368" max="4368" width="11.28515625" style="93" customWidth="1"/>
    <col min="4369" max="4369" width="11.42578125" style="93" customWidth="1"/>
    <col min="4370" max="4606" width="9.140625" style="93"/>
    <col min="4607" max="4607" width="12" style="93" customWidth="1"/>
    <col min="4608" max="4608" width="10.140625" style="93" customWidth="1"/>
    <col min="4609" max="4615" width="0" style="93" hidden="1" customWidth="1"/>
    <col min="4616" max="4623" width="10.42578125" style="93" customWidth="1"/>
    <col min="4624" max="4624" width="11.28515625" style="93" customWidth="1"/>
    <col min="4625" max="4625" width="11.42578125" style="93" customWidth="1"/>
    <col min="4626" max="4862" width="9.140625" style="93"/>
    <col min="4863" max="4863" width="12" style="93" customWidth="1"/>
    <col min="4864" max="4864" width="10.140625" style="93" customWidth="1"/>
    <col min="4865" max="4871" width="0" style="93" hidden="1" customWidth="1"/>
    <col min="4872" max="4879" width="10.42578125" style="93" customWidth="1"/>
    <col min="4880" max="4880" width="11.28515625" style="93" customWidth="1"/>
    <col min="4881" max="4881" width="11.42578125" style="93" customWidth="1"/>
    <col min="4882" max="5118" width="9.140625" style="93"/>
    <col min="5119" max="5119" width="12" style="93" customWidth="1"/>
    <col min="5120" max="5120" width="10.140625" style="93" customWidth="1"/>
    <col min="5121" max="5127" width="0" style="93" hidden="1" customWidth="1"/>
    <col min="5128" max="5135" width="10.42578125" style="93" customWidth="1"/>
    <col min="5136" max="5136" width="11.28515625" style="93" customWidth="1"/>
    <col min="5137" max="5137" width="11.42578125" style="93" customWidth="1"/>
    <col min="5138" max="5374" width="9.140625" style="93"/>
    <col min="5375" max="5375" width="12" style="93" customWidth="1"/>
    <col min="5376" max="5376" width="10.140625" style="93" customWidth="1"/>
    <col min="5377" max="5383" width="0" style="93" hidden="1" customWidth="1"/>
    <col min="5384" max="5391" width="10.42578125" style="93" customWidth="1"/>
    <col min="5392" max="5392" width="11.28515625" style="93" customWidth="1"/>
    <col min="5393" max="5393" width="11.42578125" style="93" customWidth="1"/>
    <col min="5394" max="5630" width="9.140625" style="93"/>
    <col min="5631" max="5631" width="12" style="93" customWidth="1"/>
    <col min="5632" max="5632" width="10.140625" style="93" customWidth="1"/>
    <col min="5633" max="5639" width="0" style="93" hidden="1" customWidth="1"/>
    <col min="5640" max="5647" width="10.42578125" style="93" customWidth="1"/>
    <col min="5648" max="5648" width="11.28515625" style="93" customWidth="1"/>
    <col min="5649" max="5649" width="11.42578125" style="93" customWidth="1"/>
    <col min="5650" max="5886" width="9.140625" style="93"/>
    <col min="5887" max="5887" width="12" style="93" customWidth="1"/>
    <col min="5888" max="5888" width="10.140625" style="93" customWidth="1"/>
    <col min="5889" max="5895" width="0" style="93" hidden="1" customWidth="1"/>
    <col min="5896" max="5903" width="10.42578125" style="93" customWidth="1"/>
    <col min="5904" max="5904" width="11.28515625" style="93" customWidth="1"/>
    <col min="5905" max="5905" width="11.42578125" style="93" customWidth="1"/>
    <col min="5906" max="6142" width="9.140625" style="93"/>
    <col min="6143" max="6143" width="12" style="93" customWidth="1"/>
    <col min="6144" max="6144" width="10.140625" style="93" customWidth="1"/>
    <col min="6145" max="6151" width="0" style="93" hidden="1" customWidth="1"/>
    <col min="6152" max="6159" width="10.42578125" style="93" customWidth="1"/>
    <col min="6160" max="6160" width="11.28515625" style="93" customWidth="1"/>
    <col min="6161" max="6161" width="11.42578125" style="93" customWidth="1"/>
    <col min="6162" max="6398" width="9.140625" style="93"/>
    <col min="6399" max="6399" width="12" style="93" customWidth="1"/>
    <col min="6400" max="6400" width="10.140625" style="93" customWidth="1"/>
    <col min="6401" max="6407" width="0" style="93" hidden="1" customWidth="1"/>
    <col min="6408" max="6415" width="10.42578125" style="93" customWidth="1"/>
    <col min="6416" max="6416" width="11.28515625" style="93" customWidth="1"/>
    <col min="6417" max="6417" width="11.42578125" style="93" customWidth="1"/>
    <col min="6418" max="6654" width="9.140625" style="93"/>
    <col min="6655" max="6655" width="12" style="93" customWidth="1"/>
    <col min="6656" max="6656" width="10.140625" style="93" customWidth="1"/>
    <col min="6657" max="6663" width="0" style="93" hidden="1" customWidth="1"/>
    <col min="6664" max="6671" width="10.42578125" style="93" customWidth="1"/>
    <col min="6672" max="6672" width="11.28515625" style="93" customWidth="1"/>
    <col min="6673" max="6673" width="11.42578125" style="93" customWidth="1"/>
    <col min="6674" max="6910" width="9.140625" style="93"/>
    <col min="6911" max="6911" width="12" style="93" customWidth="1"/>
    <col min="6912" max="6912" width="10.140625" style="93" customWidth="1"/>
    <col min="6913" max="6919" width="0" style="93" hidden="1" customWidth="1"/>
    <col min="6920" max="6927" width="10.42578125" style="93" customWidth="1"/>
    <col min="6928" max="6928" width="11.28515625" style="93" customWidth="1"/>
    <col min="6929" max="6929" width="11.42578125" style="93" customWidth="1"/>
    <col min="6930" max="7166" width="9.140625" style="93"/>
    <col min="7167" max="7167" width="12" style="93" customWidth="1"/>
    <col min="7168" max="7168" width="10.140625" style="93" customWidth="1"/>
    <col min="7169" max="7175" width="0" style="93" hidden="1" customWidth="1"/>
    <col min="7176" max="7183" width="10.42578125" style="93" customWidth="1"/>
    <col min="7184" max="7184" width="11.28515625" style="93" customWidth="1"/>
    <col min="7185" max="7185" width="11.42578125" style="93" customWidth="1"/>
    <col min="7186" max="7422" width="9.140625" style="93"/>
    <col min="7423" max="7423" width="12" style="93" customWidth="1"/>
    <col min="7424" max="7424" width="10.140625" style="93" customWidth="1"/>
    <col min="7425" max="7431" width="0" style="93" hidden="1" customWidth="1"/>
    <col min="7432" max="7439" width="10.42578125" style="93" customWidth="1"/>
    <col min="7440" max="7440" width="11.28515625" style="93" customWidth="1"/>
    <col min="7441" max="7441" width="11.42578125" style="93" customWidth="1"/>
    <col min="7442" max="7678" width="9.140625" style="93"/>
    <col min="7679" max="7679" width="12" style="93" customWidth="1"/>
    <col min="7680" max="7680" width="10.140625" style="93" customWidth="1"/>
    <col min="7681" max="7687" width="0" style="93" hidden="1" customWidth="1"/>
    <col min="7688" max="7695" width="10.42578125" style="93" customWidth="1"/>
    <col min="7696" max="7696" width="11.28515625" style="93" customWidth="1"/>
    <col min="7697" max="7697" width="11.42578125" style="93" customWidth="1"/>
    <col min="7698" max="7934" width="9.140625" style="93"/>
    <col min="7935" max="7935" width="12" style="93" customWidth="1"/>
    <col min="7936" max="7936" width="10.140625" style="93" customWidth="1"/>
    <col min="7937" max="7943" width="0" style="93" hidden="1" customWidth="1"/>
    <col min="7944" max="7951" width="10.42578125" style="93" customWidth="1"/>
    <col min="7952" max="7952" width="11.28515625" style="93" customWidth="1"/>
    <col min="7953" max="7953" width="11.42578125" style="93" customWidth="1"/>
    <col min="7954" max="8190" width="9.140625" style="93"/>
    <col min="8191" max="8191" width="12" style="93" customWidth="1"/>
    <col min="8192" max="8192" width="10.140625" style="93" customWidth="1"/>
    <col min="8193" max="8199" width="0" style="93" hidden="1" customWidth="1"/>
    <col min="8200" max="8207" width="10.42578125" style="93" customWidth="1"/>
    <col min="8208" max="8208" width="11.28515625" style="93" customWidth="1"/>
    <col min="8209" max="8209" width="11.42578125" style="93" customWidth="1"/>
    <col min="8210" max="8446" width="9.140625" style="93"/>
    <col min="8447" max="8447" width="12" style="93" customWidth="1"/>
    <col min="8448" max="8448" width="10.140625" style="93" customWidth="1"/>
    <col min="8449" max="8455" width="0" style="93" hidden="1" customWidth="1"/>
    <col min="8456" max="8463" width="10.42578125" style="93" customWidth="1"/>
    <col min="8464" max="8464" width="11.28515625" style="93" customWidth="1"/>
    <col min="8465" max="8465" width="11.42578125" style="93" customWidth="1"/>
    <col min="8466" max="8702" width="9.140625" style="93"/>
    <col min="8703" max="8703" width="12" style="93" customWidth="1"/>
    <col min="8704" max="8704" width="10.140625" style="93" customWidth="1"/>
    <col min="8705" max="8711" width="0" style="93" hidden="1" customWidth="1"/>
    <col min="8712" max="8719" width="10.42578125" style="93" customWidth="1"/>
    <col min="8720" max="8720" width="11.28515625" style="93" customWidth="1"/>
    <col min="8721" max="8721" width="11.42578125" style="93" customWidth="1"/>
    <col min="8722" max="8958" width="9.140625" style="93"/>
    <col min="8959" max="8959" width="12" style="93" customWidth="1"/>
    <col min="8960" max="8960" width="10.140625" style="93" customWidth="1"/>
    <col min="8961" max="8967" width="0" style="93" hidden="1" customWidth="1"/>
    <col min="8968" max="8975" width="10.42578125" style="93" customWidth="1"/>
    <col min="8976" max="8976" width="11.28515625" style="93" customWidth="1"/>
    <col min="8977" max="8977" width="11.42578125" style="93" customWidth="1"/>
    <col min="8978" max="9214" width="9.140625" style="93"/>
    <col min="9215" max="9215" width="12" style="93" customWidth="1"/>
    <col min="9216" max="9216" width="10.140625" style="93" customWidth="1"/>
    <col min="9217" max="9223" width="0" style="93" hidden="1" customWidth="1"/>
    <col min="9224" max="9231" width="10.42578125" style="93" customWidth="1"/>
    <col min="9232" max="9232" width="11.28515625" style="93" customWidth="1"/>
    <col min="9233" max="9233" width="11.42578125" style="93" customWidth="1"/>
    <col min="9234" max="9470" width="9.140625" style="93"/>
    <col min="9471" max="9471" width="12" style="93" customWidth="1"/>
    <col min="9472" max="9472" width="10.140625" style="93" customWidth="1"/>
    <col min="9473" max="9479" width="0" style="93" hidden="1" customWidth="1"/>
    <col min="9480" max="9487" width="10.42578125" style="93" customWidth="1"/>
    <col min="9488" max="9488" width="11.28515625" style="93" customWidth="1"/>
    <col min="9489" max="9489" width="11.42578125" style="93" customWidth="1"/>
    <col min="9490" max="9726" width="9.140625" style="93"/>
    <col min="9727" max="9727" width="12" style="93" customWidth="1"/>
    <col min="9728" max="9728" width="10.140625" style="93" customWidth="1"/>
    <col min="9729" max="9735" width="0" style="93" hidden="1" customWidth="1"/>
    <col min="9736" max="9743" width="10.42578125" style="93" customWidth="1"/>
    <col min="9744" max="9744" width="11.28515625" style="93" customWidth="1"/>
    <col min="9745" max="9745" width="11.42578125" style="93" customWidth="1"/>
    <col min="9746" max="9982" width="9.140625" style="93"/>
    <col min="9983" max="9983" width="12" style="93" customWidth="1"/>
    <col min="9984" max="9984" width="10.140625" style="93" customWidth="1"/>
    <col min="9985" max="9991" width="0" style="93" hidden="1" customWidth="1"/>
    <col min="9992" max="9999" width="10.42578125" style="93" customWidth="1"/>
    <col min="10000" max="10000" width="11.28515625" style="93" customWidth="1"/>
    <col min="10001" max="10001" width="11.42578125" style="93" customWidth="1"/>
    <col min="10002" max="10238" width="9.140625" style="93"/>
    <col min="10239" max="10239" width="12" style="93" customWidth="1"/>
    <col min="10240" max="10240" width="10.140625" style="93" customWidth="1"/>
    <col min="10241" max="10247" width="0" style="93" hidden="1" customWidth="1"/>
    <col min="10248" max="10255" width="10.42578125" style="93" customWidth="1"/>
    <col min="10256" max="10256" width="11.28515625" style="93" customWidth="1"/>
    <col min="10257" max="10257" width="11.42578125" style="93" customWidth="1"/>
    <col min="10258" max="10494" width="9.140625" style="93"/>
    <col min="10495" max="10495" width="12" style="93" customWidth="1"/>
    <col min="10496" max="10496" width="10.140625" style="93" customWidth="1"/>
    <col min="10497" max="10503" width="0" style="93" hidden="1" customWidth="1"/>
    <col min="10504" max="10511" width="10.42578125" style="93" customWidth="1"/>
    <col min="10512" max="10512" width="11.28515625" style="93" customWidth="1"/>
    <col min="10513" max="10513" width="11.42578125" style="93" customWidth="1"/>
    <col min="10514" max="10750" width="9.140625" style="93"/>
    <col min="10751" max="10751" width="12" style="93" customWidth="1"/>
    <col min="10752" max="10752" width="10.140625" style="93" customWidth="1"/>
    <col min="10753" max="10759" width="0" style="93" hidden="1" customWidth="1"/>
    <col min="10760" max="10767" width="10.42578125" style="93" customWidth="1"/>
    <col min="10768" max="10768" width="11.28515625" style="93" customWidth="1"/>
    <col min="10769" max="10769" width="11.42578125" style="93" customWidth="1"/>
    <col min="10770" max="11006" width="9.140625" style="93"/>
    <col min="11007" max="11007" width="12" style="93" customWidth="1"/>
    <col min="11008" max="11008" width="10.140625" style="93" customWidth="1"/>
    <col min="11009" max="11015" width="0" style="93" hidden="1" customWidth="1"/>
    <col min="11016" max="11023" width="10.42578125" style="93" customWidth="1"/>
    <col min="11024" max="11024" width="11.28515625" style="93" customWidth="1"/>
    <col min="11025" max="11025" width="11.42578125" style="93" customWidth="1"/>
    <col min="11026" max="11262" width="9.140625" style="93"/>
    <col min="11263" max="11263" width="12" style="93" customWidth="1"/>
    <col min="11264" max="11264" width="10.140625" style="93" customWidth="1"/>
    <col min="11265" max="11271" width="0" style="93" hidden="1" customWidth="1"/>
    <col min="11272" max="11279" width="10.42578125" style="93" customWidth="1"/>
    <col min="11280" max="11280" width="11.28515625" style="93" customWidth="1"/>
    <col min="11281" max="11281" width="11.42578125" style="93" customWidth="1"/>
    <col min="11282" max="11518" width="9.140625" style="93"/>
    <col min="11519" max="11519" width="12" style="93" customWidth="1"/>
    <col min="11520" max="11520" width="10.140625" style="93" customWidth="1"/>
    <col min="11521" max="11527" width="0" style="93" hidden="1" customWidth="1"/>
    <col min="11528" max="11535" width="10.42578125" style="93" customWidth="1"/>
    <col min="11536" max="11536" width="11.28515625" style="93" customWidth="1"/>
    <col min="11537" max="11537" width="11.42578125" style="93" customWidth="1"/>
    <col min="11538" max="11774" width="9.140625" style="93"/>
    <col min="11775" max="11775" width="12" style="93" customWidth="1"/>
    <col min="11776" max="11776" width="10.140625" style="93" customWidth="1"/>
    <col min="11777" max="11783" width="0" style="93" hidden="1" customWidth="1"/>
    <col min="11784" max="11791" width="10.42578125" style="93" customWidth="1"/>
    <col min="11792" max="11792" width="11.28515625" style="93" customWidth="1"/>
    <col min="11793" max="11793" width="11.42578125" style="93" customWidth="1"/>
    <col min="11794" max="12030" width="9.140625" style="93"/>
    <col min="12031" max="12031" width="12" style="93" customWidth="1"/>
    <col min="12032" max="12032" width="10.140625" style="93" customWidth="1"/>
    <col min="12033" max="12039" width="0" style="93" hidden="1" customWidth="1"/>
    <col min="12040" max="12047" width="10.42578125" style="93" customWidth="1"/>
    <col min="12048" max="12048" width="11.28515625" style="93" customWidth="1"/>
    <col min="12049" max="12049" width="11.42578125" style="93" customWidth="1"/>
    <col min="12050" max="12286" width="9.140625" style="93"/>
    <col min="12287" max="12287" width="12" style="93" customWidth="1"/>
    <col min="12288" max="12288" width="10.140625" style="93" customWidth="1"/>
    <col min="12289" max="12295" width="0" style="93" hidden="1" customWidth="1"/>
    <col min="12296" max="12303" width="10.42578125" style="93" customWidth="1"/>
    <col min="12304" max="12304" width="11.28515625" style="93" customWidth="1"/>
    <col min="12305" max="12305" width="11.42578125" style="93" customWidth="1"/>
    <col min="12306" max="12542" width="9.140625" style="93"/>
    <col min="12543" max="12543" width="12" style="93" customWidth="1"/>
    <col min="12544" max="12544" width="10.140625" style="93" customWidth="1"/>
    <col min="12545" max="12551" width="0" style="93" hidden="1" customWidth="1"/>
    <col min="12552" max="12559" width="10.42578125" style="93" customWidth="1"/>
    <col min="12560" max="12560" width="11.28515625" style="93" customWidth="1"/>
    <col min="12561" max="12561" width="11.42578125" style="93" customWidth="1"/>
    <col min="12562" max="12798" width="9.140625" style="93"/>
    <col min="12799" max="12799" width="12" style="93" customWidth="1"/>
    <col min="12800" max="12800" width="10.140625" style="93" customWidth="1"/>
    <col min="12801" max="12807" width="0" style="93" hidden="1" customWidth="1"/>
    <col min="12808" max="12815" width="10.42578125" style="93" customWidth="1"/>
    <col min="12816" max="12816" width="11.28515625" style="93" customWidth="1"/>
    <col min="12817" max="12817" width="11.42578125" style="93" customWidth="1"/>
    <col min="12818" max="13054" width="9.140625" style="93"/>
    <col min="13055" max="13055" width="12" style="93" customWidth="1"/>
    <col min="13056" max="13056" width="10.140625" style="93" customWidth="1"/>
    <col min="13057" max="13063" width="0" style="93" hidden="1" customWidth="1"/>
    <col min="13064" max="13071" width="10.42578125" style="93" customWidth="1"/>
    <col min="13072" max="13072" width="11.28515625" style="93" customWidth="1"/>
    <col min="13073" max="13073" width="11.42578125" style="93" customWidth="1"/>
    <col min="13074" max="13310" width="9.140625" style="93"/>
    <col min="13311" max="13311" width="12" style="93" customWidth="1"/>
    <col min="13312" max="13312" width="10.140625" style="93" customWidth="1"/>
    <col min="13313" max="13319" width="0" style="93" hidden="1" customWidth="1"/>
    <col min="13320" max="13327" width="10.42578125" style="93" customWidth="1"/>
    <col min="13328" max="13328" width="11.28515625" style="93" customWidth="1"/>
    <col min="13329" max="13329" width="11.42578125" style="93" customWidth="1"/>
    <col min="13330" max="13566" width="9.140625" style="93"/>
    <col min="13567" max="13567" width="12" style="93" customWidth="1"/>
    <col min="13568" max="13568" width="10.140625" style="93" customWidth="1"/>
    <col min="13569" max="13575" width="0" style="93" hidden="1" customWidth="1"/>
    <col min="13576" max="13583" width="10.42578125" style="93" customWidth="1"/>
    <col min="13584" max="13584" width="11.28515625" style="93" customWidth="1"/>
    <col min="13585" max="13585" width="11.42578125" style="93" customWidth="1"/>
    <col min="13586" max="13822" width="9.140625" style="93"/>
    <col min="13823" max="13823" width="12" style="93" customWidth="1"/>
    <col min="13824" max="13824" width="10.140625" style="93" customWidth="1"/>
    <col min="13825" max="13831" width="0" style="93" hidden="1" customWidth="1"/>
    <col min="13832" max="13839" width="10.42578125" style="93" customWidth="1"/>
    <col min="13840" max="13840" width="11.28515625" style="93" customWidth="1"/>
    <col min="13841" max="13841" width="11.42578125" style="93" customWidth="1"/>
    <col min="13842" max="14078" width="9.140625" style="93"/>
    <col min="14079" max="14079" width="12" style="93" customWidth="1"/>
    <col min="14080" max="14080" width="10.140625" style="93" customWidth="1"/>
    <col min="14081" max="14087" width="0" style="93" hidden="1" customWidth="1"/>
    <col min="14088" max="14095" width="10.42578125" style="93" customWidth="1"/>
    <col min="14096" max="14096" width="11.28515625" style="93" customWidth="1"/>
    <col min="14097" max="14097" width="11.42578125" style="93" customWidth="1"/>
    <col min="14098" max="14334" width="9.140625" style="93"/>
    <col min="14335" max="14335" width="12" style="93" customWidth="1"/>
    <col min="14336" max="14336" width="10.140625" style="93" customWidth="1"/>
    <col min="14337" max="14343" width="0" style="93" hidden="1" customWidth="1"/>
    <col min="14344" max="14351" width="10.42578125" style="93" customWidth="1"/>
    <col min="14352" max="14352" width="11.28515625" style="93" customWidth="1"/>
    <col min="14353" max="14353" width="11.42578125" style="93" customWidth="1"/>
    <col min="14354" max="14590" width="9.140625" style="93"/>
    <col min="14591" max="14591" width="12" style="93" customWidth="1"/>
    <col min="14592" max="14592" width="10.140625" style="93" customWidth="1"/>
    <col min="14593" max="14599" width="0" style="93" hidden="1" customWidth="1"/>
    <col min="14600" max="14607" width="10.42578125" style="93" customWidth="1"/>
    <col min="14608" max="14608" width="11.28515625" style="93" customWidth="1"/>
    <col min="14609" max="14609" width="11.42578125" style="93" customWidth="1"/>
    <col min="14610" max="14846" width="9.140625" style="93"/>
    <col min="14847" max="14847" width="12" style="93" customWidth="1"/>
    <col min="14848" max="14848" width="10.140625" style="93" customWidth="1"/>
    <col min="14849" max="14855" width="0" style="93" hidden="1" customWidth="1"/>
    <col min="14856" max="14863" width="10.42578125" style="93" customWidth="1"/>
    <col min="14864" max="14864" width="11.28515625" style="93" customWidth="1"/>
    <col min="14865" max="14865" width="11.42578125" style="93" customWidth="1"/>
    <col min="14866" max="15102" width="9.140625" style="93"/>
    <col min="15103" max="15103" width="12" style="93" customWidth="1"/>
    <col min="15104" max="15104" width="10.140625" style="93" customWidth="1"/>
    <col min="15105" max="15111" width="0" style="93" hidden="1" customWidth="1"/>
    <col min="15112" max="15119" width="10.42578125" style="93" customWidth="1"/>
    <col min="15120" max="15120" width="11.28515625" style="93" customWidth="1"/>
    <col min="15121" max="15121" width="11.42578125" style="93" customWidth="1"/>
    <col min="15122" max="15358" width="9.140625" style="93"/>
    <col min="15359" max="15359" width="12" style="93" customWidth="1"/>
    <col min="15360" max="15360" width="10.140625" style="93" customWidth="1"/>
    <col min="15361" max="15367" width="0" style="93" hidden="1" customWidth="1"/>
    <col min="15368" max="15375" width="10.42578125" style="93" customWidth="1"/>
    <col min="15376" max="15376" width="11.28515625" style="93" customWidth="1"/>
    <col min="15377" max="15377" width="11.42578125" style="93" customWidth="1"/>
    <col min="15378" max="15614" width="9.140625" style="93"/>
    <col min="15615" max="15615" width="12" style="93" customWidth="1"/>
    <col min="15616" max="15616" width="10.140625" style="93" customWidth="1"/>
    <col min="15617" max="15623" width="0" style="93" hidden="1" customWidth="1"/>
    <col min="15624" max="15631" width="10.42578125" style="93" customWidth="1"/>
    <col min="15632" max="15632" width="11.28515625" style="93" customWidth="1"/>
    <col min="15633" max="15633" width="11.42578125" style="93" customWidth="1"/>
    <col min="15634" max="15870" width="9.140625" style="93"/>
    <col min="15871" max="15871" width="12" style="93" customWidth="1"/>
    <col min="15872" max="15872" width="10.140625" style="93" customWidth="1"/>
    <col min="15873" max="15879" width="0" style="93" hidden="1" customWidth="1"/>
    <col min="15880" max="15887" width="10.42578125" style="93" customWidth="1"/>
    <col min="15888" max="15888" width="11.28515625" style="93" customWidth="1"/>
    <col min="15889" max="15889" width="11.42578125" style="93" customWidth="1"/>
    <col min="15890" max="16126" width="9.140625" style="93"/>
    <col min="16127" max="16127" width="12" style="93" customWidth="1"/>
    <col min="16128" max="16128" width="10.140625" style="93" customWidth="1"/>
    <col min="16129" max="16135" width="0" style="93" hidden="1" customWidth="1"/>
    <col min="16136" max="16143" width="10.42578125" style="93" customWidth="1"/>
    <col min="16144" max="16144" width="11.28515625" style="93" customWidth="1"/>
    <col min="16145" max="16145" width="11.42578125" style="93" customWidth="1"/>
    <col min="16146" max="16384" width="9.140625" style="93"/>
  </cols>
  <sheetData>
    <row r="1" spans="1:24" ht="29.25" customHeight="1">
      <c r="A1" s="1386" t="s">
        <v>2018</v>
      </c>
      <c r="B1" s="1436"/>
      <c r="C1" s="1436"/>
      <c r="D1" s="1436"/>
      <c r="E1" s="1436"/>
      <c r="F1" s="1436"/>
      <c r="G1" s="1436"/>
      <c r="H1" s="1436"/>
      <c r="I1" s="1436"/>
      <c r="J1" s="1436"/>
      <c r="K1" s="1436"/>
      <c r="L1" s="1436"/>
      <c r="M1" s="1436"/>
      <c r="N1" s="1436"/>
      <c r="O1" s="1436"/>
      <c r="P1" s="1436"/>
      <c r="Q1" s="1436"/>
      <c r="R1" s="1436"/>
      <c r="S1" s="1436"/>
      <c r="T1" s="1436"/>
      <c r="U1" s="1436"/>
      <c r="V1" s="1436"/>
      <c r="W1" s="1436"/>
      <c r="X1" s="1437"/>
    </row>
    <row r="2" spans="1:24" ht="27.75" customHeight="1">
      <c r="A2" s="1506" t="s">
        <v>2019</v>
      </c>
      <c r="B2" s="1507"/>
      <c r="C2" s="1507"/>
      <c r="D2" s="1507"/>
      <c r="E2" s="1507"/>
      <c r="F2" s="1507"/>
      <c r="G2" s="1507"/>
      <c r="H2" s="1507"/>
      <c r="I2" s="1507"/>
      <c r="J2" s="1507"/>
      <c r="K2" s="1507"/>
      <c r="L2" s="1507"/>
      <c r="M2" s="1507"/>
      <c r="N2" s="1507"/>
      <c r="O2" s="1507"/>
      <c r="P2" s="1507"/>
      <c r="Q2" s="1507"/>
      <c r="R2" s="1507"/>
      <c r="S2" s="1507"/>
      <c r="T2" s="1507"/>
      <c r="U2" s="1507"/>
      <c r="V2" s="1507"/>
      <c r="W2" s="1507"/>
      <c r="X2" s="1508"/>
    </row>
    <row r="3" spans="1:24" s="96" customFormat="1" ht="20.25" customHeight="1">
      <c r="A3" s="1426" t="s">
        <v>604</v>
      </c>
      <c r="B3" s="1515" t="s">
        <v>130</v>
      </c>
      <c r="C3" s="1426" t="s">
        <v>749</v>
      </c>
      <c r="D3" s="543"/>
      <c r="E3" s="543"/>
      <c r="F3" s="543"/>
      <c r="G3" s="543"/>
      <c r="H3" s="543"/>
      <c r="I3" s="543"/>
      <c r="J3" s="543"/>
      <c r="K3" s="1438" t="s">
        <v>748</v>
      </c>
      <c r="L3" s="1438"/>
      <c r="M3" s="1438"/>
      <c r="N3" s="1438"/>
      <c r="O3" s="1438"/>
      <c r="P3" s="1438"/>
      <c r="Q3" s="1438"/>
      <c r="R3" s="1438"/>
      <c r="S3" s="1438"/>
      <c r="T3" s="1438"/>
      <c r="U3" s="543"/>
      <c r="V3" s="543"/>
      <c r="W3" s="1426" t="s">
        <v>747</v>
      </c>
      <c r="X3" s="1438" t="s">
        <v>48</v>
      </c>
    </row>
    <row r="4" spans="1:24" s="96" customFormat="1" ht="22.5" customHeight="1">
      <c r="A4" s="1426"/>
      <c r="B4" s="1515"/>
      <c r="C4" s="1426"/>
      <c r="D4" s="543">
        <v>2005</v>
      </c>
      <c r="E4" s="543">
        <v>2006</v>
      </c>
      <c r="F4" s="543">
        <v>2007</v>
      </c>
      <c r="G4" s="543">
        <v>2008</v>
      </c>
      <c r="H4" s="543">
        <v>2009</v>
      </c>
      <c r="I4" s="543">
        <v>2010</v>
      </c>
      <c r="J4" s="543">
        <v>2011</v>
      </c>
      <c r="K4" s="543">
        <v>2012</v>
      </c>
      <c r="L4" s="543">
        <v>2013</v>
      </c>
      <c r="M4" s="543">
        <v>2014</v>
      </c>
      <c r="N4" s="543">
        <v>2015</v>
      </c>
      <c r="O4" s="543">
        <v>2016</v>
      </c>
      <c r="P4" s="891">
        <v>2017</v>
      </c>
      <c r="Q4" s="891">
        <v>2018</v>
      </c>
      <c r="R4" s="891">
        <v>2019</v>
      </c>
      <c r="S4" s="891">
        <v>2020</v>
      </c>
      <c r="T4" s="891">
        <v>2021</v>
      </c>
      <c r="U4" s="891">
        <v>2022</v>
      </c>
      <c r="V4" s="891">
        <v>2023</v>
      </c>
      <c r="W4" s="1426"/>
      <c r="X4" s="1438"/>
    </row>
    <row r="5" spans="1:24" ht="15" customHeight="1">
      <c r="A5" s="1509">
        <v>1</v>
      </c>
      <c r="B5" s="1511" t="s">
        <v>746</v>
      </c>
      <c r="C5" s="1231" t="s">
        <v>693</v>
      </c>
      <c r="D5" s="299"/>
      <c r="E5" s="299"/>
      <c r="F5" s="299"/>
      <c r="G5" s="299"/>
      <c r="H5" s="299"/>
      <c r="I5" s="299"/>
      <c r="J5" s="299"/>
      <c r="K5" s="375">
        <v>1278.6500000000001</v>
      </c>
      <c r="L5" s="375">
        <v>1278.6500000000001</v>
      </c>
      <c r="M5" s="376">
        <v>1278.6500000000001</v>
      </c>
      <c r="N5" s="376">
        <v>1278.6500000000001</v>
      </c>
      <c r="O5" s="377">
        <v>1278.6500000000001</v>
      </c>
      <c r="P5" s="377">
        <v>1278.6500000000001</v>
      </c>
      <c r="Q5" s="377">
        <v>1278.6500000000001</v>
      </c>
      <c r="R5" s="315">
        <v>4672.9799999999996</v>
      </c>
      <c r="S5" s="377">
        <v>5132.6500000000005</v>
      </c>
      <c r="T5" s="377">
        <v>1278.6500000000001</v>
      </c>
      <c r="U5" s="377">
        <v>1278.6499999999999</v>
      </c>
      <c r="V5" s="377">
        <v>1278.6499999999999</v>
      </c>
      <c r="W5" s="402" t="s">
        <v>691</v>
      </c>
      <c r="X5" s="1509" t="s">
        <v>17</v>
      </c>
    </row>
    <row r="6" spans="1:24" ht="15" customHeight="1">
      <c r="A6" s="1509"/>
      <c r="B6" s="1511"/>
      <c r="C6" s="383" t="s">
        <v>690</v>
      </c>
      <c r="D6" s="384"/>
      <c r="E6" s="384"/>
      <c r="F6" s="384"/>
      <c r="G6" s="384"/>
      <c r="H6" s="384"/>
      <c r="I6" s="384"/>
      <c r="J6" s="384"/>
      <c r="K6" s="385">
        <v>283.7</v>
      </c>
      <c r="L6" s="385">
        <v>283.7</v>
      </c>
      <c r="M6" s="386">
        <v>283.7</v>
      </c>
      <c r="N6" s="386">
        <v>283.7</v>
      </c>
      <c r="O6" s="387">
        <v>283.7</v>
      </c>
      <c r="P6" s="387">
        <v>283.7</v>
      </c>
      <c r="Q6" s="387">
        <v>283.7</v>
      </c>
      <c r="R6" s="387">
        <v>645.30999999999995</v>
      </c>
      <c r="S6" s="387">
        <v>185.64</v>
      </c>
      <c r="T6" s="387">
        <v>283.7</v>
      </c>
      <c r="U6" s="387">
        <v>283.7</v>
      </c>
      <c r="V6" s="387">
        <v>283.7</v>
      </c>
      <c r="W6" s="1140" t="s">
        <v>689</v>
      </c>
      <c r="X6" s="1509"/>
    </row>
    <row r="7" spans="1:24" ht="15" customHeight="1">
      <c r="A7" s="1509"/>
      <c r="B7" s="1511"/>
      <c r="C7" s="1231" t="s">
        <v>688</v>
      </c>
      <c r="D7" s="299"/>
      <c r="E7" s="299"/>
      <c r="F7" s="299"/>
      <c r="G7" s="299"/>
      <c r="H7" s="299"/>
      <c r="I7" s="299"/>
      <c r="J7" s="299"/>
      <c r="K7" s="375">
        <v>1159.7</v>
      </c>
      <c r="L7" s="375">
        <v>1159.7</v>
      </c>
      <c r="M7" s="376">
        <v>1159.7</v>
      </c>
      <c r="N7" s="376">
        <v>1159.7</v>
      </c>
      <c r="O7" s="377">
        <v>1159.7</v>
      </c>
      <c r="P7" s="377">
        <v>1159.7</v>
      </c>
      <c r="Q7" s="377">
        <v>1159.7</v>
      </c>
      <c r="R7" s="377">
        <v>0</v>
      </c>
      <c r="S7" s="377">
        <v>0</v>
      </c>
      <c r="T7" s="377">
        <v>1159.7</v>
      </c>
      <c r="U7" s="377">
        <v>1159.7</v>
      </c>
      <c r="V7" s="377">
        <v>1159.7000000000003</v>
      </c>
      <c r="W7" s="402" t="s">
        <v>687</v>
      </c>
      <c r="X7" s="1509"/>
    </row>
    <row r="8" spans="1:24" s="95" customFormat="1" ht="15" customHeight="1">
      <c r="A8" s="1509"/>
      <c r="B8" s="1511"/>
      <c r="C8" s="1237" t="s">
        <v>132</v>
      </c>
      <c r="D8" s="388"/>
      <c r="E8" s="388"/>
      <c r="F8" s="388"/>
      <c r="G8" s="388"/>
      <c r="H8" s="388"/>
      <c r="I8" s="388"/>
      <c r="J8" s="388"/>
      <c r="K8" s="389">
        <f t="shared" ref="K8:V8" si="0">SUM(K5:K7)</f>
        <v>2722.05</v>
      </c>
      <c r="L8" s="389">
        <f t="shared" si="0"/>
        <v>2722.05</v>
      </c>
      <c r="M8" s="390">
        <f t="shared" si="0"/>
        <v>2722.05</v>
      </c>
      <c r="N8" s="390">
        <f t="shared" si="0"/>
        <v>2722.05</v>
      </c>
      <c r="O8" s="391">
        <f t="shared" si="0"/>
        <v>2722.05</v>
      </c>
      <c r="P8" s="391">
        <f>SUM(P5:P7)</f>
        <v>2722.05</v>
      </c>
      <c r="Q8" s="391">
        <f t="shared" si="0"/>
        <v>2722.05</v>
      </c>
      <c r="R8" s="391">
        <f t="shared" si="0"/>
        <v>5318.2899999999991</v>
      </c>
      <c r="S8" s="391">
        <f t="shared" si="0"/>
        <v>5318.2900000000009</v>
      </c>
      <c r="T8" s="391">
        <f t="shared" si="0"/>
        <v>2722.05</v>
      </c>
      <c r="U8" s="391">
        <f t="shared" si="0"/>
        <v>2722.05</v>
      </c>
      <c r="V8" s="391">
        <f t="shared" si="0"/>
        <v>2722.05</v>
      </c>
      <c r="W8" s="1141" t="s">
        <v>0</v>
      </c>
      <c r="X8" s="1509"/>
    </row>
    <row r="9" spans="1:24" ht="15" customHeight="1">
      <c r="A9" s="1510">
        <v>2</v>
      </c>
      <c r="B9" s="1512" t="s">
        <v>745</v>
      </c>
      <c r="C9" s="1231" t="s">
        <v>693</v>
      </c>
      <c r="D9" s="299"/>
      <c r="E9" s="299"/>
      <c r="F9" s="299"/>
      <c r="G9" s="299"/>
      <c r="H9" s="299"/>
      <c r="I9" s="299"/>
      <c r="J9" s="299"/>
      <c r="K9" s="375">
        <v>0</v>
      </c>
      <c r="L9" s="375">
        <v>0</v>
      </c>
      <c r="M9" s="376">
        <v>0</v>
      </c>
      <c r="N9" s="376">
        <v>0</v>
      </c>
      <c r="O9" s="377">
        <v>0</v>
      </c>
      <c r="P9" s="377">
        <v>0</v>
      </c>
      <c r="Q9" s="377">
        <v>0</v>
      </c>
      <c r="R9" s="377">
        <v>15670.27</v>
      </c>
      <c r="S9" s="377">
        <v>16499.509999999998</v>
      </c>
      <c r="T9" s="377">
        <v>0</v>
      </c>
      <c r="U9" s="377">
        <v>0</v>
      </c>
      <c r="V9" s="377">
        <v>0</v>
      </c>
      <c r="W9" s="402" t="s">
        <v>691</v>
      </c>
      <c r="X9" s="1514" t="s">
        <v>744</v>
      </c>
    </row>
    <row r="10" spans="1:24" ht="15" customHeight="1">
      <c r="A10" s="1510"/>
      <c r="B10" s="1513"/>
      <c r="C10" s="383" t="s">
        <v>690</v>
      </c>
      <c r="D10" s="384"/>
      <c r="E10" s="384"/>
      <c r="F10" s="384"/>
      <c r="G10" s="384"/>
      <c r="H10" s="384"/>
      <c r="I10" s="384"/>
      <c r="J10" s="384"/>
      <c r="K10" s="385">
        <v>20.25</v>
      </c>
      <c r="L10" s="385">
        <v>20.25</v>
      </c>
      <c r="M10" s="386">
        <v>20.25</v>
      </c>
      <c r="N10" s="386">
        <v>20.25</v>
      </c>
      <c r="O10" s="387">
        <v>20.25</v>
      </c>
      <c r="P10" s="387">
        <v>20.25</v>
      </c>
      <c r="Q10" s="387">
        <v>20.25</v>
      </c>
      <c r="R10" s="387">
        <v>10647.9</v>
      </c>
      <c r="S10" s="387">
        <v>10266.18</v>
      </c>
      <c r="T10" s="387">
        <v>20.25</v>
      </c>
      <c r="U10" s="387">
        <v>20.25</v>
      </c>
      <c r="V10" s="387">
        <v>20.25</v>
      </c>
      <c r="W10" s="1140" t="s">
        <v>689</v>
      </c>
      <c r="X10" s="1510"/>
    </row>
    <row r="11" spans="1:24" ht="15" customHeight="1">
      <c r="A11" s="1510"/>
      <c r="B11" s="1513"/>
      <c r="C11" s="1231" t="s">
        <v>688</v>
      </c>
      <c r="D11" s="299"/>
      <c r="E11" s="299"/>
      <c r="F11" s="299"/>
      <c r="G11" s="299"/>
      <c r="H11" s="299"/>
      <c r="I11" s="299"/>
      <c r="J11" s="299"/>
      <c r="K11" s="375">
        <v>7.3</v>
      </c>
      <c r="L11" s="375">
        <v>7.3</v>
      </c>
      <c r="M11" s="376">
        <v>7.3</v>
      </c>
      <c r="N11" s="376">
        <v>7.3</v>
      </c>
      <c r="O11" s="377">
        <v>7.3</v>
      </c>
      <c r="P11" s="377">
        <v>7.3</v>
      </c>
      <c r="Q11" s="377">
        <v>7.3</v>
      </c>
      <c r="R11" s="377">
        <v>1761.42</v>
      </c>
      <c r="S11" s="377">
        <v>1761.4299999999996</v>
      </c>
      <c r="T11" s="377">
        <v>7.3</v>
      </c>
      <c r="U11" s="377">
        <v>7.3</v>
      </c>
      <c r="V11" s="377">
        <v>7.3</v>
      </c>
      <c r="W11" s="402" t="s">
        <v>687</v>
      </c>
      <c r="X11" s="1510"/>
    </row>
    <row r="12" spans="1:24" s="95" customFormat="1" ht="15" customHeight="1">
      <c r="A12" s="1510"/>
      <c r="B12" s="1513"/>
      <c r="C12" s="1237" t="s">
        <v>132</v>
      </c>
      <c r="D12" s="388"/>
      <c r="E12" s="388"/>
      <c r="F12" s="388"/>
      <c r="G12" s="388"/>
      <c r="H12" s="388"/>
      <c r="I12" s="388"/>
      <c r="J12" s="388"/>
      <c r="K12" s="389">
        <f t="shared" ref="K12:V12" si="1">SUM(K9:K11)</f>
        <v>27.55</v>
      </c>
      <c r="L12" s="389">
        <f t="shared" si="1"/>
        <v>27.55</v>
      </c>
      <c r="M12" s="390">
        <f t="shared" si="1"/>
        <v>27.55</v>
      </c>
      <c r="N12" s="390">
        <f t="shared" si="1"/>
        <v>27.55</v>
      </c>
      <c r="O12" s="391">
        <f t="shared" si="1"/>
        <v>27.55</v>
      </c>
      <c r="P12" s="391">
        <f>SUM(P9:P11)</f>
        <v>27.55</v>
      </c>
      <c r="Q12" s="391">
        <f t="shared" si="1"/>
        <v>27.55</v>
      </c>
      <c r="R12" s="391">
        <f t="shared" si="1"/>
        <v>28079.589999999997</v>
      </c>
      <c r="S12" s="391">
        <f t="shared" si="1"/>
        <v>28527.119999999999</v>
      </c>
      <c r="T12" s="391">
        <f t="shared" si="1"/>
        <v>27.55</v>
      </c>
      <c r="U12" s="391">
        <f t="shared" si="1"/>
        <v>27.55</v>
      </c>
      <c r="V12" s="391">
        <f t="shared" si="1"/>
        <v>27.55</v>
      </c>
      <c r="W12" s="1141" t="s">
        <v>0</v>
      </c>
      <c r="X12" s="1510"/>
    </row>
    <row r="13" spans="1:24" ht="15" customHeight="1">
      <c r="A13" s="1509">
        <v>3</v>
      </c>
      <c r="B13" s="1511" t="s">
        <v>743</v>
      </c>
      <c r="C13" s="1231" t="s">
        <v>693</v>
      </c>
      <c r="D13" s="299"/>
      <c r="E13" s="299"/>
      <c r="F13" s="299"/>
      <c r="G13" s="299"/>
      <c r="H13" s="299"/>
      <c r="I13" s="299"/>
      <c r="J13" s="299"/>
      <c r="K13" s="375">
        <v>0</v>
      </c>
      <c r="L13" s="375">
        <v>0</v>
      </c>
      <c r="M13" s="376">
        <v>0</v>
      </c>
      <c r="N13" s="376">
        <v>0</v>
      </c>
      <c r="O13" s="377">
        <v>0</v>
      </c>
      <c r="P13" s="377">
        <v>0</v>
      </c>
      <c r="Q13" s="377">
        <v>0</v>
      </c>
      <c r="R13" s="377">
        <v>529.67999999999995</v>
      </c>
      <c r="S13" s="377">
        <v>529.67999999999995</v>
      </c>
      <c r="T13" s="382"/>
      <c r="U13" s="377">
        <v>0</v>
      </c>
      <c r="V13" s="377">
        <v>0</v>
      </c>
      <c r="W13" s="402" t="s">
        <v>691</v>
      </c>
      <c r="X13" s="1509" t="s">
        <v>6</v>
      </c>
    </row>
    <row r="14" spans="1:24" ht="15" customHeight="1">
      <c r="A14" s="1509"/>
      <c r="B14" s="1511"/>
      <c r="C14" s="383" t="s">
        <v>690</v>
      </c>
      <c r="D14" s="384"/>
      <c r="E14" s="384"/>
      <c r="F14" s="384"/>
      <c r="G14" s="384"/>
      <c r="H14" s="384"/>
      <c r="I14" s="384"/>
      <c r="J14" s="384"/>
      <c r="K14" s="385">
        <v>0</v>
      </c>
      <c r="L14" s="385">
        <v>0</v>
      </c>
      <c r="M14" s="386">
        <v>0</v>
      </c>
      <c r="N14" s="386">
        <v>0</v>
      </c>
      <c r="O14" s="387">
        <v>0</v>
      </c>
      <c r="P14" s="387">
        <v>0</v>
      </c>
      <c r="Q14" s="387">
        <v>0</v>
      </c>
      <c r="R14" s="387">
        <v>991.51</v>
      </c>
      <c r="S14" s="387">
        <v>1081.4700000000003</v>
      </c>
      <c r="T14" s="387">
        <v>0</v>
      </c>
      <c r="U14" s="387">
        <v>0</v>
      </c>
      <c r="V14" s="387">
        <v>0</v>
      </c>
      <c r="W14" s="1140" t="s">
        <v>689</v>
      </c>
      <c r="X14" s="1509"/>
    </row>
    <row r="15" spans="1:24" ht="15" customHeight="1">
      <c r="A15" s="1509"/>
      <c r="B15" s="1511"/>
      <c r="C15" s="1231" t="s">
        <v>688</v>
      </c>
      <c r="D15" s="299"/>
      <c r="E15" s="299"/>
      <c r="F15" s="299"/>
      <c r="G15" s="299"/>
      <c r="H15" s="299"/>
      <c r="I15" s="299"/>
      <c r="J15" s="299"/>
      <c r="K15" s="375">
        <v>9.65</v>
      </c>
      <c r="L15" s="375">
        <v>9.65</v>
      </c>
      <c r="M15" s="376">
        <v>9.65</v>
      </c>
      <c r="N15" s="376">
        <v>9.65</v>
      </c>
      <c r="O15" s="377">
        <v>9.65</v>
      </c>
      <c r="P15" s="377">
        <v>9.65</v>
      </c>
      <c r="Q15" s="377">
        <v>9.65</v>
      </c>
      <c r="R15" s="377">
        <v>186.33</v>
      </c>
      <c r="S15" s="377">
        <v>186.32999999999998</v>
      </c>
      <c r="T15" s="377">
        <v>9.65</v>
      </c>
      <c r="U15" s="377">
        <v>9.65</v>
      </c>
      <c r="V15" s="377">
        <v>9.65</v>
      </c>
      <c r="W15" s="402" t="s">
        <v>687</v>
      </c>
      <c r="X15" s="1509"/>
    </row>
    <row r="16" spans="1:24" s="95" customFormat="1" ht="15" customHeight="1">
      <c r="A16" s="1509"/>
      <c r="B16" s="1511"/>
      <c r="C16" s="1237" t="s">
        <v>132</v>
      </c>
      <c r="D16" s="388"/>
      <c r="E16" s="388"/>
      <c r="F16" s="388"/>
      <c r="G16" s="388"/>
      <c r="H16" s="388"/>
      <c r="I16" s="388"/>
      <c r="J16" s="388"/>
      <c r="K16" s="389">
        <f t="shared" ref="K16:V16" si="2">SUM(K13:K15)</f>
        <v>9.65</v>
      </c>
      <c r="L16" s="389">
        <f t="shared" si="2"/>
        <v>9.65</v>
      </c>
      <c r="M16" s="390">
        <f t="shared" si="2"/>
        <v>9.65</v>
      </c>
      <c r="N16" s="390">
        <f t="shared" si="2"/>
        <v>9.65</v>
      </c>
      <c r="O16" s="391">
        <f t="shared" si="2"/>
        <v>9.65</v>
      </c>
      <c r="P16" s="391">
        <f t="shared" si="2"/>
        <v>9.65</v>
      </c>
      <c r="Q16" s="391">
        <f t="shared" si="2"/>
        <v>9.65</v>
      </c>
      <c r="R16" s="391">
        <f t="shared" si="2"/>
        <v>1707.52</v>
      </c>
      <c r="S16" s="391">
        <f t="shared" si="2"/>
        <v>1797.48</v>
      </c>
      <c r="T16" s="391">
        <f t="shared" si="2"/>
        <v>9.65</v>
      </c>
      <c r="U16" s="391">
        <f t="shared" si="2"/>
        <v>9.65</v>
      </c>
      <c r="V16" s="391">
        <f t="shared" si="2"/>
        <v>9.65</v>
      </c>
      <c r="W16" s="1141" t="s">
        <v>0</v>
      </c>
      <c r="X16" s="1509"/>
    </row>
    <row r="17" spans="1:24" ht="15" customHeight="1">
      <c r="A17" s="1510">
        <v>4</v>
      </c>
      <c r="B17" s="1513" t="s">
        <v>742</v>
      </c>
      <c r="C17" s="1231" t="s">
        <v>693</v>
      </c>
      <c r="D17" s="299"/>
      <c r="E17" s="299"/>
      <c r="F17" s="299"/>
      <c r="G17" s="299"/>
      <c r="H17" s="299"/>
      <c r="I17" s="299"/>
      <c r="J17" s="299"/>
      <c r="K17" s="375">
        <v>0</v>
      </c>
      <c r="L17" s="375">
        <v>0</v>
      </c>
      <c r="M17" s="376">
        <v>0</v>
      </c>
      <c r="N17" s="376">
        <v>0</v>
      </c>
      <c r="O17" s="377">
        <v>0</v>
      </c>
      <c r="P17" s="377">
        <v>0</v>
      </c>
      <c r="Q17" s="377">
        <v>0</v>
      </c>
      <c r="R17" s="315">
        <v>166232.38999999998</v>
      </c>
      <c r="S17" s="377">
        <v>177742.06</v>
      </c>
      <c r="T17" s="377">
        <v>0</v>
      </c>
      <c r="U17" s="377">
        <v>0</v>
      </c>
      <c r="V17" s="377">
        <v>0</v>
      </c>
      <c r="W17" s="402" t="s">
        <v>691</v>
      </c>
      <c r="X17" s="1510" t="s">
        <v>10</v>
      </c>
    </row>
    <row r="18" spans="1:24" ht="15" customHeight="1">
      <c r="A18" s="1510"/>
      <c r="B18" s="1513"/>
      <c r="C18" s="383" t="s">
        <v>690</v>
      </c>
      <c r="D18" s="384"/>
      <c r="E18" s="384"/>
      <c r="F18" s="384"/>
      <c r="G18" s="384"/>
      <c r="H18" s="384"/>
      <c r="I18" s="384"/>
      <c r="J18" s="384"/>
      <c r="K18" s="385">
        <v>405.61</v>
      </c>
      <c r="L18" s="385">
        <v>405.61</v>
      </c>
      <c r="M18" s="386">
        <v>405.61</v>
      </c>
      <c r="N18" s="386">
        <v>405.61</v>
      </c>
      <c r="O18" s="387">
        <v>405.61</v>
      </c>
      <c r="P18" s="387">
        <v>405.61</v>
      </c>
      <c r="Q18" s="387">
        <v>405.61</v>
      </c>
      <c r="R18" s="387">
        <v>134967.46000000002</v>
      </c>
      <c r="S18" s="387">
        <v>140148.76999999999</v>
      </c>
      <c r="T18" s="387">
        <v>405.61</v>
      </c>
      <c r="U18" s="387">
        <v>405.61</v>
      </c>
      <c r="V18" s="387">
        <v>405.61</v>
      </c>
      <c r="W18" s="1140" t="s">
        <v>689</v>
      </c>
      <c r="X18" s="1510"/>
    </row>
    <row r="19" spans="1:24" ht="15" customHeight="1">
      <c r="A19" s="1510"/>
      <c r="B19" s="1513"/>
      <c r="C19" s="1231" t="s">
        <v>688</v>
      </c>
      <c r="D19" s="299"/>
      <c r="E19" s="299"/>
      <c r="F19" s="299"/>
      <c r="G19" s="299"/>
      <c r="H19" s="299"/>
      <c r="I19" s="299"/>
      <c r="J19" s="299"/>
      <c r="K19" s="375">
        <v>11</v>
      </c>
      <c r="L19" s="375">
        <v>11</v>
      </c>
      <c r="M19" s="376">
        <v>11</v>
      </c>
      <c r="N19" s="376">
        <v>11</v>
      </c>
      <c r="O19" s="377">
        <v>11</v>
      </c>
      <c r="P19" s="377">
        <v>11</v>
      </c>
      <c r="Q19" s="377">
        <v>11</v>
      </c>
      <c r="R19" s="377">
        <v>25106.21</v>
      </c>
      <c r="S19" s="377">
        <v>24673.559999999998</v>
      </c>
      <c r="T19" s="377">
        <v>11</v>
      </c>
      <c r="U19" s="377">
        <v>11</v>
      </c>
      <c r="V19" s="377">
        <v>11</v>
      </c>
      <c r="W19" s="402" t="s">
        <v>687</v>
      </c>
      <c r="X19" s="1510"/>
    </row>
    <row r="20" spans="1:24" s="95" customFormat="1" ht="15" customHeight="1">
      <c r="A20" s="1510"/>
      <c r="B20" s="1513"/>
      <c r="C20" s="1237" t="s">
        <v>132</v>
      </c>
      <c r="D20" s="388"/>
      <c r="E20" s="388"/>
      <c r="F20" s="388"/>
      <c r="G20" s="388"/>
      <c r="H20" s="388"/>
      <c r="I20" s="388"/>
      <c r="J20" s="388"/>
      <c r="K20" s="389">
        <f t="shared" ref="K20:V20" si="3">SUM(K17:K19)</f>
        <v>416.61</v>
      </c>
      <c r="L20" s="389">
        <f t="shared" si="3"/>
        <v>416.61</v>
      </c>
      <c r="M20" s="390">
        <f t="shared" si="3"/>
        <v>416.61</v>
      </c>
      <c r="N20" s="390">
        <f t="shared" si="3"/>
        <v>416.61</v>
      </c>
      <c r="O20" s="391">
        <f t="shared" si="3"/>
        <v>416.61</v>
      </c>
      <c r="P20" s="391">
        <f>SUM(P17:P19)</f>
        <v>416.61</v>
      </c>
      <c r="Q20" s="391">
        <f t="shared" si="3"/>
        <v>416.61</v>
      </c>
      <c r="R20" s="391">
        <f t="shared" si="3"/>
        <v>326306.06</v>
      </c>
      <c r="S20" s="391">
        <f t="shared" si="3"/>
        <v>342564.38999999996</v>
      </c>
      <c r="T20" s="391">
        <f t="shared" si="3"/>
        <v>416.61</v>
      </c>
      <c r="U20" s="391">
        <f t="shared" si="3"/>
        <v>416.61</v>
      </c>
      <c r="V20" s="391">
        <f t="shared" si="3"/>
        <v>416.61</v>
      </c>
      <c r="W20" s="1141" t="s">
        <v>0</v>
      </c>
      <c r="X20" s="1510"/>
    </row>
    <row r="21" spans="1:24" ht="15" customHeight="1">
      <c r="A21" s="1509">
        <v>5</v>
      </c>
      <c r="B21" s="1511" t="s">
        <v>741</v>
      </c>
      <c r="C21" s="1231" t="s">
        <v>693</v>
      </c>
      <c r="D21" s="299"/>
      <c r="E21" s="299"/>
      <c r="F21" s="299"/>
      <c r="G21" s="299"/>
      <c r="H21" s="299"/>
      <c r="I21" s="299"/>
      <c r="J21" s="299"/>
      <c r="K21" s="375">
        <v>1167.02</v>
      </c>
      <c r="L21" s="375">
        <v>1167.02</v>
      </c>
      <c r="M21" s="376">
        <v>1167.02</v>
      </c>
      <c r="N21" s="376">
        <v>1168.53</v>
      </c>
      <c r="O21" s="377">
        <v>1168.53</v>
      </c>
      <c r="P21" s="377">
        <v>1168.53</v>
      </c>
      <c r="Q21" s="377">
        <v>1168.53</v>
      </c>
      <c r="R21" s="377">
        <v>1168.53</v>
      </c>
      <c r="S21" s="377">
        <v>1168.53</v>
      </c>
      <c r="T21" s="377">
        <v>1168.53</v>
      </c>
      <c r="U21" s="377">
        <v>1203.8500000000001</v>
      </c>
      <c r="V21" s="377">
        <v>1203.8500000000001</v>
      </c>
      <c r="W21" s="402" t="s">
        <v>691</v>
      </c>
      <c r="X21" s="1509" t="s">
        <v>33</v>
      </c>
    </row>
    <row r="22" spans="1:24" ht="15" customHeight="1">
      <c r="A22" s="1509"/>
      <c r="B22" s="1511"/>
      <c r="C22" s="383" t="s">
        <v>690</v>
      </c>
      <c r="D22" s="384"/>
      <c r="E22" s="384"/>
      <c r="F22" s="384"/>
      <c r="G22" s="384"/>
      <c r="H22" s="384"/>
      <c r="I22" s="384"/>
      <c r="J22" s="384"/>
      <c r="K22" s="385">
        <v>2152.59</v>
      </c>
      <c r="L22" s="385">
        <v>2671.93</v>
      </c>
      <c r="M22" s="386">
        <v>2671.93</v>
      </c>
      <c r="N22" s="386">
        <v>2670.84</v>
      </c>
      <c r="O22" s="387">
        <v>2670.84</v>
      </c>
      <c r="P22" s="387">
        <v>2670.84</v>
      </c>
      <c r="Q22" s="387">
        <v>3029.78</v>
      </c>
      <c r="R22" s="387">
        <v>3029.78</v>
      </c>
      <c r="S22" s="387">
        <v>3029.78</v>
      </c>
      <c r="T22" s="387">
        <v>3029.78</v>
      </c>
      <c r="U22" s="387">
        <v>3108.55</v>
      </c>
      <c r="V22" s="387">
        <v>3108.55</v>
      </c>
      <c r="W22" s="1140" t="s">
        <v>689</v>
      </c>
      <c r="X22" s="1509"/>
    </row>
    <row r="23" spans="1:24" ht="15" customHeight="1">
      <c r="A23" s="1509"/>
      <c r="B23" s="1511"/>
      <c r="C23" s="1231" t="s">
        <v>688</v>
      </c>
      <c r="D23" s="299"/>
      <c r="E23" s="299"/>
      <c r="F23" s="299"/>
      <c r="G23" s="299"/>
      <c r="H23" s="299"/>
      <c r="I23" s="299"/>
      <c r="J23" s="299"/>
      <c r="K23" s="375">
        <v>1587.4</v>
      </c>
      <c r="L23" s="375">
        <v>1850.57</v>
      </c>
      <c r="M23" s="376">
        <v>1881.39</v>
      </c>
      <c r="N23" s="376">
        <v>1887.34</v>
      </c>
      <c r="O23" s="377">
        <v>1896.6</v>
      </c>
      <c r="P23" s="377">
        <v>1896.6</v>
      </c>
      <c r="Q23" s="377">
        <v>2150.77</v>
      </c>
      <c r="R23" s="377">
        <v>2150.77</v>
      </c>
      <c r="S23" s="377">
        <v>2150.77</v>
      </c>
      <c r="T23" s="377">
        <v>2150.77</v>
      </c>
      <c r="U23" s="377">
        <v>2273.8399999999997</v>
      </c>
      <c r="V23" s="377">
        <v>2273.8399999999997</v>
      </c>
      <c r="W23" s="402" t="s">
        <v>687</v>
      </c>
      <c r="X23" s="1509"/>
    </row>
    <row r="24" spans="1:24" s="95" customFormat="1" ht="15" customHeight="1">
      <c r="A24" s="1509"/>
      <c r="B24" s="1511"/>
      <c r="C24" s="1237" t="s">
        <v>132</v>
      </c>
      <c r="D24" s="388"/>
      <c r="E24" s="388"/>
      <c r="F24" s="388"/>
      <c r="G24" s="388"/>
      <c r="H24" s="388"/>
      <c r="I24" s="388"/>
      <c r="J24" s="388"/>
      <c r="K24" s="389">
        <f>SUM(K21:K23)</f>
        <v>4907.01</v>
      </c>
      <c r="L24" s="389">
        <f>SUM(L21:L23)</f>
        <v>5689.5199999999995</v>
      </c>
      <c r="M24" s="390">
        <f>SUM(M21:M23)+0.01</f>
        <v>5720.35</v>
      </c>
      <c r="N24" s="390">
        <f t="shared" ref="N24:V24" si="4">SUM(N21:N23)</f>
        <v>5726.71</v>
      </c>
      <c r="O24" s="391">
        <f t="shared" si="4"/>
        <v>5735.9699999999993</v>
      </c>
      <c r="P24" s="391">
        <f>SUM(P21:P23)</f>
        <v>5735.9699999999993</v>
      </c>
      <c r="Q24" s="391">
        <f t="shared" si="4"/>
        <v>6349.08</v>
      </c>
      <c r="R24" s="391">
        <f t="shared" si="4"/>
        <v>6349.08</v>
      </c>
      <c r="S24" s="391">
        <f t="shared" si="4"/>
        <v>6349.08</v>
      </c>
      <c r="T24" s="391">
        <f t="shared" si="4"/>
        <v>6349.08</v>
      </c>
      <c r="U24" s="391">
        <f t="shared" si="4"/>
        <v>6586.24</v>
      </c>
      <c r="V24" s="391">
        <f t="shared" si="4"/>
        <v>6586.24</v>
      </c>
      <c r="W24" s="1141" t="s">
        <v>0</v>
      </c>
      <c r="X24" s="1509"/>
    </row>
    <row r="25" spans="1:24" ht="15" customHeight="1">
      <c r="A25" s="1510">
        <v>6</v>
      </c>
      <c r="B25" s="1513" t="s">
        <v>599</v>
      </c>
      <c r="C25" s="1231" t="s">
        <v>693</v>
      </c>
      <c r="D25" s="299"/>
      <c r="E25" s="299"/>
      <c r="F25" s="299"/>
      <c r="G25" s="299"/>
      <c r="H25" s="299"/>
      <c r="I25" s="299"/>
      <c r="J25" s="299"/>
      <c r="K25" s="375">
        <v>3735.23</v>
      </c>
      <c r="L25" s="375">
        <v>3735.23</v>
      </c>
      <c r="M25" s="376">
        <v>3735.23</v>
      </c>
      <c r="N25" s="376">
        <v>3735.23</v>
      </c>
      <c r="O25" s="377">
        <v>3735.23</v>
      </c>
      <c r="P25" s="377">
        <v>4093.53</v>
      </c>
      <c r="Q25" s="377">
        <v>4093.53</v>
      </c>
      <c r="R25" s="315">
        <v>4340</v>
      </c>
      <c r="S25" s="377">
        <v>4340.3500000000004</v>
      </c>
      <c r="T25" s="377">
        <v>4926.92</v>
      </c>
      <c r="U25" s="377">
        <v>5023.09</v>
      </c>
      <c r="V25" s="377">
        <v>5023.09</v>
      </c>
      <c r="W25" s="402" t="s">
        <v>691</v>
      </c>
      <c r="X25" s="1514" t="s">
        <v>740</v>
      </c>
    </row>
    <row r="26" spans="1:24" ht="15" customHeight="1">
      <c r="A26" s="1510"/>
      <c r="B26" s="1513"/>
      <c r="C26" s="383" t="s">
        <v>690</v>
      </c>
      <c r="D26" s="384"/>
      <c r="E26" s="384"/>
      <c r="F26" s="384"/>
      <c r="G26" s="384"/>
      <c r="H26" s="384"/>
      <c r="I26" s="384"/>
      <c r="J26" s="384"/>
      <c r="K26" s="385">
        <v>22900.05</v>
      </c>
      <c r="L26" s="385">
        <v>22900.05</v>
      </c>
      <c r="M26" s="386">
        <v>22900.05</v>
      </c>
      <c r="N26" s="386">
        <v>22900.05</v>
      </c>
      <c r="O26" s="387">
        <v>22991.17</v>
      </c>
      <c r="P26" s="387">
        <v>22632.87</v>
      </c>
      <c r="Q26" s="387">
        <v>22648.33</v>
      </c>
      <c r="R26" s="387">
        <v>22500</v>
      </c>
      <c r="S26" s="387">
        <v>22496.63</v>
      </c>
      <c r="T26" s="387">
        <v>21910.06</v>
      </c>
      <c r="U26" s="387">
        <v>21885.009999999995</v>
      </c>
      <c r="V26" s="387">
        <v>21885.009999999995</v>
      </c>
      <c r="W26" s="1140" t="s">
        <v>689</v>
      </c>
      <c r="X26" s="1510"/>
    </row>
    <row r="27" spans="1:24" ht="15" customHeight="1">
      <c r="A27" s="1510"/>
      <c r="B27" s="1513"/>
      <c r="C27" s="1231" t="s">
        <v>688</v>
      </c>
      <c r="D27" s="299"/>
      <c r="E27" s="299"/>
      <c r="F27" s="299"/>
      <c r="G27" s="299"/>
      <c r="H27" s="299"/>
      <c r="I27" s="299"/>
      <c r="J27" s="299"/>
      <c r="K27" s="375">
        <v>7242.85</v>
      </c>
      <c r="L27" s="375">
        <v>7712.43</v>
      </c>
      <c r="M27" s="376">
        <v>7712.43</v>
      </c>
      <c r="N27" s="376">
        <v>8573.6200000000008</v>
      </c>
      <c r="O27" s="377">
        <v>8953.5300000000007</v>
      </c>
      <c r="P27" s="377">
        <v>9055.98</v>
      </c>
      <c r="Q27" s="377">
        <v>9392.85</v>
      </c>
      <c r="R27" s="377">
        <v>9390</v>
      </c>
      <c r="S27" s="377">
        <v>9652.6200000000008</v>
      </c>
      <c r="T27" s="377">
        <v>9652.6200000000008</v>
      </c>
      <c r="U27" s="377">
        <v>10688.48</v>
      </c>
      <c r="V27" s="377">
        <v>10688.48</v>
      </c>
      <c r="W27" s="402" t="s">
        <v>687</v>
      </c>
      <c r="X27" s="1510"/>
    </row>
    <row r="28" spans="1:24" s="95" customFormat="1" ht="15" customHeight="1">
      <c r="A28" s="1510"/>
      <c r="B28" s="1513"/>
      <c r="C28" s="1237" t="s">
        <v>132</v>
      </c>
      <c r="D28" s="388"/>
      <c r="E28" s="388"/>
      <c r="F28" s="388"/>
      <c r="G28" s="388"/>
      <c r="H28" s="388"/>
      <c r="I28" s="388"/>
      <c r="J28" s="388"/>
      <c r="K28" s="389">
        <f t="shared" ref="K28:V28" si="5">SUM(K25:K27)</f>
        <v>33878.129999999997</v>
      </c>
      <c r="L28" s="389">
        <f t="shared" si="5"/>
        <v>34347.71</v>
      </c>
      <c r="M28" s="390">
        <f t="shared" si="5"/>
        <v>34347.71</v>
      </c>
      <c r="N28" s="390">
        <f t="shared" si="5"/>
        <v>35208.9</v>
      </c>
      <c r="O28" s="391">
        <f t="shared" si="5"/>
        <v>35679.93</v>
      </c>
      <c r="P28" s="391">
        <f t="shared" si="5"/>
        <v>35782.379999999997</v>
      </c>
      <c r="Q28" s="391">
        <f t="shared" si="5"/>
        <v>36134.71</v>
      </c>
      <c r="R28" s="391">
        <f t="shared" si="5"/>
        <v>36230</v>
      </c>
      <c r="S28" s="391">
        <f t="shared" si="5"/>
        <v>36489.600000000006</v>
      </c>
      <c r="T28" s="391">
        <f t="shared" si="5"/>
        <v>36489.600000000006</v>
      </c>
      <c r="U28" s="391">
        <f t="shared" si="5"/>
        <v>37596.579999999994</v>
      </c>
      <c r="V28" s="391">
        <f t="shared" si="5"/>
        <v>37596.579999999994</v>
      </c>
      <c r="W28" s="1141" t="s">
        <v>0</v>
      </c>
      <c r="X28" s="1510"/>
    </row>
    <row r="29" spans="1:24" ht="15" customHeight="1">
      <c r="A29" s="1509">
        <v>7</v>
      </c>
      <c r="B29" s="1519" t="s">
        <v>723</v>
      </c>
      <c r="C29" s="1231" t="s">
        <v>693</v>
      </c>
      <c r="D29" s="299"/>
      <c r="E29" s="299"/>
      <c r="F29" s="299"/>
      <c r="G29" s="299"/>
      <c r="H29" s="299"/>
      <c r="I29" s="299"/>
      <c r="J29" s="299"/>
      <c r="K29" s="375">
        <v>0</v>
      </c>
      <c r="L29" s="375">
        <v>0</v>
      </c>
      <c r="M29" s="376">
        <v>0</v>
      </c>
      <c r="N29" s="376">
        <v>0</v>
      </c>
      <c r="O29" s="377">
        <v>0</v>
      </c>
      <c r="P29" s="377">
        <v>0</v>
      </c>
      <c r="Q29" s="377">
        <v>0</v>
      </c>
      <c r="R29" s="377">
        <v>0</v>
      </c>
      <c r="S29" s="377">
        <v>0</v>
      </c>
      <c r="T29" s="377">
        <v>0</v>
      </c>
      <c r="U29" s="377">
        <v>0</v>
      </c>
      <c r="V29" s="377">
        <v>0</v>
      </c>
      <c r="W29" s="402" t="s">
        <v>691</v>
      </c>
      <c r="X29" s="1520" t="s">
        <v>739</v>
      </c>
    </row>
    <row r="30" spans="1:24" ht="15" customHeight="1">
      <c r="A30" s="1509"/>
      <c r="B30" s="1511"/>
      <c r="C30" s="383" t="s">
        <v>690</v>
      </c>
      <c r="D30" s="384"/>
      <c r="E30" s="384"/>
      <c r="F30" s="384"/>
      <c r="G30" s="384"/>
      <c r="H30" s="384"/>
      <c r="I30" s="384"/>
      <c r="J30" s="384"/>
      <c r="K30" s="385">
        <v>0.93</v>
      </c>
      <c r="L30" s="385">
        <v>1.1299999999999999</v>
      </c>
      <c r="M30" s="386">
        <v>1.1299999999999999</v>
      </c>
      <c r="N30" s="386">
        <v>1.1299999999999999</v>
      </c>
      <c r="O30" s="387">
        <v>1.1299999999999999</v>
      </c>
      <c r="P30" s="387">
        <v>1.1299999999999999</v>
      </c>
      <c r="Q30" s="387">
        <v>1.1299999999999999</v>
      </c>
      <c r="R30" s="387">
        <v>1.1299999999999999</v>
      </c>
      <c r="S30" s="387">
        <v>1.1299999999999999</v>
      </c>
      <c r="T30" s="387">
        <v>1.1299999999999999</v>
      </c>
      <c r="U30" s="387">
        <v>1.1299999999999999</v>
      </c>
      <c r="V30" s="387">
        <v>1.1299999999999999</v>
      </c>
      <c r="W30" s="1140" t="s">
        <v>689</v>
      </c>
      <c r="X30" s="1509"/>
    </row>
    <row r="31" spans="1:24" ht="15" customHeight="1">
      <c r="A31" s="1509"/>
      <c r="B31" s="1511"/>
      <c r="C31" s="1231" t="s">
        <v>688</v>
      </c>
      <c r="D31" s="299"/>
      <c r="E31" s="299"/>
      <c r="F31" s="299"/>
      <c r="G31" s="299"/>
      <c r="H31" s="299"/>
      <c r="I31" s="299"/>
      <c r="J31" s="299"/>
      <c r="K31" s="375">
        <v>0.86</v>
      </c>
      <c r="L31" s="375">
        <v>1.64</v>
      </c>
      <c r="M31" s="376">
        <v>1.64</v>
      </c>
      <c r="N31" s="376">
        <v>1.64</v>
      </c>
      <c r="O31" s="377">
        <v>1.64</v>
      </c>
      <c r="P31" s="377">
        <v>2.8</v>
      </c>
      <c r="Q31" s="377">
        <v>2.8</v>
      </c>
      <c r="R31" s="377">
        <v>2.8</v>
      </c>
      <c r="S31" s="377">
        <v>2.8</v>
      </c>
      <c r="T31" s="377">
        <v>2.8</v>
      </c>
      <c r="U31" s="377">
        <v>2.8</v>
      </c>
      <c r="V31" s="377">
        <v>2.8</v>
      </c>
      <c r="W31" s="402" t="s">
        <v>687</v>
      </c>
      <c r="X31" s="1509"/>
    </row>
    <row r="32" spans="1:24" s="95" customFormat="1" ht="15" customHeight="1">
      <c r="A32" s="1509"/>
      <c r="B32" s="1511"/>
      <c r="C32" s="1237" t="s">
        <v>132</v>
      </c>
      <c r="D32" s="388"/>
      <c r="E32" s="388"/>
      <c r="F32" s="388"/>
      <c r="G32" s="388"/>
      <c r="H32" s="388"/>
      <c r="I32" s="388"/>
      <c r="J32" s="388"/>
      <c r="K32" s="389">
        <f t="shared" ref="K32:P32" si="6">SUM(K29:K31)</f>
        <v>1.79</v>
      </c>
      <c r="L32" s="389">
        <f t="shared" si="6"/>
        <v>2.7699999999999996</v>
      </c>
      <c r="M32" s="390">
        <f t="shared" si="6"/>
        <v>2.7699999999999996</v>
      </c>
      <c r="N32" s="390">
        <f t="shared" si="6"/>
        <v>2.7699999999999996</v>
      </c>
      <c r="O32" s="391">
        <f t="shared" si="6"/>
        <v>2.7699999999999996</v>
      </c>
      <c r="P32" s="391">
        <f t="shared" si="6"/>
        <v>3.9299999999999997</v>
      </c>
      <c r="Q32" s="391">
        <v>3.93</v>
      </c>
      <c r="R32" s="391">
        <v>3.93</v>
      </c>
      <c r="S32" s="391">
        <v>3.93</v>
      </c>
      <c r="T32" s="391">
        <v>3.93</v>
      </c>
      <c r="U32" s="391">
        <v>3.93</v>
      </c>
      <c r="V32" s="391">
        <v>3.93</v>
      </c>
      <c r="W32" s="1141" t="s">
        <v>0</v>
      </c>
      <c r="X32" s="1509"/>
    </row>
    <row r="33" spans="1:25" s="95" customFormat="1" ht="15" customHeight="1">
      <c r="A33" s="1510">
        <v>8</v>
      </c>
      <c r="B33" s="1512" t="s">
        <v>727</v>
      </c>
      <c r="C33" s="1231" t="s">
        <v>693</v>
      </c>
      <c r="D33" s="299"/>
      <c r="E33" s="299"/>
      <c r="F33" s="299"/>
      <c r="G33" s="299"/>
      <c r="H33" s="299"/>
      <c r="I33" s="299"/>
      <c r="J33" s="299"/>
      <c r="K33" s="375">
        <v>0</v>
      </c>
      <c r="L33" s="375">
        <v>0</v>
      </c>
      <c r="M33" s="376">
        <v>0</v>
      </c>
      <c r="N33" s="376">
        <v>0</v>
      </c>
      <c r="O33" s="377">
        <v>0</v>
      </c>
      <c r="P33" s="377"/>
      <c r="Q33" s="377"/>
      <c r="R33" s="377"/>
      <c r="S33" s="377"/>
      <c r="T33" s="377"/>
      <c r="U33" s="377"/>
      <c r="V33" s="377">
        <v>5.93</v>
      </c>
      <c r="W33" s="402" t="s">
        <v>691</v>
      </c>
      <c r="X33" s="1521" t="s">
        <v>9</v>
      </c>
    </row>
    <row r="34" spans="1:25" s="95" customFormat="1" ht="15" customHeight="1">
      <c r="A34" s="1510"/>
      <c r="B34" s="1513"/>
      <c r="C34" s="383" t="s">
        <v>690</v>
      </c>
      <c r="D34" s="384"/>
      <c r="E34" s="384"/>
      <c r="F34" s="384"/>
      <c r="G34" s="384"/>
      <c r="H34" s="384"/>
      <c r="I34" s="384"/>
      <c r="J34" s="384"/>
      <c r="K34" s="385">
        <v>0.93</v>
      </c>
      <c r="L34" s="385">
        <v>1.1299999999999999</v>
      </c>
      <c r="M34" s="386">
        <v>1.1299999999999999</v>
      </c>
      <c r="N34" s="386">
        <v>1.1299999999999999</v>
      </c>
      <c r="O34" s="387">
        <v>1.1299999999999999</v>
      </c>
      <c r="P34" s="387"/>
      <c r="Q34" s="387"/>
      <c r="R34" s="387"/>
      <c r="S34" s="387"/>
      <c r="T34" s="387"/>
      <c r="U34" s="387"/>
      <c r="V34" s="387"/>
      <c r="W34" s="1140" t="s">
        <v>689</v>
      </c>
      <c r="X34" s="1521"/>
    </row>
    <row r="35" spans="1:25" s="95" customFormat="1" ht="15" customHeight="1">
      <c r="A35" s="1510"/>
      <c r="B35" s="1513"/>
      <c r="C35" s="1231" t="s">
        <v>688</v>
      </c>
      <c r="D35" s="299"/>
      <c r="E35" s="299"/>
      <c r="F35" s="299"/>
      <c r="G35" s="299"/>
      <c r="H35" s="299"/>
      <c r="I35" s="299"/>
      <c r="J35" s="299"/>
      <c r="K35" s="375">
        <v>0.86</v>
      </c>
      <c r="L35" s="375">
        <v>1.64</v>
      </c>
      <c r="M35" s="376">
        <v>1.64</v>
      </c>
      <c r="N35" s="376">
        <v>1.64</v>
      </c>
      <c r="O35" s="377">
        <v>1.64</v>
      </c>
      <c r="P35" s="377"/>
      <c r="Q35" s="377"/>
      <c r="R35" s="377"/>
      <c r="S35" s="377"/>
      <c r="T35" s="377"/>
      <c r="U35" s="377">
        <v>5.93</v>
      </c>
      <c r="V35" s="377"/>
      <c r="W35" s="402" t="s">
        <v>687</v>
      </c>
      <c r="X35" s="1521"/>
    </row>
    <row r="36" spans="1:25" s="95" customFormat="1" ht="15" customHeight="1">
      <c r="A36" s="1510"/>
      <c r="B36" s="1513"/>
      <c r="C36" s="1237" t="s">
        <v>132</v>
      </c>
      <c r="D36" s="388"/>
      <c r="E36" s="388"/>
      <c r="F36" s="388"/>
      <c r="G36" s="388"/>
      <c r="H36" s="388"/>
      <c r="I36" s="388"/>
      <c r="J36" s="388"/>
      <c r="K36" s="389">
        <f t="shared" ref="K36:O36" si="7">SUM(K33:K35)</f>
        <v>1.79</v>
      </c>
      <c r="L36" s="389">
        <f t="shared" si="7"/>
        <v>2.7699999999999996</v>
      </c>
      <c r="M36" s="390">
        <f t="shared" si="7"/>
        <v>2.7699999999999996</v>
      </c>
      <c r="N36" s="390">
        <f t="shared" si="7"/>
        <v>2.7699999999999996</v>
      </c>
      <c r="O36" s="391">
        <f t="shared" si="7"/>
        <v>2.7699999999999996</v>
      </c>
      <c r="P36" s="391"/>
      <c r="Q36" s="391"/>
      <c r="R36" s="391"/>
      <c r="S36" s="391"/>
      <c r="T36" s="391"/>
      <c r="U36" s="391">
        <f t="shared" ref="U36:V36" si="8">SUM(U33:U35)</f>
        <v>5.93</v>
      </c>
      <c r="V36" s="391">
        <f t="shared" si="8"/>
        <v>5.93</v>
      </c>
      <c r="W36" s="1141" t="s">
        <v>0</v>
      </c>
      <c r="X36" s="1521"/>
    </row>
    <row r="37" spans="1:25" ht="15" customHeight="1">
      <c r="A37" s="1509">
        <v>9</v>
      </c>
      <c r="B37" s="1516" t="s">
        <v>738</v>
      </c>
      <c r="C37" s="1233" t="s">
        <v>693</v>
      </c>
      <c r="D37" s="302"/>
      <c r="E37" s="302"/>
      <c r="F37" s="302"/>
      <c r="G37" s="302"/>
      <c r="H37" s="302"/>
      <c r="I37" s="302"/>
      <c r="J37" s="302"/>
      <c r="K37" s="379">
        <f t="shared" ref="K37:O39" si="9">SUMIF($W$5:$W$32,$W37,K$5:K$32)</f>
        <v>6180.9</v>
      </c>
      <c r="L37" s="379">
        <f t="shared" si="9"/>
        <v>6180.9</v>
      </c>
      <c r="M37" s="380">
        <f t="shared" si="9"/>
        <v>6180.9</v>
      </c>
      <c r="N37" s="380">
        <f t="shared" si="9"/>
        <v>6182.41</v>
      </c>
      <c r="O37" s="381">
        <f t="shared" si="9"/>
        <v>6182.41</v>
      </c>
      <c r="P37" s="381">
        <f>SUMIF($C$5:$C$36,$C37,P$5:P$36)</f>
        <v>6540.7100000000009</v>
      </c>
      <c r="Q37" s="381">
        <f t="shared" ref="Q37:V39" si="10">SUMIF($C$5:$C$36,$C37,Q$5:Q$36)</f>
        <v>6540.7100000000009</v>
      </c>
      <c r="R37" s="381">
        <f t="shared" si="10"/>
        <v>192613.84999999998</v>
      </c>
      <c r="S37" s="381">
        <f t="shared" si="10"/>
        <v>205412.78</v>
      </c>
      <c r="T37" s="381">
        <f t="shared" si="10"/>
        <v>7374.1</v>
      </c>
      <c r="U37" s="381">
        <f t="shared" si="10"/>
        <v>7505.59</v>
      </c>
      <c r="V37" s="381">
        <f t="shared" si="10"/>
        <v>7511.52</v>
      </c>
      <c r="W37" s="406" t="s">
        <v>691</v>
      </c>
      <c r="X37" s="1518" t="s">
        <v>737</v>
      </c>
      <c r="Y37" s="211"/>
    </row>
    <row r="38" spans="1:25" ht="15" customHeight="1">
      <c r="A38" s="1509"/>
      <c r="B38" s="1517"/>
      <c r="C38" s="1237" t="s">
        <v>690</v>
      </c>
      <c r="D38" s="388"/>
      <c r="E38" s="388"/>
      <c r="F38" s="388"/>
      <c r="G38" s="388"/>
      <c r="H38" s="388"/>
      <c r="I38" s="388"/>
      <c r="J38" s="388"/>
      <c r="K38" s="389">
        <f t="shared" si="9"/>
        <v>25763.13</v>
      </c>
      <c r="L38" s="389">
        <f t="shared" si="9"/>
        <v>26282.670000000002</v>
      </c>
      <c r="M38" s="390">
        <f t="shared" si="9"/>
        <v>26282.670000000002</v>
      </c>
      <c r="N38" s="390">
        <f t="shared" si="9"/>
        <v>26281.58</v>
      </c>
      <c r="O38" s="391">
        <f t="shared" si="9"/>
        <v>26372.7</v>
      </c>
      <c r="P38" s="391">
        <f>SUMIF($C$5:$C$36,$C38,P$5:P$36)</f>
        <v>26014.400000000001</v>
      </c>
      <c r="Q38" s="391">
        <f t="shared" si="10"/>
        <v>26388.800000000003</v>
      </c>
      <c r="R38" s="391">
        <f t="shared" si="10"/>
        <v>172783.09000000003</v>
      </c>
      <c r="S38" s="391">
        <f t="shared" si="10"/>
        <v>177209.60000000001</v>
      </c>
      <c r="T38" s="391">
        <f t="shared" si="10"/>
        <v>25650.530000000002</v>
      </c>
      <c r="U38" s="391">
        <f t="shared" si="10"/>
        <v>25704.249999999996</v>
      </c>
      <c r="V38" s="391">
        <f t="shared" si="10"/>
        <v>25704.249999999996</v>
      </c>
      <c r="W38" s="1141" t="s">
        <v>689</v>
      </c>
      <c r="X38" s="1518"/>
      <c r="Y38" s="211"/>
    </row>
    <row r="39" spans="1:25" ht="15" customHeight="1">
      <c r="A39" s="1509"/>
      <c r="B39" s="1517"/>
      <c r="C39" s="1233" t="s">
        <v>688</v>
      </c>
      <c r="D39" s="302"/>
      <c r="E39" s="302"/>
      <c r="F39" s="302"/>
      <c r="G39" s="302"/>
      <c r="H39" s="302"/>
      <c r="I39" s="302"/>
      <c r="J39" s="302"/>
      <c r="K39" s="379">
        <f t="shared" si="9"/>
        <v>10018.760000000002</v>
      </c>
      <c r="L39" s="379">
        <f t="shared" si="9"/>
        <v>10752.29</v>
      </c>
      <c r="M39" s="380">
        <f t="shared" si="9"/>
        <v>10783.11</v>
      </c>
      <c r="N39" s="380">
        <f t="shared" si="9"/>
        <v>11650.25</v>
      </c>
      <c r="O39" s="381">
        <f t="shared" si="9"/>
        <v>12039.42</v>
      </c>
      <c r="P39" s="381">
        <f>SUMIF($C$5:$C$36,$C39,P$5:P$36)</f>
        <v>12143.029999999999</v>
      </c>
      <c r="Q39" s="381">
        <f t="shared" si="10"/>
        <v>12734.07</v>
      </c>
      <c r="R39" s="381">
        <f t="shared" si="10"/>
        <v>38597.53</v>
      </c>
      <c r="S39" s="381">
        <f t="shared" si="10"/>
        <v>38427.51</v>
      </c>
      <c r="T39" s="381">
        <f t="shared" si="10"/>
        <v>12993.84</v>
      </c>
      <c r="U39" s="381">
        <f t="shared" si="10"/>
        <v>14158.699999999999</v>
      </c>
      <c r="V39" s="381">
        <f t="shared" si="10"/>
        <v>14152.769999999999</v>
      </c>
      <c r="W39" s="406" t="s">
        <v>687</v>
      </c>
      <c r="X39" s="1518"/>
      <c r="Y39" s="211"/>
    </row>
    <row r="40" spans="1:25" ht="15" customHeight="1">
      <c r="A40" s="1509"/>
      <c r="B40" s="1517"/>
      <c r="C40" s="1237" t="s">
        <v>132</v>
      </c>
      <c r="D40" s="388"/>
      <c r="E40" s="388"/>
      <c r="F40" s="388"/>
      <c r="G40" s="388"/>
      <c r="H40" s="388"/>
      <c r="I40" s="388"/>
      <c r="J40" s="388"/>
      <c r="K40" s="389">
        <f t="shared" ref="K40:O40" si="11">SUM(K37:K39)</f>
        <v>41962.79</v>
      </c>
      <c r="L40" s="389">
        <f t="shared" si="11"/>
        <v>43215.86</v>
      </c>
      <c r="M40" s="390">
        <f t="shared" si="11"/>
        <v>43246.68</v>
      </c>
      <c r="N40" s="390">
        <f t="shared" si="11"/>
        <v>44114.240000000005</v>
      </c>
      <c r="O40" s="391">
        <f t="shared" si="11"/>
        <v>44594.53</v>
      </c>
      <c r="P40" s="391">
        <f>SUM(P37:P39)</f>
        <v>44698.14</v>
      </c>
      <c r="Q40" s="391">
        <f t="shared" ref="Q40:V40" si="12">SUM(Q37:Q39)</f>
        <v>45663.58</v>
      </c>
      <c r="R40" s="391">
        <f t="shared" si="12"/>
        <v>403994.47</v>
      </c>
      <c r="S40" s="391">
        <f t="shared" si="12"/>
        <v>421049.89</v>
      </c>
      <c r="T40" s="391">
        <f t="shared" si="12"/>
        <v>46018.47</v>
      </c>
      <c r="U40" s="391">
        <f t="shared" si="12"/>
        <v>47368.539999999994</v>
      </c>
      <c r="V40" s="391">
        <f t="shared" si="12"/>
        <v>47368.539999999994</v>
      </c>
      <c r="W40" s="1141" t="s">
        <v>0</v>
      </c>
      <c r="X40" s="1518"/>
      <c r="Y40" s="211"/>
    </row>
    <row r="41" spans="1:25" ht="30" customHeight="1">
      <c r="A41" s="1500" t="s">
        <v>1938</v>
      </c>
      <c r="B41" s="1501"/>
      <c r="C41" s="1501"/>
      <c r="D41" s="1501"/>
      <c r="E41" s="1501"/>
      <c r="F41" s="1501"/>
      <c r="G41" s="1501"/>
      <c r="H41" s="1501"/>
      <c r="I41" s="1501"/>
      <c r="J41" s="1501"/>
      <c r="K41" s="1501"/>
      <c r="L41" s="1501"/>
      <c r="M41" s="1501"/>
      <c r="N41" s="1501"/>
      <c r="O41" s="1501"/>
      <c r="P41" s="1501"/>
      <c r="Q41" s="1501"/>
      <c r="R41" s="1501"/>
      <c r="S41" s="1501"/>
      <c r="T41" s="1501"/>
      <c r="U41" s="1501"/>
      <c r="V41" s="1501"/>
      <c r="W41" s="1501"/>
      <c r="X41" s="1502"/>
    </row>
    <row r="42" spans="1:25" ht="14.25" customHeight="1">
      <c r="A42" s="1503" t="s">
        <v>2020</v>
      </c>
      <c r="B42" s="1504"/>
      <c r="C42" s="1504"/>
      <c r="D42" s="1504"/>
      <c r="E42" s="1504"/>
      <c r="F42" s="1504"/>
      <c r="G42" s="1504"/>
      <c r="H42" s="1504"/>
      <c r="I42" s="1504"/>
      <c r="J42" s="1504"/>
      <c r="K42" s="1504"/>
      <c r="L42" s="1504"/>
      <c r="M42" s="1504"/>
      <c r="N42" s="1504"/>
      <c r="O42" s="1504"/>
      <c r="P42" s="1504"/>
      <c r="Q42" s="1504"/>
      <c r="R42" s="1504"/>
      <c r="S42" s="1504"/>
      <c r="T42" s="1504"/>
      <c r="U42" s="1504"/>
      <c r="V42" s="1504"/>
      <c r="W42" s="1504"/>
      <c r="X42" s="1505"/>
    </row>
    <row r="43" spans="1:25">
      <c r="B43" s="94"/>
      <c r="M43" s="94"/>
      <c r="X43" s="94"/>
    </row>
  </sheetData>
  <mergeCells count="37">
    <mergeCell ref="B37:B40"/>
    <mergeCell ref="X37:X40"/>
    <mergeCell ref="B25:B28"/>
    <mergeCell ref="X25:X28"/>
    <mergeCell ref="B29:B32"/>
    <mergeCell ref="X29:X32"/>
    <mergeCell ref="B33:B36"/>
    <mergeCell ref="X33:X36"/>
    <mergeCell ref="B13:B16"/>
    <mergeCell ref="X13:X16"/>
    <mergeCell ref="B17:B20"/>
    <mergeCell ref="X17:X20"/>
    <mergeCell ref="B21:B24"/>
    <mergeCell ref="X21:X24"/>
    <mergeCell ref="B9:B12"/>
    <mergeCell ref="X9:X12"/>
    <mergeCell ref="B3:B4"/>
    <mergeCell ref="C3:C4"/>
    <mergeCell ref="K3:T3"/>
    <mergeCell ref="X3:X4"/>
    <mergeCell ref="W3:W4"/>
    <mergeCell ref="A41:X41"/>
    <mergeCell ref="A42:X42"/>
    <mergeCell ref="A1:X1"/>
    <mergeCell ref="A2:X2"/>
    <mergeCell ref="A21:A24"/>
    <mergeCell ref="A25:A28"/>
    <mergeCell ref="A29:A32"/>
    <mergeCell ref="A33:A36"/>
    <mergeCell ref="A37:A40"/>
    <mergeCell ref="A3:A4"/>
    <mergeCell ref="A5:A8"/>
    <mergeCell ref="A9:A12"/>
    <mergeCell ref="A13:A16"/>
    <mergeCell ref="A17:A20"/>
    <mergeCell ref="B5:B8"/>
    <mergeCell ref="X5:X8"/>
  </mergeCells>
  <conditionalFormatting sqref="AA5:XFD40">
    <cfRule type="expression" dxfId="24" priority="1">
      <formula>MOD(ROW(),3)=1</formula>
    </cfRule>
  </conditionalFormatting>
  <printOptions horizontalCentered="1"/>
  <pageMargins left="0.23622047244094491" right="0.23622047244094491" top="0.74803149606299213" bottom="0.74803149606299213" header="0.31496062992125984" footer="0.31496062992125984"/>
  <pageSetup paperSize="9" scale="77" firstPageNumber="90" fitToHeight="0" pageOrder="overThenDown"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2F3F8-D4AA-4D37-98FE-A5B2DE5F552E}">
  <sheetPr>
    <tabColor rgb="FF00B050"/>
    <pageSetUpPr fitToPage="1"/>
  </sheetPr>
  <dimension ref="A1:K61"/>
  <sheetViews>
    <sheetView view="pageBreakPreview" zoomScaleSheetLayoutView="100" workbookViewId="0">
      <selection activeCell="L15" sqref="L15"/>
    </sheetView>
  </sheetViews>
  <sheetFormatPr defaultRowHeight="15"/>
  <cols>
    <col min="1" max="1" width="16.85546875" style="97" customWidth="1"/>
    <col min="2" max="2" width="9.85546875" style="97" customWidth="1"/>
    <col min="3" max="3" width="11.42578125" style="1" customWidth="1"/>
    <col min="4" max="4" width="8.42578125" style="1" bestFit="1" customWidth="1"/>
    <col min="5" max="5" width="9" style="1" customWidth="1"/>
    <col min="6" max="6" width="8.42578125" style="1" bestFit="1" customWidth="1"/>
    <col min="7" max="7" width="10" style="1" customWidth="1"/>
    <col min="8" max="8" width="8.85546875" style="1" customWidth="1"/>
    <col min="9" max="9" width="9" style="1" customWidth="1"/>
    <col min="10" max="10" width="12.85546875" style="1" bestFit="1" customWidth="1"/>
    <col min="11" max="11" width="14" style="1" customWidth="1"/>
    <col min="12" max="250" width="9.140625" style="1"/>
    <col min="251" max="251" width="14.7109375" style="1" customWidth="1"/>
    <col min="252" max="252" width="7.85546875" style="1" bestFit="1" customWidth="1"/>
    <col min="253" max="253" width="10.5703125" style="1" customWidth="1"/>
    <col min="254" max="254" width="8.42578125" style="1" bestFit="1" customWidth="1"/>
    <col min="255" max="255" width="7.7109375" style="1" bestFit="1" customWidth="1"/>
    <col min="256" max="256" width="8.42578125" style="1" bestFit="1" customWidth="1"/>
    <col min="257" max="257" width="8.7109375" style="1" bestFit="1" customWidth="1"/>
    <col min="258" max="258" width="7.85546875" style="1" bestFit="1" customWidth="1"/>
    <col min="259" max="259" width="8.140625" style="1" bestFit="1" customWidth="1"/>
    <col min="260" max="260" width="13.140625" style="1" bestFit="1" customWidth="1"/>
    <col min="261" max="261" width="9" style="1" customWidth="1"/>
    <col min="262" max="506" width="9.140625" style="1"/>
    <col min="507" max="507" width="14.7109375" style="1" customWidth="1"/>
    <col min="508" max="508" width="7.85546875" style="1" bestFit="1" customWidth="1"/>
    <col min="509" max="509" width="10.5703125" style="1" customWidth="1"/>
    <col min="510" max="510" width="8.42578125" style="1" bestFit="1" customWidth="1"/>
    <col min="511" max="511" width="7.7109375" style="1" bestFit="1" customWidth="1"/>
    <col min="512" max="512" width="8.42578125" style="1" bestFit="1" customWidth="1"/>
    <col min="513" max="513" width="8.7109375" style="1" bestFit="1" customWidth="1"/>
    <col min="514" max="514" width="7.85546875" style="1" bestFit="1" customWidth="1"/>
    <col min="515" max="515" width="8.140625" style="1" bestFit="1" customWidth="1"/>
    <col min="516" max="516" width="13.140625" style="1" bestFit="1" customWidth="1"/>
    <col min="517" max="517" width="9" style="1" customWidth="1"/>
    <col min="518" max="762" width="9.140625" style="1"/>
    <col min="763" max="763" width="14.7109375" style="1" customWidth="1"/>
    <col min="764" max="764" width="7.85546875" style="1" bestFit="1" customWidth="1"/>
    <col min="765" max="765" width="10.5703125" style="1" customWidth="1"/>
    <col min="766" max="766" width="8.42578125" style="1" bestFit="1" customWidth="1"/>
    <col min="767" max="767" width="7.7109375" style="1" bestFit="1" customWidth="1"/>
    <col min="768" max="768" width="8.42578125" style="1" bestFit="1" customWidth="1"/>
    <col min="769" max="769" width="8.7109375" style="1" bestFit="1" customWidth="1"/>
    <col min="770" max="770" width="7.85546875" style="1" bestFit="1" customWidth="1"/>
    <col min="771" max="771" width="8.140625" style="1" bestFit="1" customWidth="1"/>
    <col min="772" max="772" width="13.140625" style="1" bestFit="1" customWidth="1"/>
    <col min="773" max="773" width="9" style="1" customWidth="1"/>
    <col min="774" max="1018" width="9.140625" style="1"/>
    <col min="1019" max="1019" width="14.7109375" style="1" customWidth="1"/>
    <col min="1020" max="1020" width="7.85546875" style="1" bestFit="1" customWidth="1"/>
    <col min="1021" max="1021" width="10.5703125" style="1" customWidth="1"/>
    <col min="1022" max="1022" width="8.42578125" style="1" bestFit="1" customWidth="1"/>
    <col min="1023" max="1023" width="7.7109375" style="1" bestFit="1" customWidth="1"/>
    <col min="1024" max="1024" width="8.42578125" style="1" bestFit="1" customWidth="1"/>
    <col min="1025" max="1025" width="8.7109375" style="1" bestFit="1" customWidth="1"/>
    <col min="1026" max="1026" width="7.85546875" style="1" bestFit="1" customWidth="1"/>
    <col min="1027" max="1027" width="8.140625" style="1" bestFit="1" customWidth="1"/>
    <col min="1028" max="1028" width="13.140625" style="1" bestFit="1" customWidth="1"/>
    <col min="1029" max="1029" width="9" style="1" customWidth="1"/>
    <col min="1030" max="1274" width="9.140625" style="1"/>
    <col min="1275" max="1275" width="14.7109375" style="1" customWidth="1"/>
    <col min="1276" max="1276" width="7.85546875" style="1" bestFit="1" customWidth="1"/>
    <col min="1277" max="1277" width="10.5703125" style="1" customWidth="1"/>
    <col min="1278" max="1278" width="8.42578125" style="1" bestFit="1" customWidth="1"/>
    <col min="1279" max="1279" width="7.7109375" style="1" bestFit="1" customWidth="1"/>
    <col min="1280" max="1280" width="8.42578125" style="1" bestFit="1" customWidth="1"/>
    <col min="1281" max="1281" width="8.7109375" style="1" bestFit="1" customWidth="1"/>
    <col min="1282" max="1282" width="7.85546875" style="1" bestFit="1" customWidth="1"/>
    <col min="1283" max="1283" width="8.140625" style="1" bestFit="1" customWidth="1"/>
    <col min="1284" max="1284" width="13.140625" style="1" bestFit="1" customWidth="1"/>
    <col min="1285" max="1285" width="9" style="1" customWidth="1"/>
    <col min="1286" max="1530" width="9.140625" style="1"/>
    <col min="1531" max="1531" width="14.7109375" style="1" customWidth="1"/>
    <col min="1532" max="1532" width="7.85546875" style="1" bestFit="1" customWidth="1"/>
    <col min="1533" max="1533" width="10.5703125" style="1" customWidth="1"/>
    <col min="1534" max="1534" width="8.42578125" style="1" bestFit="1" customWidth="1"/>
    <col min="1535" max="1535" width="7.7109375" style="1" bestFit="1" customWidth="1"/>
    <col min="1536" max="1536" width="8.42578125" style="1" bestFit="1" customWidth="1"/>
    <col min="1537" max="1537" width="8.7109375" style="1" bestFit="1" customWidth="1"/>
    <col min="1538" max="1538" width="7.85546875" style="1" bestFit="1" customWidth="1"/>
    <col min="1539" max="1539" width="8.140625" style="1" bestFit="1" customWidth="1"/>
    <col min="1540" max="1540" width="13.140625" style="1" bestFit="1" customWidth="1"/>
    <col min="1541" max="1541" width="9" style="1" customWidth="1"/>
    <col min="1542" max="1786" width="9.140625" style="1"/>
    <col min="1787" max="1787" width="14.7109375" style="1" customWidth="1"/>
    <col min="1788" max="1788" width="7.85546875" style="1" bestFit="1" customWidth="1"/>
    <col min="1789" max="1789" width="10.5703125" style="1" customWidth="1"/>
    <col min="1790" max="1790" width="8.42578125" style="1" bestFit="1" customWidth="1"/>
    <col min="1791" max="1791" width="7.7109375" style="1" bestFit="1" customWidth="1"/>
    <col min="1792" max="1792" width="8.42578125" style="1" bestFit="1" customWidth="1"/>
    <col min="1793" max="1793" width="8.7109375" style="1" bestFit="1" customWidth="1"/>
    <col min="1794" max="1794" width="7.85546875" style="1" bestFit="1" customWidth="1"/>
    <col min="1795" max="1795" width="8.140625" style="1" bestFit="1" customWidth="1"/>
    <col min="1796" max="1796" width="13.140625" style="1" bestFit="1" customWidth="1"/>
    <col min="1797" max="1797" width="9" style="1" customWidth="1"/>
    <col min="1798" max="2042" width="9.140625" style="1"/>
    <col min="2043" max="2043" width="14.7109375" style="1" customWidth="1"/>
    <col min="2044" max="2044" width="7.85546875" style="1" bestFit="1" customWidth="1"/>
    <col min="2045" max="2045" width="10.5703125" style="1" customWidth="1"/>
    <col min="2046" max="2046" width="8.42578125" style="1" bestFit="1" customWidth="1"/>
    <col min="2047" max="2047" width="7.7109375" style="1" bestFit="1" customWidth="1"/>
    <col min="2048" max="2048" width="8.42578125" style="1" bestFit="1" customWidth="1"/>
    <col min="2049" max="2049" width="8.7109375" style="1" bestFit="1" customWidth="1"/>
    <col min="2050" max="2050" width="7.85546875" style="1" bestFit="1" customWidth="1"/>
    <col min="2051" max="2051" width="8.140625" style="1" bestFit="1" customWidth="1"/>
    <col min="2052" max="2052" width="13.140625" style="1" bestFit="1" customWidth="1"/>
    <col min="2053" max="2053" width="9" style="1" customWidth="1"/>
    <col min="2054" max="2298" width="9.140625" style="1"/>
    <col min="2299" max="2299" width="14.7109375" style="1" customWidth="1"/>
    <col min="2300" max="2300" width="7.85546875" style="1" bestFit="1" customWidth="1"/>
    <col min="2301" max="2301" width="10.5703125" style="1" customWidth="1"/>
    <col min="2302" max="2302" width="8.42578125" style="1" bestFit="1" customWidth="1"/>
    <col min="2303" max="2303" width="7.7109375" style="1" bestFit="1" customWidth="1"/>
    <col min="2304" max="2304" width="8.42578125" style="1" bestFit="1" customWidth="1"/>
    <col min="2305" max="2305" width="8.7109375" style="1" bestFit="1" customWidth="1"/>
    <col min="2306" max="2306" width="7.85546875" style="1" bestFit="1" customWidth="1"/>
    <col min="2307" max="2307" width="8.140625" style="1" bestFit="1" customWidth="1"/>
    <col min="2308" max="2308" width="13.140625" style="1" bestFit="1" customWidth="1"/>
    <col min="2309" max="2309" width="9" style="1" customWidth="1"/>
    <col min="2310" max="2554" width="9.140625" style="1"/>
    <col min="2555" max="2555" width="14.7109375" style="1" customWidth="1"/>
    <col min="2556" max="2556" width="7.85546875" style="1" bestFit="1" customWidth="1"/>
    <col min="2557" max="2557" width="10.5703125" style="1" customWidth="1"/>
    <col min="2558" max="2558" width="8.42578125" style="1" bestFit="1" customWidth="1"/>
    <col min="2559" max="2559" width="7.7109375" style="1" bestFit="1" customWidth="1"/>
    <col min="2560" max="2560" width="8.42578125" style="1" bestFit="1" customWidth="1"/>
    <col min="2561" max="2561" width="8.7109375" style="1" bestFit="1" customWidth="1"/>
    <col min="2562" max="2562" width="7.85546875" style="1" bestFit="1" customWidth="1"/>
    <col min="2563" max="2563" width="8.140625" style="1" bestFit="1" customWidth="1"/>
    <col min="2564" max="2564" width="13.140625" style="1" bestFit="1" customWidth="1"/>
    <col min="2565" max="2565" width="9" style="1" customWidth="1"/>
    <col min="2566" max="2810" width="9.140625" style="1"/>
    <col min="2811" max="2811" width="14.7109375" style="1" customWidth="1"/>
    <col min="2812" max="2812" width="7.85546875" style="1" bestFit="1" customWidth="1"/>
    <col min="2813" max="2813" width="10.5703125" style="1" customWidth="1"/>
    <col min="2814" max="2814" width="8.42578125" style="1" bestFit="1" customWidth="1"/>
    <col min="2815" max="2815" width="7.7109375" style="1" bestFit="1" customWidth="1"/>
    <col min="2816" max="2816" width="8.42578125" style="1" bestFit="1" customWidth="1"/>
    <col min="2817" max="2817" width="8.7109375" style="1" bestFit="1" customWidth="1"/>
    <col min="2818" max="2818" width="7.85546875" style="1" bestFit="1" customWidth="1"/>
    <col min="2819" max="2819" width="8.140625" style="1" bestFit="1" customWidth="1"/>
    <col min="2820" max="2820" width="13.140625" style="1" bestFit="1" customWidth="1"/>
    <col min="2821" max="2821" width="9" style="1" customWidth="1"/>
    <col min="2822" max="3066" width="9.140625" style="1"/>
    <col min="3067" max="3067" width="14.7109375" style="1" customWidth="1"/>
    <col min="3068" max="3068" width="7.85546875" style="1" bestFit="1" customWidth="1"/>
    <col min="3069" max="3069" width="10.5703125" style="1" customWidth="1"/>
    <col min="3070" max="3070" width="8.42578125" style="1" bestFit="1" customWidth="1"/>
    <col min="3071" max="3071" width="7.7109375" style="1" bestFit="1" customWidth="1"/>
    <col min="3072" max="3072" width="8.42578125" style="1" bestFit="1" customWidth="1"/>
    <col min="3073" max="3073" width="8.7109375" style="1" bestFit="1" customWidth="1"/>
    <col min="3074" max="3074" width="7.85546875" style="1" bestFit="1" customWidth="1"/>
    <col min="3075" max="3075" width="8.140625" style="1" bestFit="1" customWidth="1"/>
    <col min="3076" max="3076" width="13.140625" style="1" bestFit="1" customWidth="1"/>
    <col min="3077" max="3077" width="9" style="1" customWidth="1"/>
    <col min="3078" max="3322" width="9.140625" style="1"/>
    <col min="3323" max="3323" width="14.7109375" style="1" customWidth="1"/>
    <col min="3324" max="3324" width="7.85546875" style="1" bestFit="1" customWidth="1"/>
    <col min="3325" max="3325" width="10.5703125" style="1" customWidth="1"/>
    <col min="3326" max="3326" width="8.42578125" style="1" bestFit="1" customWidth="1"/>
    <col min="3327" max="3327" width="7.7109375" style="1" bestFit="1" customWidth="1"/>
    <col min="3328" max="3328" width="8.42578125" style="1" bestFit="1" customWidth="1"/>
    <col min="3329" max="3329" width="8.7109375" style="1" bestFit="1" customWidth="1"/>
    <col min="3330" max="3330" width="7.85546875" style="1" bestFit="1" customWidth="1"/>
    <col min="3331" max="3331" width="8.140625" style="1" bestFit="1" customWidth="1"/>
    <col min="3332" max="3332" width="13.140625" style="1" bestFit="1" customWidth="1"/>
    <col min="3333" max="3333" width="9" style="1" customWidth="1"/>
    <col min="3334" max="3578" width="9.140625" style="1"/>
    <col min="3579" max="3579" width="14.7109375" style="1" customWidth="1"/>
    <col min="3580" max="3580" width="7.85546875" style="1" bestFit="1" customWidth="1"/>
    <col min="3581" max="3581" width="10.5703125" style="1" customWidth="1"/>
    <col min="3582" max="3582" width="8.42578125" style="1" bestFit="1" customWidth="1"/>
    <col min="3583" max="3583" width="7.7109375" style="1" bestFit="1" customWidth="1"/>
    <col min="3584" max="3584" width="8.42578125" style="1" bestFit="1" customWidth="1"/>
    <col min="3585" max="3585" width="8.7109375" style="1" bestFit="1" customWidth="1"/>
    <col min="3586" max="3586" width="7.85546875" style="1" bestFit="1" customWidth="1"/>
    <col min="3587" max="3587" width="8.140625" style="1" bestFit="1" customWidth="1"/>
    <col min="3588" max="3588" width="13.140625" style="1" bestFit="1" customWidth="1"/>
    <col min="3589" max="3589" width="9" style="1" customWidth="1"/>
    <col min="3590" max="3834" width="9.140625" style="1"/>
    <col min="3835" max="3835" width="14.7109375" style="1" customWidth="1"/>
    <col min="3836" max="3836" width="7.85546875" style="1" bestFit="1" customWidth="1"/>
    <col min="3837" max="3837" width="10.5703125" style="1" customWidth="1"/>
    <col min="3838" max="3838" width="8.42578125" style="1" bestFit="1" customWidth="1"/>
    <col min="3839" max="3839" width="7.7109375" style="1" bestFit="1" customWidth="1"/>
    <col min="3840" max="3840" width="8.42578125" style="1" bestFit="1" customWidth="1"/>
    <col min="3841" max="3841" width="8.7109375" style="1" bestFit="1" customWidth="1"/>
    <col min="3842" max="3842" width="7.85546875" style="1" bestFit="1" customWidth="1"/>
    <col min="3843" max="3843" width="8.140625" style="1" bestFit="1" customWidth="1"/>
    <col min="3844" max="3844" width="13.140625" style="1" bestFit="1" customWidth="1"/>
    <col min="3845" max="3845" width="9" style="1" customWidth="1"/>
    <col min="3846" max="4090" width="9.140625" style="1"/>
    <col min="4091" max="4091" width="14.7109375" style="1" customWidth="1"/>
    <col min="4092" max="4092" width="7.85546875" style="1" bestFit="1" customWidth="1"/>
    <col min="4093" max="4093" width="10.5703125" style="1" customWidth="1"/>
    <col min="4094" max="4094" width="8.42578125" style="1" bestFit="1" customWidth="1"/>
    <col min="4095" max="4095" width="7.7109375" style="1" bestFit="1" customWidth="1"/>
    <col min="4096" max="4096" width="8.42578125" style="1" bestFit="1" customWidth="1"/>
    <col min="4097" max="4097" width="8.7109375" style="1" bestFit="1" customWidth="1"/>
    <col min="4098" max="4098" width="7.85546875" style="1" bestFit="1" customWidth="1"/>
    <col min="4099" max="4099" width="8.140625" style="1" bestFit="1" customWidth="1"/>
    <col min="4100" max="4100" width="13.140625" style="1" bestFit="1" customWidth="1"/>
    <col min="4101" max="4101" width="9" style="1" customWidth="1"/>
    <col min="4102" max="4346" width="9.140625" style="1"/>
    <col min="4347" max="4347" width="14.7109375" style="1" customWidth="1"/>
    <col min="4348" max="4348" width="7.85546875" style="1" bestFit="1" customWidth="1"/>
    <col min="4349" max="4349" width="10.5703125" style="1" customWidth="1"/>
    <col min="4350" max="4350" width="8.42578125" style="1" bestFit="1" customWidth="1"/>
    <col min="4351" max="4351" width="7.7109375" style="1" bestFit="1" customWidth="1"/>
    <col min="4352" max="4352" width="8.42578125" style="1" bestFit="1" customWidth="1"/>
    <col min="4353" max="4353" width="8.7109375" style="1" bestFit="1" customWidth="1"/>
    <col min="4354" max="4354" width="7.85546875" style="1" bestFit="1" customWidth="1"/>
    <col min="4355" max="4355" width="8.140625" style="1" bestFit="1" customWidth="1"/>
    <col min="4356" max="4356" width="13.140625" style="1" bestFit="1" customWidth="1"/>
    <col min="4357" max="4357" width="9" style="1" customWidth="1"/>
    <col min="4358" max="4602" width="9.140625" style="1"/>
    <col min="4603" max="4603" width="14.7109375" style="1" customWidth="1"/>
    <col min="4604" max="4604" width="7.85546875" style="1" bestFit="1" customWidth="1"/>
    <col min="4605" max="4605" width="10.5703125" style="1" customWidth="1"/>
    <col min="4606" max="4606" width="8.42578125" style="1" bestFit="1" customWidth="1"/>
    <col min="4607" max="4607" width="7.7109375" style="1" bestFit="1" customWidth="1"/>
    <col min="4608" max="4608" width="8.42578125" style="1" bestFit="1" customWidth="1"/>
    <col min="4609" max="4609" width="8.7109375" style="1" bestFit="1" customWidth="1"/>
    <col min="4610" max="4610" width="7.85546875" style="1" bestFit="1" customWidth="1"/>
    <col min="4611" max="4611" width="8.140625" style="1" bestFit="1" customWidth="1"/>
    <col min="4612" max="4612" width="13.140625" style="1" bestFit="1" customWidth="1"/>
    <col min="4613" max="4613" width="9" style="1" customWidth="1"/>
    <col min="4614" max="4858" width="9.140625" style="1"/>
    <col min="4859" max="4859" width="14.7109375" style="1" customWidth="1"/>
    <col min="4860" max="4860" width="7.85546875" style="1" bestFit="1" customWidth="1"/>
    <col min="4861" max="4861" width="10.5703125" style="1" customWidth="1"/>
    <col min="4862" max="4862" width="8.42578125" style="1" bestFit="1" customWidth="1"/>
    <col min="4863" max="4863" width="7.7109375" style="1" bestFit="1" customWidth="1"/>
    <col min="4864" max="4864" width="8.42578125" style="1" bestFit="1" customWidth="1"/>
    <col min="4865" max="4865" width="8.7109375" style="1" bestFit="1" customWidth="1"/>
    <col min="4866" max="4866" width="7.85546875" style="1" bestFit="1" customWidth="1"/>
    <col min="4867" max="4867" width="8.140625" style="1" bestFit="1" customWidth="1"/>
    <col min="4868" max="4868" width="13.140625" style="1" bestFit="1" customWidth="1"/>
    <col min="4869" max="4869" width="9" style="1" customWidth="1"/>
    <col min="4870" max="5114" width="9.140625" style="1"/>
    <col min="5115" max="5115" width="14.7109375" style="1" customWidth="1"/>
    <col min="5116" max="5116" width="7.85546875" style="1" bestFit="1" customWidth="1"/>
    <col min="5117" max="5117" width="10.5703125" style="1" customWidth="1"/>
    <col min="5118" max="5118" width="8.42578125" style="1" bestFit="1" customWidth="1"/>
    <col min="5119" max="5119" width="7.7109375" style="1" bestFit="1" customWidth="1"/>
    <col min="5120" max="5120" width="8.42578125" style="1" bestFit="1" customWidth="1"/>
    <col min="5121" max="5121" width="8.7109375" style="1" bestFit="1" customWidth="1"/>
    <col min="5122" max="5122" width="7.85546875" style="1" bestFit="1" customWidth="1"/>
    <col min="5123" max="5123" width="8.140625" style="1" bestFit="1" customWidth="1"/>
    <col min="5124" max="5124" width="13.140625" style="1" bestFit="1" customWidth="1"/>
    <col min="5125" max="5125" width="9" style="1" customWidth="1"/>
    <col min="5126" max="5370" width="9.140625" style="1"/>
    <col min="5371" max="5371" width="14.7109375" style="1" customWidth="1"/>
    <col min="5372" max="5372" width="7.85546875" style="1" bestFit="1" customWidth="1"/>
    <col min="5373" max="5373" width="10.5703125" style="1" customWidth="1"/>
    <col min="5374" max="5374" width="8.42578125" style="1" bestFit="1" customWidth="1"/>
    <col min="5375" max="5375" width="7.7109375" style="1" bestFit="1" customWidth="1"/>
    <col min="5376" max="5376" width="8.42578125" style="1" bestFit="1" customWidth="1"/>
    <col min="5377" max="5377" width="8.7109375" style="1" bestFit="1" customWidth="1"/>
    <col min="5378" max="5378" width="7.85546875" style="1" bestFit="1" customWidth="1"/>
    <col min="5379" max="5379" width="8.140625" style="1" bestFit="1" customWidth="1"/>
    <col min="5380" max="5380" width="13.140625" style="1" bestFit="1" customWidth="1"/>
    <col min="5381" max="5381" width="9" style="1" customWidth="1"/>
    <col min="5382" max="5626" width="9.140625" style="1"/>
    <col min="5627" max="5627" width="14.7109375" style="1" customWidth="1"/>
    <col min="5628" max="5628" width="7.85546875" style="1" bestFit="1" customWidth="1"/>
    <col min="5629" max="5629" width="10.5703125" style="1" customWidth="1"/>
    <col min="5630" max="5630" width="8.42578125" style="1" bestFit="1" customWidth="1"/>
    <col min="5631" max="5631" width="7.7109375" style="1" bestFit="1" customWidth="1"/>
    <col min="5632" max="5632" width="8.42578125" style="1" bestFit="1" customWidth="1"/>
    <col min="5633" max="5633" width="8.7109375" style="1" bestFit="1" customWidth="1"/>
    <col min="5634" max="5634" width="7.85546875" style="1" bestFit="1" customWidth="1"/>
    <col min="5635" max="5635" width="8.140625" style="1" bestFit="1" customWidth="1"/>
    <col min="5636" max="5636" width="13.140625" style="1" bestFit="1" customWidth="1"/>
    <col min="5637" max="5637" width="9" style="1" customWidth="1"/>
    <col min="5638" max="5882" width="9.140625" style="1"/>
    <col min="5883" max="5883" width="14.7109375" style="1" customWidth="1"/>
    <col min="5884" max="5884" width="7.85546875" style="1" bestFit="1" customWidth="1"/>
    <col min="5885" max="5885" width="10.5703125" style="1" customWidth="1"/>
    <col min="5886" max="5886" width="8.42578125" style="1" bestFit="1" customWidth="1"/>
    <col min="5887" max="5887" width="7.7109375" style="1" bestFit="1" customWidth="1"/>
    <col min="5888" max="5888" width="8.42578125" style="1" bestFit="1" customWidth="1"/>
    <col min="5889" max="5889" width="8.7109375" style="1" bestFit="1" customWidth="1"/>
    <col min="5890" max="5890" width="7.85546875" style="1" bestFit="1" customWidth="1"/>
    <col min="5891" max="5891" width="8.140625" style="1" bestFit="1" customWidth="1"/>
    <col min="5892" max="5892" width="13.140625" style="1" bestFit="1" customWidth="1"/>
    <col min="5893" max="5893" width="9" style="1" customWidth="1"/>
    <col min="5894" max="6138" width="9.140625" style="1"/>
    <col min="6139" max="6139" width="14.7109375" style="1" customWidth="1"/>
    <col min="6140" max="6140" width="7.85546875" style="1" bestFit="1" customWidth="1"/>
    <col min="6141" max="6141" width="10.5703125" style="1" customWidth="1"/>
    <col min="6142" max="6142" width="8.42578125" style="1" bestFit="1" customWidth="1"/>
    <col min="6143" max="6143" width="7.7109375" style="1" bestFit="1" customWidth="1"/>
    <col min="6144" max="6144" width="8.42578125" style="1" bestFit="1" customWidth="1"/>
    <col min="6145" max="6145" width="8.7109375" style="1" bestFit="1" customWidth="1"/>
    <col min="6146" max="6146" width="7.85546875" style="1" bestFit="1" customWidth="1"/>
    <col min="6147" max="6147" width="8.140625" style="1" bestFit="1" customWidth="1"/>
    <col min="6148" max="6148" width="13.140625" style="1" bestFit="1" customWidth="1"/>
    <col min="6149" max="6149" width="9" style="1" customWidth="1"/>
    <col min="6150" max="6394" width="9.140625" style="1"/>
    <col min="6395" max="6395" width="14.7109375" style="1" customWidth="1"/>
    <col min="6396" max="6396" width="7.85546875" style="1" bestFit="1" customWidth="1"/>
    <col min="6397" max="6397" width="10.5703125" style="1" customWidth="1"/>
    <col min="6398" max="6398" width="8.42578125" style="1" bestFit="1" customWidth="1"/>
    <col min="6399" max="6399" width="7.7109375" style="1" bestFit="1" customWidth="1"/>
    <col min="6400" max="6400" width="8.42578125" style="1" bestFit="1" customWidth="1"/>
    <col min="6401" max="6401" width="8.7109375" style="1" bestFit="1" customWidth="1"/>
    <col min="6402" max="6402" width="7.85546875" style="1" bestFit="1" customWidth="1"/>
    <col min="6403" max="6403" width="8.140625" style="1" bestFit="1" customWidth="1"/>
    <col min="6404" max="6404" width="13.140625" style="1" bestFit="1" customWidth="1"/>
    <col min="6405" max="6405" width="9" style="1" customWidth="1"/>
    <col min="6406" max="6650" width="9.140625" style="1"/>
    <col min="6651" max="6651" width="14.7109375" style="1" customWidth="1"/>
    <col min="6652" max="6652" width="7.85546875" style="1" bestFit="1" customWidth="1"/>
    <col min="6653" max="6653" width="10.5703125" style="1" customWidth="1"/>
    <col min="6654" max="6654" width="8.42578125" style="1" bestFit="1" customWidth="1"/>
    <col min="6655" max="6655" width="7.7109375" style="1" bestFit="1" customWidth="1"/>
    <col min="6656" max="6656" width="8.42578125" style="1" bestFit="1" customWidth="1"/>
    <col min="6657" max="6657" width="8.7109375" style="1" bestFit="1" customWidth="1"/>
    <col min="6658" max="6658" width="7.85546875" style="1" bestFit="1" customWidth="1"/>
    <col min="6659" max="6659" width="8.140625" style="1" bestFit="1" customWidth="1"/>
    <col min="6660" max="6660" width="13.140625" style="1" bestFit="1" customWidth="1"/>
    <col min="6661" max="6661" width="9" style="1" customWidth="1"/>
    <col min="6662" max="6906" width="9.140625" style="1"/>
    <col min="6907" max="6907" width="14.7109375" style="1" customWidth="1"/>
    <col min="6908" max="6908" width="7.85546875" style="1" bestFit="1" customWidth="1"/>
    <col min="6909" max="6909" width="10.5703125" style="1" customWidth="1"/>
    <col min="6910" max="6910" width="8.42578125" style="1" bestFit="1" customWidth="1"/>
    <col min="6911" max="6911" width="7.7109375" style="1" bestFit="1" customWidth="1"/>
    <col min="6912" max="6912" width="8.42578125" style="1" bestFit="1" customWidth="1"/>
    <col min="6913" max="6913" width="8.7109375" style="1" bestFit="1" customWidth="1"/>
    <col min="6914" max="6914" width="7.85546875" style="1" bestFit="1" customWidth="1"/>
    <col min="6915" max="6915" width="8.140625" style="1" bestFit="1" customWidth="1"/>
    <col min="6916" max="6916" width="13.140625" style="1" bestFit="1" customWidth="1"/>
    <col min="6917" max="6917" width="9" style="1" customWidth="1"/>
    <col min="6918" max="7162" width="9.140625" style="1"/>
    <col min="7163" max="7163" width="14.7109375" style="1" customWidth="1"/>
    <col min="7164" max="7164" width="7.85546875" style="1" bestFit="1" customWidth="1"/>
    <col min="7165" max="7165" width="10.5703125" style="1" customWidth="1"/>
    <col min="7166" max="7166" width="8.42578125" style="1" bestFit="1" customWidth="1"/>
    <col min="7167" max="7167" width="7.7109375" style="1" bestFit="1" customWidth="1"/>
    <col min="7168" max="7168" width="8.42578125" style="1" bestFit="1" customWidth="1"/>
    <col min="7169" max="7169" width="8.7109375" style="1" bestFit="1" customWidth="1"/>
    <col min="7170" max="7170" width="7.85546875" style="1" bestFit="1" customWidth="1"/>
    <col min="7171" max="7171" width="8.140625" style="1" bestFit="1" customWidth="1"/>
    <col min="7172" max="7172" width="13.140625" style="1" bestFit="1" customWidth="1"/>
    <col min="7173" max="7173" width="9" style="1" customWidth="1"/>
    <col min="7174" max="7418" width="9.140625" style="1"/>
    <col min="7419" max="7419" width="14.7109375" style="1" customWidth="1"/>
    <col min="7420" max="7420" width="7.85546875" style="1" bestFit="1" customWidth="1"/>
    <col min="7421" max="7421" width="10.5703125" style="1" customWidth="1"/>
    <col min="7422" max="7422" width="8.42578125" style="1" bestFit="1" customWidth="1"/>
    <col min="7423" max="7423" width="7.7109375" style="1" bestFit="1" customWidth="1"/>
    <col min="7424" max="7424" width="8.42578125" style="1" bestFit="1" customWidth="1"/>
    <col min="7425" max="7425" width="8.7109375" style="1" bestFit="1" customWidth="1"/>
    <col min="7426" max="7426" width="7.85546875" style="1" bestFit="1" customWidth="1"/>
    <col min="7427" max="7427" width="8.140625" style="1" bestFit="1" customWidth="1"/>
    <col min="7428" max="7428" width="13.140625" style="1" bestFit="1" customWidth="1"/>
    <col min="7429" max="7429" width="9" style="1" customWidth="1"/>
    <col min="7430" max="7674" width="9.140625" style="1"/>
    <col min="7675" max="7675" width="14.7109375" style="1" customWidth="1"/>
    <col min="7676" max="7676" width="7.85546875" style="1" bestFit="1" customWidth="1"/>
    <col min="7677" max="7677" width="10.5703125" style="1" customWidth="1"/>
    <col min="7678" max="7678" width="8.42578125" style="1" bestFit="1" customWidth="1"/>
    <col min="7679" max="7679" width="7.7109375" style="1" bestFit="1" customWidth="1"/>
    <col min="7680" max="7680" width="8.42578125" style="1" bestFit="1" customWidth="1"/>
    <col min="7681" max="7681" width="8.7109375" style="1" bestFit="1" customWidth="1"/>
    <col min="7682" max="7682" width="7.85546875" style="1" bestFit="1" customWidth="1"/>
    <col min="7683" max="7683" width="8.140625" style="1" bestFit="1" customWidth="1"/>
    <col min="7684" max="7684" width="13.140625" style="1" bestFit="1" customWidth="1"/>
    <col min="7685" max="7685" width="9" style="1" customWidth="1"/>
    <col min="7686" max="7930" width="9.140625" style="1"/>
    <col min="7931" max="7931" width="14.7109375" style="1" customWidth="1"/>
    <col min="7932" max="7932" width="7.85546875" style="1" bestFit="1" customWidth="1"/>
    <col min="7933" max="7933" width="10.5703125" style="1" customWidth="1"/>
    <col min="7934" max="7934" width="8.42578125" style="1" bestFit="1" customWidth="1"/>
    <col min="7935" max="7935" width="7.7109375" style="1" bestFit="1" customWidth="1"/>
    <col min="7936" max="7936" width="8.42578125" style="1" bestFit="1" customWidth="1"/>
    <col min="7937" max="7937" width="8.7109375" style="1" bestFit="1" customWidth="1"/>
    <col min="7938" max="7938" width="7.85546875" style="1" bestFit="1" customWidth="1"/>
    <col min="7939" max="7939" width="8.140625" style="1" bestFit="1" customWidth="1"/>
    <col min="7940" max="7940" width="13.140625" style="1" bestFit="1" customWidth="1"/>
    <col min="7941" max="7941" width="9" style="1" customWidth="1"/>
    <col min="7942" max="8186" width="9.140625" style="1"/>
    <col min="8187" max="8187" width="14.7109375" style="1" customWidth="1"/>
    <col min="8188" max="8188" width="7.85546875" style="1" bestFit="1" customWidth="1"/>
    <col min="8189" max="8189" width="10.5703125" style="1" customWidth="1"/>
    <col min="8190" max="8190" width="8.42578125" style="1" bestFit="1" customWidth="1"/>
    <col min="8191" max="8191" width="7.7109375" style="1" bestFit="1" customWidth="1"/>
    <col min="8192" max="8192" width="8.42578125" style="1" bestFit="1" customWidth="1"/>
    <col min="8193" max="8193" width="8.7109375" style="1" bestFit="1" customWidth="1"/>
    <col min="8194" max="8194" width="7.85546875" style="1" bestFit="1" customWidth="1"/>
    <col min="8195" max="8195" width="8.140625" style="1" bestFit="1" customWidth="1"/>
    <col min="8196" max="8196" width="13.140625" style="1" bestFit="1" customWidth="1"/>
    <col min="8197" max="8197" width="9" style="1" customWidth="1"/>
    <col min="8198" max="8442" width="9.140625" style="1"/>
    <col min="8443" max="8443" width="14.7109375" style="1" customWidth="1"/>
    <col min="8444" max="8444" width="7.85546875" style="1" bestFit="1" customWidth="1"/>
    <col min="8445" max="8445" width="10.5703125" style="1" customWidth="1"/>
    <col min="8446" max="8446" width="8.42578125" style="1" bestFit="1" customWidth="1"/>
    <col min="8447" max="8447" width="7.7109375" style="1" bestFit="1" customWidth="1"/>
    <col min="8448" max="8448" width="8.42578125" style="1" bestFit="1" customWidth="1"/>
    <col min="8449" max="8449" width="8.7109375" style="1" bestFit="1" customWidth="1"/>
    <col min="8450" max="8450" width="7.85546875" style="1" bestFit="1" customWidth="1"/>
    <col min="8451" max="8451" width="8.140625" style="1" bestFit="1" customWidth="1"/>
    <col min="8452" max="8452" width="13.140625" style="1" bestFit="1" customWidth="1"/>
    <col min="8453" max="8453" width="9" style="1" customWidth="1"/>
    <col min="8454" max="8698" width="9.140625" style="1"/>
    <col min="8699" max="8699" width="14.7109375" style="1" customWidth="1"/>
    <col min="8700" max="8700" width="7.85546875" style="1" bestFit="1" customWidth="1"/>
    <col min="8701" max="8701" width="10.5703125" style="1" customWidth="1"/>
    <col min="8702" max="8702" width="8.42578125" style="1" bestFit="1" customWidth="1"/>
    <col min="8703" max="8703" width="7.7109375" style="1" bestFit="1" customWidth="1"/>
    <col min="8704" max="8704" width="8.42578125" style="1" bestFit="1" customWidth="1"/>
    <col min="8705" max="8705" width="8.7109375" style="1" bestFit="1" customWidth="1"/>
    <col min="8706" max="8706" width="7.85546875" style="1" bestFit="1" customWidth="1"/>
    <col min="8707" max="8707" width="8.140625" style="1" bestFit="1" customWidth="1"/>
    <col min="8708" max="8708" width="13.140625" style="1" bestFit="1" customWidth="1"/>
    <col min="8709" max="8709" width="9" style="1" customWidth="1"/>
    <col min="8710" max="8954" width="9.140625" style="1"/>
    <col min="8955" max="8955" width="14.7109375" style="1" customWidth="1"/>
    <col min="8956" max="8956" width="7.85546875" style="1" bestFit="1" customWidth="1"/>
    <col min="8957" max="8957" width="10.5703125" style="1" customWidth="1"/>
    <col min="8958" max="8958" width="8.42578125" style="1" bestFit="1" customWidth="1"/>
    <col min="8959" max="8959" width="7.7109375" style="1" bestFit="1" customWidth="1"/>
    <col min="8960" max="8960" width="8.42578125" style="1" bestFit="1" customWidth="1"/>
    <col min="8961" max="8961" width="8.7109375" style="1" bestFit="1" customWidth="1"/>
    <col min="8962" max="8962" width="7.85546875" style="1" bestFit="1" customWidth="1"/>
    <col min="8963" max="8963" width="8.140625" style="1" bestFit="1" customWidth="1"/>
    <col min="8964" max="8964" width="13.140625" style="1" bestFit="1" customWidth="1"/>
    <col min="8965" max="8965" width="9" style="1" customWidth="1"/>
    <col min="8966" max="9210" width="9.140625" style="1"/>
    <col min="9211" max="9211" width="14.7109375" style="1" customWidth="1"/>
    <col min="9212" max="9212" width="7.85546875" style="1" bestFit="1" customWidth="1"/>
    <col min="9213" max="9213" width="10.5703125" style="1" customWidth="1"/>
    <col min="9214" max="9214" width="8.42578125" style="1" bestFit="1" customWidth="1"/>
    <col min="9215" max="9215" width="7.7109375" style="1" bestFit="1" customWidth="1"/>
    <col min="9216" max="9216" width="8.42578125" style="1" bestFit="1" customWidth="1"/>
    <col min="9217" max="9217" width="8.7109375" style="1" bestFit="1" customWidth="1"/>
    <col min="9218" max="9218" width="7.85546875" style="1" bestFit="1" customWidth="1"/>
    <col min="9219" max="9219" width="8.140625" style="1" bestFit="1" customWidth="1"/>
    <col min="9220" max="9220" width="13.140625" style="1" bestFit="1" customWidth="1"/>
    <col min="9221" max="9221" width="9" style="1" customWidth="1"/>
    <col min="9222" max="9466" width="9.140625" style="1"/>
    <col min="9467" max="9467" width="14.7109375" style="1" customWidth="1"/>
    <col min="9468" max="9468" width="7.85546875" style="1" bestFit="1" customWidth="1"/>
    <col min="9469" max="9469" width="10.5703125" style="1" customWidth="1"/>
    <col min="9470" max="9470" width="8.42578125" style="1" bestFit="1" customWidth="1"/>
    <col min="9471" max="9471" width="7.7109375" style="1" bestFit="1" customWidth="1"/>
    <col min="9472" max="9472" width="8.42578125" style="1" bestFit="1" customWidth="1"/>
    <col min="9473" max="9473" width="8.7109375" style="1" bestFit="1" customWidth="1"/>
    <col min="9474" max="9474" width="7.85546875" style="1" bestFit="1" customWidth="1"/>
    <col min="9475" max="9475" width="8.140625" style="1" bestFit="1" customWidth="1"/>
    <col min="9476" max="9476" width="13.140625" style="1" bestFit="1" customWidth="1"/>
    <col min="9477" max="9477" width="9" style="1" customWidth="1"/>
    <col min="9478" max="9722" width="9.140625" style="1"/>
    <col min="9723" max="9723" width="14.7109375" style="1" customWidth="1"/>
    <col min="9724" max="9724" width="7.85546875" style="1" bestFit="1" customWidth="1"/>
    <col min="9725" max="9725" width="10.5703125" style="1" customWidth="1"/>
    <col min="9726" max="9726" width="8.42578125" style="1" bestFit="1" customWidth="1"/>
    <col min="9727" max="9727" width="7.7109375" style="1" bestFit="1" customWidth="1"/>
    <col min="9728" max="9728" width="8.42578125" style="1" bestFit="1" customWidth="1"/>
    <col min="9729" max="9729" width="8.7109375" style="1" bestFit="1" customWidth="1"/>
    <col min="9730" max="9730" width="7.85546875" style="1" bestFit="1" customWidth="1"/>
    <col min="9731" max="9731" width="8.140625" style="1" bestFit="1" customWidth="1"/>
    <col min="9732" max="9732" width="13.140625" style="1" bestFit="1" customWidth="1"/>
    <col min="9733" max="9733" width="9" style="1" customWidth="1"/>
    <col min="9734" max="9978" width="9.140625" style="1"/>
    <col min="9979" max="9979" width="14.7109375" style="1" customWidth="1"/>
    <col min="9980" max="9980" width="7.85546875" style="1" bestFit="1" customWidth="1"/>
    <col min="9981" max="9981" width="10.5703125" style="1" customWidth="1"/>
    <col min="9982" max="9982" width="8.42578125" style="1" bestFit="1" customWidth="1"/>
    <col min="9983" max="9983" width="7.7109375" style="1" bestFit="1" customWidth="1"/>
    <col min="9984" max="9984" width="8.42578125" style="1" bestFit="1" customWidth="1"/>
    <col min="9985" max="9985" width="8.7109375" style="1" bestFit="1" customWidth="1"/>
    <col min="9986" max="9986" width="7.85546875" style="1" bestFit="1" customWidth="1"/>
    <col min="9987" max="9987" width="8.140625" style="1" bestFit="1" customWidth="1"/>
    <col min="9988" max="9988" width="13.140625" style="1" bestFit="1" customWidth="1"/>
    <col min="9989" max="9989" width="9" style="1" customWidth="1"/>
    <col min="9990" max="10234" width="9.140625" style="1"/>
    <col min="10235" max="10235" width="14.7109375" style="1" customWidth="1"/>
    <col min="10236" max="10236" width="7.85546875" style="1" bestFit="1" customWidth="1"/>
    <col min="10237" max="10237" width="10.5703125" style="1" customWidth="1"/>
    <col min="10238" max="10238" width="8.42578125" style="1" bestFit="1" customWidth="1"/>
    <col min="10239" max="10239" width="7.7109375" style="1" bestFit="1" customWidth="1"/>
    <col min="10240" max="10240" width="8.42578125" style="1" bestFit="1" customWidth="1"/>
    <col min="10241" max="10241" width="8.7109375" style="1" bestFit="1" customWidth="1"/>
    <col min="10242" max="10242" width="7.85546875" style="1" bestFit="1" customWidth="1"/>
    <col min="10243" max="10243" width="8.140625" style="1" bestFit="1" customWidth="1"/>
    <col min="10244" max="10244" width="13.140625" style="1" bestFit="1" customWidth="1"/>
    <col min="10245" max="10245" width="9" style="1" customWidth="1"/>
    <col min="10246" max="10490" width="9.140625" style="1"/>
    <col min="10491" max="10491" width="14.7109375" style="1" customWidth="1"/>
    <col min="10492" max="10492" width="7.85546875" style="1" bestFit="1" customWidth="1"/>
    <col min="10493" max="10493" width="10.5703125" style="1" customWidth="1"/>
    <col min="10494" max="10494" width="8.42578125" style="1" bestFit="1" customWidth="1"/>
    <col min="10495" max="10495" width="7.7109375" style="1" bestFit="1" customWidth="1"/>
    <col min="10496" max="10496" width="8.42578125" style="1" bestFit="1" customWidth="1"/>
    <col min="10497" max="10497" width="8.7109375" style="1" bestFit="1" customWidth="1"/>
    <col min="10498" max="10498" width="7.85546875" style="1" bestFit="1" customWidth="1"/>
    <col min="10499" max="10499" width="8.140625" style="1" bestFit="1" customWidth="1"/>
    <col min="10500" max="10500" width="13.140625" style="1" bestFit="1" customWidth="1"/>
    <col min="10501" max="10501" width="9" style="1" customWidth="1"/>
    <col min="10502" max="10746" width="9.140625" style="1"/>
    <col min="10747" max="10747" width="14.7109375" style="1" customWidth="1"/>
    <col min="10748" max="10748" width="7.85546875" style="1" bestFit="1" customWidth="1"/>
    <col min="10749" max="10749" width="10.5703125" style="1" customWidth="1"/>
    <col min="10750" max="10750" width="8.42578125" style="1" bestFit="1" customWidth="1"/>
    <col min="10751" max="10751" width="7.7109375" style="1" bestFit="1" customWidth="1"/>
    <col min="10752" max="10752" width="8.42578125" style="1" bestFit="1" customWidth="1"/>
    <col min="10753" max="10753" width="8.7109375" style="1" bestFit="1" customWidth="1"/>
    <col min="10754" max="10754" width="7.85546875" style="1" bestFit="1" customWidth="1"/>
    <col min="10755" max="10755" width="8.140625" style="1" bestFit="1" customWidth="1"/>
    <col min="10756" max="10756" width="13.140625" style="1" bestFit="1" customWidth="1"/>
    <col min="10757" max="10757" width="9" style="1" customWidth="1"/>
    <col min="10758" max="11002" width="9.140625" style="1"/>
    <col min="11003" max="11003" width="14.7109375" style="1" customWidth="1"/>
    <col min="11004" max="11004" width="7.85546875" style="1" bestFit="1" customWidth="1"/>
    <col min="11005" max="11005" width="10.5703125" style="1" customWidth="1"/>
    <col min="11006" max="11006" width="8.42578125" style="1" bestFit="1" customWidth="1"/>
    <col min="11007" max="11007" width="7.7109375" style="1" bestFit="1" customWidth="1"/>
    <col min="11008" max="11008" width="8.42578125" style="1" bestFit="1" customWidth="1"/>
    <col min="11009" max="11009" width="8.7109375" style="1" bestFit="1" customWidth="1"/>
    <col min="11010" max="11010" width="7.85546875" style="1" bestFit="1" customWidth="1"/>
    <col min="11011" max="11011" width="8.140625" style="1" bestFit="1" customWidth="1"/>
    <col min="11012" max="11012" width="13.140625" style="1" bestFit="1" customWidth="1"/>
    <col min="11013" max="11013" width="9" style="1" customWidth="1"/>
    <col min="11014" max="11258" width="9.140625" style="1"/>
    <col min="11259" max="11259" width="14.7109375" style="1" customWidth="1"/>
    <col min="11260" max="11260" width="7.85546875" style="1" bestFit="1" customWidth="1"/>
    <col min="11261" max="11261" width="10.5703125" style="1" customWidth="1"/>
    <col min="11262" max="11262" width="8.42578125" style="1" bestFit="1" customWidth="1"/>
    <col min="11263" max="11263" width="7.7109375" style="1" bestFit="1" customWidth="1"/>
    <col min="11264" max="11264" width="8.42578125" style="1" bestFit="1" customWidth="1"/>
    <col min="11265" max="11265" width="8.7109375" style="1" bestFit="1" customWidth="1"/>
    <col min="11266" max="11266" width="7.85546875" style="1" bestFit="1" customWidth="1"/>
    <col min="11267" max="11267" width="8.140625" style="1" bestFit="1" customWidth="1"/>
    <col min="11268" max="11268" width="13.140625" style="1" bestFit="1" customWidth="1"/>
    <col min="11269" max="11269" width="9" style="1" customWidth="1"/>
    <col min="11270" max="11514" width="9.140625" style="1"/>
    <col min="11515" max="11515" width="14.7109375" style="1" customWidth="1"/>
    <col min="11516" max="11516" width="7.85546875" style="1" bestFit="1" customWidth="1"/>
    <col min="11517" max="11517" width="10.5703125" style="1" customWidth="1"/>
    <col min="11518" max="11518" width="8.42578125" style="1" bestFit="1" customWidth="1"/>
    <col min="11519" max="11519" width="7.7109375" style="1" bestFit="1" customWidth="1"/>
    <col min="11520" max="11520" width="8.42578125" style="1" bestFit="1" customWidth="1"/>
    <col min="11521" max="11521" width="8.7109375" style="1" bestFit="1" customWidth="1"/>
    <col min="11522" max="11522" width="7.85546875" style="1" bestFit="1" customWidth="1"/>
    <col min="11523" max="11523" width="8.140625" style="1" bestFit="1" customWidth="1"/>
    <col min="11524" max="11524" width="13.140625" style="1" bestFit="1" customWidth="1"/>
    <col min="11525" max="11525" width="9" style="1" customWidth="1"/>
    <col min="11526" max="11770" width="9.140625" style="1"/>
    <col min="11771" max="11771" width="14.7109375" style="1" customWidth="1"/>
    <col min="11772" max="11772" width="7.85546875" style="1" bestFit="1" customWidth="1"/>
    <col min="11773" max="11773" width="10.5703125" style="1" customWidth="1"/>
    <col min="11774" max="11774" width="8.42578125" style="1" bestFit="1" customWidth="1"/>
    <col min="11775" max="11775" width="7.7109375" style="1" bestFit="1" customWidth="1"/>
    <col min="11776" max="11776" width="8.42578125" style="1" bestFit="1" customWidth="1"/>
    <col min="11777" max="11777" width="8.7109375" style="1" bestFit="1" customWidth="1"/>
    <col min="11778" max="11778" width="7.85546875" style="1" bestFit="1" customWidth="1"/>
    <col min="11779" max="11779" width="8.140625" style="1" bestFit="1" customWidth="1"/>
    <col min="11780" max="11780" width="13.140625" style="1" bestFit="1" customWidth="1"/>
    <col min="11781" max="11781" width="9" style="1" customWidth="1"/>
    <col min="11782" max="12026" width="9.140625" style="1"/>
    <col min="12027" max="12027" width="14.7109375" style="1" customWidth="1"/>
    <col min="12028" max="12028" width="7.85546875" style="1" bestFit="1" customWidth="1"/>
    <col min="12029" max="12029" width="10.5703125" style="1" customWidth="1"/>
    <col min="12030" max="12030" width="8.42578125" style="1" bestFit="1" customWidth="1"/>
    <col min="12031" max="12031" width="7.7109375" style="1" bestFit="1" customWidth="1"/>
    <col min="12032" max="12032" width="8.42578125" style="1" bestFit="1" customWidth="1"/>
    <col min="12033" max="12033" width="8.7109375" style="1" bestFit="1" customWidth="1"/>
    <col min="12034" max="12034" width="7.85546875" style="1" bestFit="1" customWidth="1"/>
    <col min="12035" max="12035" width="8.140625" style="1" bestFit="1" customWidth="1"/>
    <col min="12036" max="12036" width="13.140625" style="1" bestFit="1" customWidth="1"/>
    <col min="12037" max="12037" width="9" style="1" customWidth="1"/>
    <col min="12038" max="12282" width="9.140625" style="1"/>
    <col min="12283" max="12283" width="14.7109375" style="1" customWidth="1"/>
    <col min="12284" max="12284" width="7.85546875" style="1" bestFit="1" customWidth="1"/>
    <col min="12285" max="12285" width="10.5703125" style="1" customWidth="1"/>
    <col min="12286" max="12286" width="8.42578125" style="1" bestFit="1" customWidth="1"/>
    <col min="12287" max="12287" width="7.7109375" style="1" bestFit="1" customWidth="1"/>
    <col min="12288" max="12288" width="8.42578125" style="1" bestFit="1" customWidth="1"/>
    <col min="12289" max="12289" width="8.7109375" style="1" bestFit="1" customWidth="1"/>
    <col min="12290" max="12290" width="7.85546875" style="1" bestFit="1" customWidth="1"/>
    <col min="12291" max="12291" width="8.140625" style="1" bestFit="1" customWidth="1"/>
    <col min="12292" max="12292" width="13.140625" style="1" bestFit="1" customWidth="1"/>
    <col min="12293" max="12293" width="9" style="1" customWidth="1"/>
    <col min="12294" max="12538" width="9.140625" style="1"/>
    <col min="12539" max="12539" width="14.7109375" style="1" customWidth="1"/>
    <col min="12540" max="12540" width="7.85546875" style="1" bestFit="1" customWidth="1"/>
    <col min="12541" max="12541" width="10.5703125" style="1" customWidth="1"/>
    <col min="12542" max="12542" width="8.42578125" style="1" bestFit="1" customWidth="1"/>
    <col min="12543" max="12543" width="7.7109375" style="1" bestFit="1" customWidth="1"/>
    <col min="12544" max="12544" width="8.42578125" style="1" bestFit="1" customWidth="1"/>
    <col min="12545" max="12545" width="8.7109375" style="1" bestFit="1" customWidth="1"/>
    <col min="12546" max="12546" width="7.85546875" style="1" bestFit="1" customWidth="1"/>
    <col min="12547" max="12547" width="8.140625" style="1" bestFit="1" customWidth="1"/>
    <col min="12548" max="12548" width="13.140625" style="1" bestFit="1" customWidth="1"/>
    <col min="12549" max="12549" width="9" style="1" customWidth="1"/>
    <col min="12550" max="12794" width="9.140625" style="1"/>
    <col min="12795" max="12795" width="14.7109375" style="1" customWidth="1"/>
    <col min="12796" max="12796" width="7.85546875" style="1" bestFit="1" customWidth="1"/>
    <col min="12797" max="12797" width="10.5703125" style="1" customWidth="1"/>
    <col min="12798" max="12798" width="8.42578125" style="1" bestFit="1" customWidth="1"/>
    <col min="12799" max="12799" width="7.7109375" style="1" bestFit="1" customWidth="1"/>
    <col min="12800" max="12800" width="8.42578125" style="1" bestFit="1" customWidth="1"/>
    <col min="12801" max="12801" width="8.7109375" style="1" bestFit="1" customWidth="1"/>
    <col min="12802" max="12802" width="7.85546875" style="1" bestFit="1" customWidth="1"/>
    <col min="12803" max="12803" width="8.140625" style="1" bestFit="1" customWidth="1"/>
    <col min="12804" max="12804" width="13.140625" style="1" bestFit="1" customWidth="1"/>
    <col min="12805" max="12805" width="9" style="1" customWidth="1"/>
    <col min="12806" max="13050" width="9.140625" style="1"/>
    <col min="13051" max="13051" width="14.7109375" style="1" customWidth="1"/>
    <col min="13052" max="13052" width="7.85546875" style="1" bestFit="1" customWidth="1"/>
    <col min="13053" max="13053" width="10.5703125" style="1" customWidth="1"/>
    <col min="13054" max="13054" width="8.42578125" style="1" bestFit="1" customWidth="1"/>
    <col min="13055" max="13055" width="7.7109375" style="1" bestFit="1" customWidth="1"/>
    <col min="13056" max="13056" width="8.42578125" style="1" bestFit="1" customWidth="1"/>
    <col min="13057" max="13057" width="8.7109375" style="1" bestFit="1" customWidth="1"/>
    <col min="13058" max="13058" width="7.85546875" style="1" bestFit="1" customWidth="1"/>
    <col min="13059" max="13059" width="8.140625" style="1" bestFit="1" customWidth="1"/>
    <col min="13060" max="13060" width="13.140625" style="1" bestFit="1" customWidth="1"/>
    <col min="13061" max="13061" width="9" style="1" customWidth="1"/>
    <col min="13062" max="13306" width="9.140625" style="1"/>
    <col min="13307" max="13307" width="14.7109375" style="1" customWidth="1"/>
    <col min="13308" max="13308" width="7.85546875" style="1" bestFit="1" customWidth="1"/>
    <col min="13309" max="13309" width="10.5703125" style="1" customWidth="1"/>
    <col min="13310" max="13310" width="8.42578125" style="1" bestFit="1" customWidth="1"/>
    <col min="13311" max="13311" width="7.7109375" style="1" bestFit="1" customWidth="1"/>
    <col min="13312" max="13312" width="8.42578125" style="1" bestFit="1" customWidth="1"/>
    <col min="13313" max="13313" width="8.7109375" style="1" bestFit="1" customWidth="1"/>
    <col min="13314" max="13314" width="7.85546875" style="1" bestFit="1" customWidth="1"/>
    <col min="13315" max="13315" width="8.140625" style="1" bestFit="1" customWidth="1"/>
    <col min="13316" max="13316" width="13.140625" style="1" bestFit="1" customWidth="1"/>
    <col min="13317" max="13317" width="9" style="1" customWidth="1"/>
    <col min="13318" max="13562" width="9.140625" style="1"/>
    <col min="13563" max="13563" width="14.7109375" style="1" customWidth="1"/>
    <col min="13564" max="13564" width="7.85546875" style="1" bestFit="1" customWidth="1"/>
    <col min="13565" max="13565" width="10.5703125" style="1" customWidth="1"/>
    <col min="13566" max="13566" width="8.42578125" style="1" bestFit="1" customWidth="1"/>
    <col min="13567" max="13567" width="7.7109375" style="1" bestFit="1" customWidth="1"/>
    <col min="13568" max="13568" width="8.42578125" style="1" bestFit="1" customWidth="1"/>
    <col min="13569" max="13569" width="8.7109375" style="1" bestFit="1" customWidth="1"/>
    <col min="13570" max="13570" width="7.85546875" style="1" bestFit="1" customWidth="1"/>
    <col min="13571" max="13571" width="8.140625" style="1" bestFit="1" customWidth="1"/>
    <col min="13572" max="13572" width="13.140625" style="1" bestFit="1" customWidth="1"/>
    <col min="13573" max="13573" width="9" style="1" customWidth="1"/>
    <col min="13574" max="13818" width="9.140625" style="1"/>
    <col min="13819" max="13819" width="14.7109375" style="1" customWidth="1"/>
    <col min="13820" max="13820" width="7.85546875" style="1" bestFit="1" customWidth="1"/>
    <col min="13821" max="13821" width="10.5703125" style="1" customWidth="1"/>
    <col min="13822" max="13822" width="8.42578125" style="1" bestFit="1" customWidth="1"/>
    <col min="13823" max="13823" width="7.7109375" style="1" bestFit="1" customWidth="1"/>
    <col min="13824" max="13824" width="8.42578125" style="1" bestFit="1" customWidth="1"/>
    <col min="13825" max="13825" width="8.7109375" style="1" bestFit="1" customWidth="1"/>
    <col min="13826" max="13826" width="7.85546875" style="1" bestFit="1" customWidth="1"/>
    <col min="13827" max="13827" width="8.140625" style="1" bestFit="1" customWidth="1"/>
    <col min="13828" max="13828" width="13.140625" style="1" bestFit="1" customWidth="1"/>
    <col min="13829" max="13829" width="9" style="1" customWidth="1"/>
    <col min="13830" max="14074" width="9.140625" style="1"/>
    <col min="14075" max="14075" width="14.7109375" style="1" customWidth="1"/>
    <col min="14076" max="14076" width="7.85546875" style="1" bestFit="1" customWidth="1"/>
    <col min="14077" max="14077" width="10.5703125" style="1" customWidth="1"/>
    <col min="14078" max="14078" width="8.42578125" style="1" bestFit="1" customWidth="1"/>
    <col min="14079" max="14079" width="7.7109375" style="1" bestFit="1" customWidth="1"/>
    <col min="14080" max="14080" width="8.42578125" style="1" bestFit="1" customWidth="1"/>
    <col min="14081" max="14081" width="8.7109375" style="1" bestFit="1" customWidth="1"/>
    <col min="14082" max="14082" width="7.85546875" style="1" bestFit="1" customWidth="1"/>
    <col min="14083" max="14083" width="8.140625" style="1" bestFit="1" customWidth="1"/>
    <col min="14084" max="14084" width="13.140625" style="1" bestFit="1" customWidth="1"/>
    <col min="14085" max="14085" width="9" style="1" customWidth="1"/>
    <col min="14086" max="14330" width="9.140625" style="1"/>
    <col min="14331" max="14331" width="14.7109375" style="1" customWidth="1"/>
    <col min="14332" max="14332" width="7.85546875" style="1" bestFit="1" customWidth="1"/>
    <col min="14333" max="14333" width="10.5703125" style="1" customWidth="1"/>
    <col min="14334" max="14334" width="8.42578125" style="1" bestFit="1" customWidth="1"/>
    <col min="14335" max="14335" width="7.7109375" style="1" bestFit="1" customWidth="1"/>
    <col min="14336" max="14336" width="8.42578125" style="1" bestFit="1" customWidth="1"/>
    <col min="14337" max="14337" width="8.7109375" style="1" bestFit="1" customWidth="1"/>
    <col min="14338" max="14338" width="7.85546875" style="1" bestFit="1" customWidth="1"/>
    <col min="14339" max="14339" width="8.140625" style="1" bestFit="1" customWidth="1"/>
    <col min="14340" max="14340" width="13.140625" style="1" bestFit="1" customWidth="1"/>
    <col min="14341" max="14341" width="9" style="1" customWidth="1"/>
    <col min="14342" max="14586" width="9.140625" style="1"/>
    <col min="14587" max="14587" width="14.7109375" style="1" customWidth="1"/>
    <col min="14588" max="14588" width="7.85546875" style="1" bestFit="1" customWidth="1"/>
    <col min="14589" max="14589" width="10.5703125" style="1" customWidth="1"/>
    <col min="14590" max="14590" width="8.42578125" style="1" bestFit="1" customWidth="1"/>
    <col min="14591" max="14591" width="7.7109375" style="1" bestFit="1" customWidth="1"/>
    <col min="14592" max="14592" width="8.42578125" style="1" bestFit="1" customWidth="1"/>
    <col min="14593" max="14593" width="8.7109375" style="1" bestFit="1" customWidth="1"/>
    <col min="14594" max="14594" width="7.85546875" style="1" bestFit="1" customWidth="1"/>
    <col min="14595" max="14595" width="8.140625" style="1" bestFit="1" customWidth="1"/>
    <col min="14596" max="14596" width="13.140625" style="1" bestFit="1" customWidth="1"/>
    <col min="14597" max="14597" width="9" style="1" customWidth="1"/>
    <col min="14598" max="14842" width="9.140625" style="1"/>
    <col min="14843" max="14843" width="14.7109375" style="1" customWidth="1"/>
    <col min="14844" max="14844" width="7.85546875" style="1" bestFit="1" customWidth="1"/>
    <col min="14845" max="14845" width="10.5703125" style="1" customWidth="1"/>
    <col min="14846" max="14846" width="8.42578125" style="1" bestFit="1" customWidth="1"/>
    <col min="14847" max="14847" width="7.7109375" style="1" bestFit="1" customWidth="1"/>
    <col min="14848" max="14848" width="8.42578125" style="1" bestFit="1" customWidth="1"/>
    <col min="14849" max="14849" width="8.7109375" style="1" bestFit="1" customWidth="1"/>
    <col min="14850" max="14850" width="7.85546875" style="1" bestFit="1" customWidth="1"/>
    <col min="14851" max="14851" width="8.140625" style="1" bestFit="1" customWidth="1"/>
    <col min="14852" max="14852" width="13.140625" style="1" bestFit="1" customWidth="1"/>
    <col min="14853" max="14853" width="9" style="1" customWidth="1"/>
    <col min="14854" max="15098" width="9.140625" style="1"/>
    <col min="15099" max="15099" width="14.7109375" style="1" customWidth="1"/>
    <col min="15100" max="15100" width="7.85546875" style="1" bestFit="1" customWidth="1"/>
    <col min="15101" max="15101" width="10.5703125" style="1" customWidth="1"/>
    <col min="15102" max="15102" width="8.42578125" style="1" bestFit="1" customWidth="1"/>
    <col min="15103" max="15103" width="7.7109375" style="1" bestFit="1" customWidth="1"/>
    <col min="15104" max="15104" width="8.42578125" style="1" bestFit="1" customWidth="1"/>
    <col min="15105" max="15105" width="8.7109375" style="1" bestFit="1" customWidth="1"/>
    <col min="15106" max="15106" width="7.85546875" style="1" bestFit="1" customWidth="1"/>
    <col min="15107" max="15107" width="8.140625" style="1" bestFit="1" customWidth="1"/>
    <col min="15108" max="15108" width="13.140625" style="1" bestFit="1" customWidth="1"/>
    <col min="15109" max="15109" width="9" style="1" customWidth="1"/>
    <col min="15110" max="15354" width="9.140625" style="1"/>
    <col min="15355" max="15355" width="14.7109375" style="1" customWidth="1"/>
    <col min="15356" max="15356" width="7.85546875" style="1" bestFit="1" customWidth="1"/>
    <col min="15357" max="15357" width="10.5703125" style="1" customWidth="1"/>
    <col min="15358" max="15358" width="8.42578125" style="1" bestFit="1" customWidth="1"/>
    <col min="15359" max="15359" width="7.7109375" style="1" bestFit="1" customWidth="1"/>
    <col min="15360" max="15360" width="8.42578125" style="1" bestFit="1" customWidth="1"/>
    <col min="15361" max="15361" width="8.7109375" style="1" bestFit="1" customWidth="1"/>
    <col min="15362" max="15362" width="7.85546875" style="1" bestFit="1" customWidth="1"/>
    <col min="15363" max="15363" width="8.140625" style="1" bestFit="1" customWidth="1"/>
    <col min="15364" max="15364" width="13.140625" style="1" bestFit="1" customWidth="1"/>
    <col min="15365" max="15365" width="9" style="1" customWidth="1"/>
    <col min="15366" max="15610" width="9.140625" style="1"/>
    <col min="15611" max="15611" width="14.7109375" style="1" customWidth="1"/>
    <col min="15612" max="15612" width="7.85546875" style="1" bestFit="1" customWidth="1"/>
    <col min="15613" max="15613" width="10.5703125" style="1" customWidth="1"/>
    <col min="15614" max="15614" width="8.42578125" style="1" bestFit="1" customWidth="1"/>
    <col min="15615" max="15615" width="7.7109375" style="1" bestFit="1" customWidth="1"/>
    <col min="15616" max="15616" width="8.42578125" style="1" bestFit="1" customWidth="1"/>
    <col min="15617" max="15617" width="8.7109375" style="1" bestFit="1" customWidth="1"/>
    <col min="15618" max="15618" width="7.85546875" style="1" bestFit="1" customWidth="1"/>
    <col min="15619" max="15619" width="8.140625" style="1" bestFit="1" customWidth="1"/>
    <col min="15620" max="15620" width="13.140625" style="1" bestFit="1" customWidth="1"/>
    <col min="15621" max="15621" width="9" style="1" customWidth="1"/>
    <col min="15622" max="15866" width="9.140625" style="1"/>
    <col min="15867" max="15867" width="14.7109375" style="1" customWidth="1"/>
    <col min="15868" max="15868" width="7.85546875" style="1" bestFit="1" customWidth="1"/>
    <col min="15869" max="15869" width="10.5703125" style="1" customWidth="1"/>
    <col min="15870" max="15870" width="8.42578125" style="1" bestFit="1" customWidth="1"/>
    <col min="15871" max="15871" width="7.7109375" style="1" bestFit="1" customWidth="1"/>
    <col min="15872" max="15872" width="8.42578125" style="1" bestFit="1" customWidth="1"/>
    <col min="15873" max="15873" width="8.7109375" style="1" bestFit="1" customWidth="1"/>
    <col min="15874" max="15874" width="7.85546875" style="1" bestFit="1" customWidth="1"/>
    <col min="15875" max="15875" width="8.140625" style="1" bestFit="1" customWidth="1"/>
    <col min="15876" max="15876" width="13.140625" style="1" bestFit="1" customWidth="1"/>
    <col min="15877" max="15877" width="9" style="1" customWidth="1"/>
    <col min="15878" max="16122" width="9.140625" style="1"/>
    <col min="16123" max="16123" width="14.7109375" style="1" customWidth="1"/>
    <col min="16124" max="16124" width="7.85546875" style="1" bestFit="1" customWidth="1"/>
    <col min="16125" max="16125" width="10.5703125" style="1" customWidth="1"/>
    <col min="16126" max="16126" width="8.42578125" style="1" bestFit="1" customWidth="1"/>
    <col min="16127" max="16127" width="7.7109375" style="1" bestFit="1" customWidth="1"/>
    <col min="16128" max="16128" width="8.42578125" style="1" bestFit="1" customWidth="1"/>
    <col min="16129" max="16129" width="8.7109375" style="1" bestFit="1" customWidth="1"/>
    <col min="16130" max="16130" width="7.85546875" style="1" bestFit="1" customWidth="1"/>
    <col min="16131" max="16131" width="8.140625" style="1" bestFit="1" customWidth="1"/>
    <col min="16132" max="16132" width="13.140625" style="1" bestFit="1" customWidth="1"/>
    <col min="16133" max="16133" width="9" style="1" customWidth="1"/>
    <col min="16134" max="16384" width="9.140625" style="1"/>
  </cols>
  <sheetData>
    <row r="1" spans="1:11" s="208" customFormat="1" ht="19.5" customHeight="1">
      <c r="A1" s="1386" t="s">
        <v>2021</v>
      </c>
      <c r="B1" s="1387"/>
      <c r="C1" s="1387"/>
      <c r="D1" s="1387"/>
      <c r="E1" s="1387"/>
      <c r="F1" s="1387"/>
      <c r="G1" s="1387"/>
      <c r="H1" s="1387"/>
      <c r="I1" s="1387"/>
      <c r="J1" s="1387"/>
      <c r="K1" s="1388"/>
    </row>
    <row r="2" spans="1:11" s="248" customFormat="1" ht="12" customHeight="1">
      <c r="A2" s="1393" t="s">
        <v>2022</v>
      </c>
      <c r="B2" s="1394"/>
      <c r="C2" s="1394"/>
      <c r="D2" s="1394"/>
      <c r="E2" s="1394"/>
      <c r="F2" s="1394"/>
      <c r="G2" s="1394"/>
      <c r="H2" s="1394"/>
      <c r="I2" s="1394"/>
      <c r="J2" s="1394"/>
      <c r="K2" s="1395"/>
    </row>
    <row r="3" spans="1:11" s="208" customFormat="1" ht="15" customHeight="1">
      <c r="A3" s="431"/>
      <c r="B3" s="397" t="s">
        <v>762</v>
      </c>
      <c r="C3" s="314"/>
      <c r="D3" s="314"/>
      <c r="E3" s="314"/>
      <c r="F3" s="314"/>
      <c r="G3" s="1522" t="s">
        <v>761</v>
      </c>
      <c r="H3" s="1522"/>
      <c r="I3" s="1522"/>
      <c r="J3" s="1522"/>
      <c r="K3" s="1523"/>
    </row>
    <row r="4" spans="1:11" s="98" customFormat="1" ht="83.25" customHeight="1">
      <c r="A4" s="544" t="s">
        <v>760</v>
      </c>
      <c r="B4" s="1253" t="s">
        <v>759</v>
      </c>
      <c r="C4" s="1243" t="s">
        <v>2023</v>
      </c>
      <c r="D4" s="1243" t="s">
        <v>2024</v>
      </c>
      <c r="E4" s="1243" t="s">
        <v>2025</v>
      </c>
      <c r="F4" s="1243" t="s">
        <v>2026</v>
      </c>
      <c r="G4" s="1243" t="s">
        <v>2027</v>
      </c>
      <c r="H4" s="1243" t="s">
        <v>2028</v>
      </c>
      <c r="I4" s="544" t="s">
        <v>2029</v>
      </c>
      <c r="J4" s="544" t="s">
        <v>2030</v>
      </c>
      <c r="K4" s="1254" t="s">
        <v>757</v>
      </c>
    </row>
    <row r="5" spans="1:11" s="208" customFormat="1" ht="18.75" hidden="1" customHeight="1">
      <c r="A5" s="432"/>
      <c r="B5" s="399" t="s">
        <v>754</v>
      </c>
      <c r="C5" s="400">
        <v>407.03899999999999</v>
      </c>
      <c r="D5" s="400">
        <v>38.585999999999999</v>
      </c>
      <c r="E5" s="400">
        <v>1.9890000000000001</v>
      </c>
      <c r="F5" s="400">
        <v>36.597000000000001</v>
      </c>
      <c r="G5" s="400">
        <v>23.969000000000001</v>
      </c>
      <c r="H5" s="400">
        <v>34.334000000000003</v>
      </c>
      <c r="I5" s="400">
        <v>-10.365</v>
      </c>
      <c r="J5" s="400">
        <v>433.27100000000002</v>
      </c>
      <c r="K5" s="245" t="s">
        <v>756</v>
      </c>
    </row>
    <row r="6" spans="1:11" s="208" customFormat="1" ht="18.75" hidden="1" customHeight="1">
      <c r="A6" s="1239" t="s">
        <v>427</v>
      </c>
      <c r="B6" s="399" t="s">
        <v>752</v>
      </c>
      <c r="C6" s="400">
        <v>30.228000000000002</v>
      </c>
      <c r="D6" s="400"/>
      <c r="E6" s="400"/>
      <c r="F6" s="401">
        <v>0</v>
      </c>
      <c r="G6" s="400">
        <v>0.53600000000000003</v>
      </c>
      <c r="H6" s="400">
        <v>0.52500000000000002</v>
      </c>
      <c r="I6" s="400">
        <v>1.0999999999999999E-2</v>
      </c>
      <c r="J6" s="400">
        <v>30.239000000000001</v>
      </c>
      <c r="K6" s="245" t="s">
        <v>753</v>
      </c>
    </row>
    <row r="7" spans="1:11" s="208" customFormat="1" ht="18.75" hidden="1" customHeight="1">
      <c r="A7" s="431"/>
      <c r="B7" s="399" t="s">
        <v>0</v>
      </c>
      <c r="C7" s="400">
        <f t="shared" ref="C7:J7" si="0">SUM(C5:C6)</f>
        <v>437.267</v>
      </c>
      <c r="D7" s="400">
        <f t="shared" si="0"/>
        <v>38.585999999999999</v>
      </c>
      <c r="E7" s="400">
        <f t="shared" si="0"/>
        <v>1.9890000000000001</v>
      </c>
      <c r="F7" s="400">
        <f t="shared" si="0"/>
        <v>36.597000000000001</v>
      </c>
      <c r="G7" s="400">
        <f t="shared" si="0"/>
        <v>24.505000000000003</v>
      </c>
      <c r="H7" s="400">
        <f t="shared" si="0"/>
        <v>34.859000000000002</v>
      </c>
      <c r="I7" s="400">
        <f t="shared" si="0"/>
        <v>-10.354000000000001</v>
      </c>
      <c r="J7" s="401">
        <f t="shared" si="0"/>
        <v>463.51</v>
      </c>
      <c r="K7" s="245" t="s">
        <v>132</v>
      </c>
    </row>
    <row r="8" spans="1:11" s="208" customFormat="1" ht="18.75" hidden="1" customHeight="1">
      <c r="A8" s="1239"/>
      <c r="B8" s="399" t="s">
        <v>754</v>
      </c>
      <c r="C8" s="400">
        <v>430.83199999999999</v>
      </c>
      <c r="D8" s="400">
        <v>43.081000000000003</v>
      </c>
      <c r="E8" s="400">
        <v>1.554</v>
      </c>
      <c r="F8" s="400">
        <v>41.527000000000001</v>
      </c>
      <c r="G8" s="400">
        <v>34.334000000000003</v>
      </c>
      <c r="H8" s="400">
        <v>44.347999999999999</v>
      </c>
      <c r="I8" s="400">
        <v>-10.013999999999999</v>
      </c>
      <c r="J8" s="400">
        <v>462.34500000000003</v>
      </c>
      <c r="K8" s="245" t="s">
        <v>755</v>
      </c>
    </row>
    <row r="9" spans="1:11" s="208" customFormat="1" ht="18.75" hidden="1" customHeight="1">
      <c r="A9" s="1239" t="s">
        <v>426</v>
      </c>
      <c r="B9" s="399" t="s">
        <v>752</v>
      </c>
      <c r="C9" s="400">
        <v>31.285</v>
      </c>
      <c r="D9" s="400"/>
      <c r="E9" s="400"/>
      <c r="F9" s="401">
        <v>0</v>
      </c>
      <c r="G9" s="400">
        <v>0.52500000000000002</v>
      </c>
      <c r="H9" s="400">
        <v>1.002</v>
      </c>
      <c r="I9" s="400">
        <v>-0.47699999999999998</v>
      </c>
      <c r="J9" s="400">
        <v>30.808</v>
      </c>
      <c r="K9" s="245" t="s">
        <v>753</v>
      </c>
    </row>
    <row r="10" spans="1:11" s="208" customFormat="1" ht="18.75" hidden="1" customHeight="1">
      <c r="A10" s="431"/>
      <c r="B10" s="399" t="s">
        <v>0</v>
      </c>
      <c r="C10" s="400">
        <f t="shared" ref="C10:J10" si="1">SUM(C8:C9)</f>
        <v>462.11700000000002</v>
      </c>
      <c r="D10" s="400">
        <f t="shared" si="1"/>
        <v>43.081000000000003</v>
      </c>
      <c r="E10" s="400">
        <f t="shared" si="1"/>
        <v>1.554</v>
      </c>
      <c r="F10" s="400">
        <f t="shared" si="1"/>
        <v>41.527000000000001</v>
      </c>
      <c r="G10" s="400">
        <f t="shared" si="1"/>
        <v>34.859000000000002</v>
      </c>
      <c r="H10" s="401">
        <f t="shared" si="1"/>
        <v>45.35</v>
      </c>
      <c r="I10" s="400">
        <f t="shared" si="1"/>
        <v>-10.491</v>
      </c>
      <c r="J10" s="400">
        <f t="shared" si="1"/>
        <v>493.15300000000002</v>
      </c>
      <c r="K10" s="245" t="s">
        <v>132</v>
      </c>
    </row>
    <row r="11" spans="1:11" s="208" customFormat="1" ht="18.75" hidden="1" customHeight="1">
      <c r="A11" s="433"/>
      <c r="B11" s="399" t="s">
        <v>754</v>
      </c>
      <c r="C11" s="402">
        <v>457.08199999999999</v>
      </c>
      <c r="D11" s="402">
        <v>49.793999999999997</v>
      </c>
      <c r="E11" s="402">
        <v>1.627</v>
      </c>
      <c r="F11" s="402">
        <v>48.167000000000002</v>
      </c>
      <c r="G11" s="402">
        <v>44.347999999999999</v>
      </c>
      <c r="H11" s="402">
        <v>46.779000000000003</v>
      </c>
      <c r="I11" s="402">
        <f t="shared" ref="I11:I46" si="2">G11-H11</f>
        <v>-2.4310000000000045</v>
      </c>
      <c r="J11" s="402">
        <v>502.81799999999998</v>
      </c>
      <c r="K11" s="245" t="s">
        <v>755</v>
      </c>
    </row>
    <row r="12" spans="1:11" s="208" customFormat="1" ht="18.75" hidden="1" customHeight="1">
      <c r="A12" s="433" t="s">
        <v>425</v>
      </c>
      <c r="B12" s="399" t="s">
        <v>752</v>
      </c>
      <c r="C12" s="403">
        <v>33.979999999999997</v>
      </c>
      <c r="D12" s="402"/>
      <c r="E12" s="402"/>
      <c r="F12" s="402">
        <v>0</v>
      </c>
      <c r="G12" s="402">
        <v>1.002</v>
      </c>
      <c r="H12" s="402">
        <v>0.32800000000000001</v>
      </c>
      <c r="I12" s="402">
        <f t="shared" si="2"/>
        <v>0.67399999999999993</v>
      </c>
      <c r="J12" s="402">
        <v>34.654000000000003</v>
      </c>
      <c r="K12" s="245" t="s">
        <v>753</v>
      </c>
    </row>
    <row r="13" spans="1:11" s="208" customFormat="1" ht="18.75" hidden="1" customHeight="1">
      <c r="A13" s="417"/>
      <c r="B13" s="399" t="s">
        <v>0</v>
      </c>
      <c r="C13" s="402">
        <f t="shared" ref="C13:H13" si="3">SUM(C11:C12)</f>
        <v>491.06200000000001</v>
      </c>
      <c r="D13" s="402">
        <f t="shared" si="3"/>
        <v>49.793999999999997</v>
      </c>
      <c r="E13" s="402">
        <f t="shared" si="3"/>
        <v>1.627</v>
      </c>
      <c r="F13" s="402">
        <f t="shared" si="3"/>
        <v>48.167000000000002</v>
      </c>
      <c r="G13" s="403">
        <f t="shared" si="3"/>
        <v>45.35</v>
      </c>
      <c r="H13" s="402">
        <f t="shared" si="3"/>
        <v>47.107000000000006</v>
      </c>
      <c r="I13" s="402">
        <f t="shared" si="2"/>
        <v>-1.757000000000005</v>
      </c>
      <c r="J13" s="402">
        <v>537.47199999999998</v>
      </c>
      <c r="K13" s="245" t="s">
        <v>132</v>
      </c>
    </row>
    <row r="14" spans="1:11" s="208" customFormat="1" ht="18.75" hidden="1" customHeight="1">
      <c r="A14" s="433"/>
      <c r="B14" s="399" t="s">
        <v>754</v>
      </c>
      <c r="C14" s="402">
        <v>492.75700000000001</v>
      </c>
      <c r="D14" s="402">
        <v>59.003</v>
      </c>
      <c r="E14" s="402">
        <v>1.655</v>
      </c>
      <c r="F14" s="402">
        <v>57.347999999999999</v>
      </c>
      <c r="G14" s="402">
        <v>46.779000000000003</v>
      </c>
      <c r="H14" s="402">
        <v>47.317</v>
      </c>
      <c r="I14" s="402">
        <f t="shared" si="2"/>
        <v>-0.5379999999999967</v>
      </c>
      <c r="J14" s="402">
        <v>549.56700000000001</v>
      </c>
      <c r="K14" s="1231" t="s">
        <v>755</v>
      </c>
    </row>
    <row r="15" spans="1:11" s="208" customFormat="1" ht="18.75" hidden="1" customHeight="1">
      <c r="A15" s="433" t="s">
        <v>424</v>
      </c>
      <c r="B15" s="399" t="s">
        <v>752</v>
      </c>
      <c r="C15" s="402">
        <v>32.420999999999999</v>
      </c>
      <c r="D15" s="402"/>
      <c r="E15" s="402"/>
      <c r="F15" s="402">
        <v>0</v>
      </c>
      <c r="G15" s="402">
        <v>0.32800000000000001</v>
      </c>
      <c r="H15" s="402">
        <v>0.90300000000000002</v>
      </c>
      <c r="I15" s="402">
        <f t="shared" si="2"/>
        <v>-0.57499999999999996</v>
      </c>
      <c r="J15" s="402">
        <v>31.846</v>
      </c>
      <c r="K15" s="1231" t="s">
        <v>753</v>
      </c>
    </row>
    <row r="16" spans="1:11" s="11" customFormat="1" ht="18.75" hidden="1" customHeight="1">
      <c r="A16" s="434"/>
      <c r="B16" s="1238" t="s">
        <v>0</v>
      </c>
      <c r="C16" s="406">
        <f t="shared" ref="C16:H16" si="4">SUM(C14:C15)</f>
        <v>525.178</v>
      </c>
      <c r="D16" s="406">
        <f t="shared" si="4"/>
        <v>59.003</v>
      </c>
      <c r="E16" s="406">
        <f t="shared" si="4"/>
        <v>1.655</v>
      </c>
      <c r="F16" s="406">
        <f t="shared" si="4"/>
        <v>57.347999999999999</v>
      </c>
      <c r="G16" s="406">
        <f t="shared" si="4"/>
        <v>47.107000000000006</v>
      </c>
      <c r="H16" s="407">
        <f t="shared" si="4"/>
        <v>48.22</v>
      </c>
      <c r="I16" s="402">
        <f t="shared" si="2"/>
        <v>-1.1129999999999924</v>
      </c>
      <c r="J16" s="406">
        <f>SUM(J14:J15)</f>
        <v>581.41300000000001</v>
      </c>
      <c r="K16" s="1233" t="s">
        <v>132</v>
      </c>
    </row>
    <row r="17" spans="1:11" s="208" customFormat="1" ht="24" hidden="1" customHeight="1">
      <c r="A17" s="1478" t="s">
        <v>435</v>
      </c>
      <c r="B17" s="404" t="s">
        <v>755</v>
      </c>
      <c r="C17" s="409">
        <v>532.04200000000003</v>
      </c>
      <c r="D17" s="409">
        <v>73.254999999999995</v>
      </c>
      <c r="E17" s="409">
        <v>2.4540000000000002</v>
      </c>
      <c r="F17" s="409">
        <f>D17-E17</f>
        <v>70.801000000000002</v>
      </c>
      <c r="G17" s="409">
        <v>47.317</v>
      </c>
      <c r="H17" s="409">
        <v>64.863</v>
      </c>
      <c r="I17" s="410">
        <f t="shared" si="2"/>
        <v>-17.545999999999999</v>
      </c>
      <c r="J17" s="411">
        <f>C17+F17-I17</f>
        <v>620.38900000000012</v>
      </c>
      <c r="K17" s="435" t="s">
        <v>754</v>
      </c>
    </row>
    <row r="18" spans="1:11" s="208" customFormat="1" ht="24" hidden="1" customHeight="1">
      <c r="A18" s="1478"/>
      <c r="B18" s="404" t="s">
        <v>753</v>
      </c>
      <c r="C18" s="409">
        <v>34.070999999999998</v>
      </c>
      <c r="D18" s="409"/>
      <c r="E18" s="409"/>
      <c r="F18" s="409"/>
      <c r="G18" s="409">
        <v>0.90300000000000002</v>
      </c>
      <c r="H18" s="409">
        <v>0.56499999999999995</v>
      </c>
      <c r="I18" s="402">
        <f t="shared" si="2"/>
        <v>0.33800000000000008</v>
      </c>
      <c r="J18" s="411">
        <f>C18+F18-I18</f>
        <v>33.732999999999997</v>
      </c>
      <c r="K18" s="435" t="s">
        <v>752</v>
      </c>
    </row>
    <row r="19" spans="1:11" s="11" customFormat="1" ht="16.5" hidden="1">
      <c r="A19" s="1478"/>
      <c r="B19" s="408" t="s">
        <v>132</v>
      </c>
      <c r="C19" s="411">
        <v>566.11300000000006</v>
      </c>
      <c r="D19" s="411">
        <v>73.254999999999995</v>
      </c>
      <c r="E19" s="411">
        <v>2.4540000000000002</v>
      </c>
      <c r="F19" s="411">
        <v>70.801000000000002</v>
      </c>
      <c r="G19" s="411">
        <v>48.22</v>
      </c>
      <c r="H19" s="411">
        <v>65.427999999999997</v>
      </c>
      <c r="I19" s="409">
        <f t="shared" si="2"/>
        <v>-17.207999999999998</v>
      </c>
      <c r="J19" s="411">
        <f t="shared" ref="J19:J49" si="5">C19+F19+I19</f>
        <v>619.70600000000013</v>
      </c>
      <c r="K19" s="436" t="s">
        <v>0</v>
      </c>
    </row>
    <row r="20" spans="1:11" s="208" customFormat="1" ht="17.25" hidden="1" customHeight="1">
      <c r="A20" s="1478" t="s">
        <v>1</v>
      </c>
      <c r="B20" s="404" t="s">
        <v>755</v>
      </c>
      <c r="C20" s="409">
        <v>532.69399999999996</v>
      </c>
      <c r="D20" s="409">
        <v>68.918000000000006</v>
      </c>
      <c r="E20" s="409">
        <v>4.4089559999999999</v>
      </c>
      <c r="F20" s="409">
        <f>D20-E20</f>
        <v>64.509044000000003</v>
      </c>
      <c r="G20" s="409">
        <v>64.863</v>
      </c>
      <c r="H20" s="409">
        <v>72.191999999999993</v>
      </c>
      <c r="I20" s="409">
        <f t="shared" si="2"/>
        <v>-7.3289999999999935</v>
      </c>
      <c r="J20" s="411">
        <f t="shared" si="5"/>
        <v>589.87404400000003</v>
      </c>
      <c r="K20" s="435" t="s">
        <v>754</v>
      </c>
    </row>
    <row r="21" spans="1:11" s="208" customFormat="1" ht="17.25" hidden="1" customHeight="1">
      <c r="A21" s="1478"/>
      <c r="B21" s="404" t="s">
        <v>753</v>
      </c>
      <c r="C21" s="409">
        <v>37.732999999999997</v>
      </c>
      <c r="D21" s="409"/>
      <c r="E21" s="409"/>
      <c r="F21" s="409"/>
      <c r="G21" s="409">
        <v>0.56499999999999995</v>
      </c>
      <c r="H21" s="409">
        <v>0.61</v>
      </c>
      <c r="I21" s="409">
        <f t="shared" si="2"/>
        <v>-4.500000000000004E-2</v>
      </c>
      <c r="J21" s="411">
        <f t="shared" si="5"/>
        <v>37.687999999999995</v>
      </c>
      <c r="K21" s="435" t="s">
        <v>752</v>
      </c>
    </row>
    <row r="22" spans="1:11" s="11" customFormat="1" ht="17.25" hidden="1" customHeight="1">
      <c r="A22" s="1478"/>
      <c r="B22" s="408" t="s">
        <v>132</v>
      </c>
      <c r="C22" s="411">
        <v>570.42699999999991</v>
      </c>
      <c r="D22" s="411">
        <v>68.918000000000006</v>
      </c>
      <c r="E22" s="411">
        <v>4.4089559999999999</v>
      </c>
      <c r="F22" s="411">
        <v>64.509044000000003</v>
      </c>
      <c r="G22" s="411">
        <v>65.427999999999997</v>
      </c>
      <c r="H22" s="411">
        <v>72.801999999999992</v>
      </c>
      <c r="I22" s="411">
        <f t="shared" si="2"/>
        <v>-7.3739999999999952</v>
      </c>
      <c r="J22" s="411">
        <f t="shared" si="5"/>
        <v>627.5620439999999</v>
      </c>
      <c r="K22" s="436" t="s">
        <v>0</v>
      </c>
    </row>
    <row r="23" spans="1:11" s="208" customFormat="1" ht="17.25" customHeight="1">
      <c r="A23" s="1481" t="s">
        <v>2</v>
      </c>
      <c r="B23" s="418" t="s">
        <v>755</v>
      </c>
      <c r="C23" s="419">
        <v>539.95000000000005</v>
      </c>
      <c r="D23" s="420">
        <v>102.85299999999999</v>
      </c>
      <c r="E23" s="420">
        <v>2.032</v>
      </c>
      <c r="F23" s="420">
        <f>D23-E23</f>
        <v>100.821</v>
      </c>
      <c r="G23" s="420">
        <v>72.191999999999993</v>
      </c>
      <c r="H23" s="420">
        <v>74.040000000000006</v>
      </c>
      <c r="I23" s="420">
        <f t="shared" si="2"/>
        <v>-1.8480000000000132</v>
      </c>
      <c r="J23" s="421">
        <f t="shared" si="5"/>
        <v>638.923</v>
      </c>
      <c r="K23" s="437" t="s">
        <v>754</v>
      </c>
    </row>
    <row r="24" spans="1:11" s="208" customFormat="1" ht="17.25" customHeight="1">
      <c r="A24" s="1481"/>
      <c r="B24" s="415" t="s">
        <v>753</v>
      </c>
      <c r="C24" s="412">
        <v>42.332000000000001</v>
      </c>
      <c r="D24" s="409"/>
      <c r="E24" s="409"/>
      <c r="F24" s="409"/>
      <c r="G24" s="409">
        <v>0.61</v>
      </c>
      <c r="H24" s="409">
        <v>1.0509999999999999</v>
      </c>
      <c r="I24" s="409">
        <f t="shared" si="2"/>
        <v>-0.44099999999999995</v>
      </c>
      <c r="J24" s="411">
        <f t="shared" si="5"/>
        <v>41.890999999999998</v>
      </c>
      <c r="K24" s="438" t="s">
        <v>752</v>
      </c>
    </row>
    <row r="25" spans="1:11" s="11" customFormat="1" ht="17.25" customHeight="1">
      <c r="A25" s="1481"/>
      <c r="B25" s="422" t="s">
        <v>132</v>
      </c>
      <c r="C25" s="423">
        <v>582.28200000000004</v>
      </c>
      <c r="D25" s="421">
        <v>102.85299999999999</v>
      </c>
      <c r="E25" s="421">
        <v>2.032</v>
      </c>
      <c r="F25" s="421">
        <v>100.839</v>
      </c>
      <c r="G25" s="421">
        <v>72.801999999999992</v>
      </c>
      <c r="H25" s="421">
        <v>75.091000000000008</v>
      </c>
      <c r="I25" s="421">
        <f t="shared" si="2"/>
        <v>-2.2890000000000157</v>
      </c>
      <c r="J25" s="421">
        <f t="shared" si="5"/>
        <v>680.83200000000011</v>
      </c>
      <c r="K25" s="439" t="s">
        <v>0</v>
      </c>
    </row>
    <row r="26" spans="1:11" s="208" customFormat="1" ht="17.25" customHeight="1">
      <c r="A26" s="1478" t="s">
        <v>3</v>
      </c>
      <c r="B26" s="415" t="s">
        <v>755</v>
      </c>
      <c r="C26" s="412">
        <v>556.40200000000004</v>
      </c>
      <c r="D26" s="409">
        <v>145.785</v>
      </c>
      <c r="E26" s="409">
        <v>2.4430000000000001</v>
      </c>
      <c r="F26" s="409">
        <f>D26-E26</f>
        <v>143.34199999999998</v>
      </c>
      <c r="G26" s="409">
        <v>74.040000000000006</v>
      </c>
      <c r="H26" s="409">
        <v>63.048999999999999</v>
      </c>
      <c r="I26" s="409">
        <f t="shared" si="2"/>
        <v>10.991000000000007</v>
      </c>
      <c r="J26" s="411">
        <f t="shared" si="5"/>
        <v>710.73500000000001</v>
      </c>
      <c r="K26" s="438" t="s">
        <v>754</v>
      </c>
    </row>
    <row r="27" spans="1:11" s="208" customFormat="1" ht="17.25" customHeight="1">
      <c r="A27" s="1478"/>
      <c r="B27" s="418" t="s">
        <v>753</v>
      </c>
      <c r="C27" s="419">
        <v>46.453000000000003</v>
      </c>
      <c r="D27" s="420">
        <v>6.4800000000000003E-4</v>
      </c>
      <c r="E27" s="420">
        <v>6.9063000000000013E-2</v>
      </c>
      <c r="F27" s="420">
        <v>-6.8415000000000017E-2</v>
      </c>
      <c r="G27" s="420">
        <v>1.0509999999999999</v>
      </c>
      <c r="H27" s="420">
        <v>1.4930000000000001</v>
      </c>
      <c r="I27" s="420">
        <f t="shared" si="2"/>
        <v>-0.44200000000000017</v>
      </c>
      <c r="J27" s="421">
        <f t="shared" si="5"/>
        <v>45.942585000000001</v>
      </c>
      <c r="K27" s="437" t="s">
        <v>752</v>
      </c>
    </row>
    <row r="28" spans="1:11" s="11" customFormat="1" ht="17.25" customHeight="1">
      <c r="A28" s="1478"/>
      <c r="B28" s="416" t="s">
        <v>132</v>
      </c>
      <c r="C28" s="413">
        <v>602.85500000000002</v>
      </c>
      <c r="D28" s="411">
        <v>145.78564800000001</v>
      </c>
      <c r="E28" s="411">
        <v>2.5120629999999999</v>
      </c>
      <c r="F28" s="411">
        <v>143.273585</v>
      </c>
      <c r="G28" s="411">
        <v>75.091000000000008</v>
      </c>
      <c r="H28" s="411">
        <v>64.542000000000002</v>
      </c>
      <c r="I28" s="411">
        <f t="shared" si="2"/>
        <v>10.549000000000007</v>
      </c>
      <c r="J28" s="411">
        <f t="shared" si="5"/>
        <v>756.67758500000002</v>
      </c>
      <c r="K28" s="440" t="s">
        <v>0</v>
      </c>
    </row>
    <row r="29" spans="1:11" s="208" customFormat="1" ht="17.25" customHeight="1">
      <c r="A29" s="1481" t="s">
        <v>13</v>
      </c>
      <c r="B29" s="418" t="s">
        <v>755</v>
      </c>
      <c r="C29" s="419">
        <v>565.76599999999996</v>
      </c>
      <c r="D29" s="420">
        <v>168.43899999999999</v>
      </c>
      <c r="E29" s="420">
        <v>2.153</v>
      </c>
      <c r="F29" s="420">
        <f>D29-E29</f>
        <v>166.286</v>
      </c>
      <c r="G29" s="420">
        <v>63.048999999999999</v>
      </c>
      <c r="H29" s="420">
        <v>55.177999999999997</v>
      </c>
      <c r="I29" s="420">
        <f t="shared" si="2"/>
        <v>7.8710000000000022</v>
      </c>
      <c r="J29" s="421">
        <f t="shared" si="5"/>
        <v>739.92299999999989</v>
      </c>
      <c r="K29" s="437" t="s">
        <v>754</v>
      </c>
    </row>
    <row r="30" spans="1:11" s="208" customFormat="1" ht="17.25" customHeight="1">
      <c r="A30" s="1481"/>
      <c r="B30" s="415" t="s">
        <v>753</v>
      </c>
      <c r="C30" s="412">
        <v>44.271000000000001</v>
      </c>
      <c r="D30" s="409">
        <v>1.2669999999999999E-3</v>
      </c>
      <c r="E30" s="409">
        <v>1.9350000000000001E-3</v>
      </c>
      <c r="F30" s="409">
        <v>-6.6800000000000019E-4</v>
      </c>
      <c r="G30" s="409">
        <v>1.4930000000000001</v>
      </c>
      <c r="H30" s="409">
        <v>1.86</v>
      </c>
      <c r="I30" s="409">
        <f t="shared" si="2"/>
        <v>-0.36699999999999999</v>
      </c>
      <c r="J30" s="411">
        <f t="shared" si="5"/>
        <v>43.903332000000006</v>
      </c>
      <c r="K30" s="438" t="s">
        <v>752</v>
      </c>
    </row>
    <row r="31" spans="1:11" s="11" customFormat="1" ht="17.25" customHeight="1">
      <c r="A31" s="1481"/>
      <c r="B31" s="422" t="s">
        <v>132</v>
      </c>
      <c r="C31" s="423">
        <v>610.03699999999992</v>
      </c>
      <c r="D31" s="421">
        <v>168.44026700000001</v>
      </c>
      <c r="E31" s="421">
        <v>2.154935</v>
      </c>
      <c r="F31" s="421">
        <v>166.28533200000001</v>
      </c>
      <c r="G31" s="421">
        <v>64.542000000000002</v>
      </c>
      <c r="H31" s="421">
        <v>57.037999999999997</v>
      </c>
      <c r="I31" s="421">
        <f t="shared" si="2"/>
        <v>7.5040000000000049</v>
      </c>
      <c r="J31" s="421">
        <f t="shared" si="5"/>
        <v>783.82633199999998</v>
      </c>
      <c r="K31" s="439" t="s">
        <v>0</v>
      </c>
    </row>
    <row r="32" spans="1:11" s="208" customFormat="1" ht="17.25" customHeight="1">
      <c r="A32" s="1478" t="s">
        <v>41</v>
      </c>
      <c r="B32" s="415" t="s">
        <v>755</v>
      </c>
      <c r="C32" s="412">
        <v>609.17900000000009</v>
      </c>
      <c r="D32" s="409">
        <v>212.10346699999997</v>
      </c>
      <c r="E32" s="409">
        <v>1.238375</v>
      </c>
      <c r="F32" s="409">
        <f>D32-E32</f>
        <v>210.86509199999998</v>
      </c>
      <c r="G32" s="409">
        <f>H29</f>
        <v>55.177999999999997</v>
      </c>
      <c r="H32" s="409">
        <v>59.389000000000003</v>
      </c>
      <c r="I32" s="409">
        <f t="shared" si="2"/>
        <v>-4.2110000000000056</v>
      </c>
      <c r="J32" s="411">
        <f t="shared" si="5"/>
        <v>815.83309200000008</v>
      </c>
      <c r="K32" s="438" t="s">
        <v>754</v>
      </c>
    </row>
    <row r="33" spans="1:11" s="208" customFormat="1" ht="17.25" customHeight="1">
      <c r="A33" s="1478"/>
      <c r="B33" s="418" t="s">
        <v>753</v>
      </c>
      <c r="C33" s="419">
        <v>48.256999999999998</v>
      </c>
      <c r="D33" s="420">
        <v>6.3999999999999994E-4</v>
      </c>
      <c r="E33" s="420">
        <v>2.8479999999999998E-3</v>
      </c>
      <c r="F33" s="420">
        <f>D33-E33</f>
        <v>-2.2079999999999999E-3</v>
      </c>
      <c r="G33" s="420">
        <f>H30</f>
        <v>1.86</v>
      </c>
      <c r="H33" s="420">
        <v>3.1760000000000002</v>
      </c>
      <c r="I33" s="420">
        <f t="shared" si="2"/>
        <v>-1.3160000000000001</v>
      </c>
      <c r="J33" s="421">
        <f t="shared" si="5"/>
        <v>46.938791999999992</v>
      </c>
      <c r="K33" s="437" t="s">
        <v>752</v>
      </c>
    </row>
    <row r="34" spans="1:11" s="11" customFormat="1" ht="17.25" customHeight="1">
      <c r="A34" s="1478"/>
      <c r="B34" s="416" t="s">
        <v>132</v>
      </c>
      <c r="C34" s="413">
        <f>SUM(C32:C33)</f>
        <v>657.43600000000004</v>
      </c>
      <c r="D34" s="411">
        <f>SUM(D32:D33)</f>
        <v>212.10410699999997</v>
      </c>
      <c r="E34" s="411">
        <f>SUM(E32:E33)</f>
        <v>1.241223</v>
      </c>
      <c r="F34" s="411">
        <f>D34-E34</f>
        <v>210.86288399999998</v>
      </c>
      <c r="G34" s="411">
        <f>SUM(G32:G33)</f>
        <v>57.037999999999997</v>
      </c>
      <c r="H34" s="411">
        <f>SUM(H32:H33)</f>
        <v>62.565000000000005</v>
      </c>
      <c r="I34" s="411">
        <f t="shared" si="2"/>
        <v>-5.5270000000000081</v>
      </c>
      <c r="J34" s="411">
        <f t="shared" si="5"/>
        <v>862.771884</v>
      </c>
      <c r="K34" s="440" t="s">
        <v>0</v>
      </c>
    </row>
    <row r="35" spans="1:11" s="208" customFormat="1" ht="17.25" customHeight="1">
      <c r="A35" s="1481" t="s">
        <v>42</v>
      </c>
      <c r="B35" s="418" t="s">
        <v>755</v>
      </c>
      <c r="C35" s="419">
        <v>639.23</v>
      </c>
      <c r="D35" s="420">
        <v>203.94926100000001</v>
      </c>
      <c r="E35" s="420">
        <v>1.575186</v>
      </c>
      <c r="F35" s="420">
        <f>D35-E35</f>
        <v>202.374075</v>
      </c>
      <c r="G35" s="420">
        <f>H32</f>
        <v>59.389000000000003</v>
      </c>
      <c r="H35" s="420">
        <v>65.361000000000004</v>
      </c>
      <c r="I35" s="420">
        <f t="shared" si="2"/>
        <v>-5.9720000000000013</v>
      </c>
      <c r="J35" s="421">
        <f t="shared" si="5"/>
        <v>835.63207499999999</v>
      </c>
      <c r="K35" s="437" t="s">
        <v>754</v>
      </c>
    </row>
    <row r="36" spans="1:11" s="208" customFormat="1" ht="17.25" customHeight="1">
      <c r="A36" s="1481"/>
      <c r="B36" s="415" t="s">
        <v>753</v>
      </c>
      <c r="C36" s="412">
        <v>43.841999999999999</v>
      </c>
      <c r="D36" s="409">
        <v>1.0480000000000001E-3</v>
      </c>
      <c r="E36" s="409">
        <v>5.1199999999999998E-4</v>
      </c>
      <c r="F36" s="409">
        <f>D36-E36</f>
        <v>5.3600000000000013E-4</v>
      </c>
      <c r="G36" s="409">
        <f>H33</f>
        <v>3.1760000000000002</v>
      </c>
      <c r="H36" s="409">
        <v>4.8090000000000002</v>
      </c>
      <c r="I36" s="409">
        <f t="shared" si="2"/>
        <v>-1.633</v>
      </c>
      <c r="J36" s="411">
        <f t="shared" si="5"/>
        <v>42.209535999999993</v>
      </c>
      <c r="K36" s="438" t="s">
        <v>752</v>
      </c>
    </row>
    <row r="37" spans="1:11" s="11" customFormat="1" ht="17.25" customHeight="1">
      <c r="A37" s="1481"/>
      <c r="B37" s="422" t="s">
        <v>132</v>
      </c>
      <c r="C37" s="423">
        <f t="shared" ref="C37:H37" si="6">SUM(C35:C36)</f>
        <v>683.072</v>
      </c>
      <c r="D37" s="421">
        <f t="shared" si="6"/>
        <v>203.950309</v>
      </c>
      <c r="E37" s="421">
        <f t="shared" si="6"/>
        <v>1.575698</v>
      </c>
      <c r="F37" s="421">
        <f t="shared" si="6"/>
        <v>202.37461100000002</v>
      </c>
      <c r="G37" s="421">
        <f t="shared" si="6"/>
        <v>62.565000000000005</v>
      </c>
      <c r="H37" s="421">
        <f t="shared" si="6"/>
        <v>70.17</v>
      </c>
      <c r="I37" s="421">
        <f t="shared" si="2"/>
        <v>-7.6049999999999969</v>
      </c>
      <c r="J37" s="421">
        <f t="shared" si="5"/>
        <v>877.84161100000006</v>
      </c>
      <c r="K37" s="439" t="s">
        <v>0</v>
      </c>
    </row>
    <row r="38" spans="1:11" s="208" customFormat="1" ht="17.25" customHeight="1">
      <c r="A38" s="1478" t="s">
        <v>120</v>
      </c>
      <c r="B38" s="415" t="s">
        <v>755</v>
      </c>
      <c r="C38" s="412">
        <v>657.86800000000017</v>
      </c>
      <c r="D38" s="409">
        <v>190.95304599999997</v>
      </c>
      <c r="E38" s="409">
        <v>1.7726470000000003</v>
      </c>
      <c r="F38" s="409">
        <f>D38-E38</f>
        <v>189.18039899999997</v>
      </c>
      <c r="G38" s="409">
        <f>H35</f>
        <v>65.361000000000004</v>
      </c>
      <c r="H38" s="409">
        <v>75.951999999999998</v>
      </c>
      <c r="I38" s="409">
        <f t="shared" si="2"/>
        <v>-10.590999999999994</v>
      </c>
      <c r="J38" s="411">
        <f t="shared" si="5"/>
        <v>836.45739900000012</v>
      </c>
      <c r="K38" s="438" t="s">
        <v>754</v>
      </c>
    </row>
    <row r="39" spans="1:11" s="208" customFormat="1" ht="17.25" customHeight="1">
      <c r="A39" s="1478"/>
      <c r="B39" s="418" t="s">
        <v>753</v>
      </c>
      <c r="C39" s="419">
        <v>45.230000000000004</v>
      </c>
      <c r="D39" s="420">
        <v>1.9116000000000001E-2</v>
      </c>
      <c r="E39" s="420">
        <v>5.3819999999999996E-3</v>
      </c>
      <c r="F39" s="420">
        <f>D39-E39</f>
        <v>1.3734000000000001E-2</v>
      </c>
      <c r="G39" s="420">
        <v>3.1760000000000002</v>
      </c>
      <c r="H39" s="420">
        <v>6.883</v>
      </c>
      <c r="I39" s="420">
        <f t="shared" si="2"/>
        <v>-3.7069999999999999</v>
      </c>
      <c r="J39" s="421">
        <f t="shared" si="5"/>
        <v>41.536734000000003</v>
      </c>
      <c r="K39" s="437" t="s">
        <v>752</v>
      </c>
    </row>
    <row r="40" spans="1:11" s="11" customFormat="1" ht="17.25" customHeight="1">
      <c r="A40" s="1478"/>
      <c r="B40" s="416" t="s">
        <v>132</v>
      </c>
      <c r="C40" s="413">
        <f t="shared" ref="C40:H40" si="7">SUM(C38:C39)</f>
        <v>703.09800000000018</v>
      </c>
      <c r="D40" s="411">
        <f t="shared" si="7"/>
        <v>190.97216199999997</v>
      </c>
      <c r="E40" s="411">
        <f t="shared" si="7"/>
        <v>1.7780290000000003</v>
      </c>
      <c r="F40" s="411">
        <f t="shared" si="7"/>
        <v>189.19413299999997</v>
      </c>
      <c r="G40" s="411">
        <f t="shared" si="7"/>
        <v>68.537000000000006</v>
      </c>
      <c r="H40" s="411">
        <f t="shared" si="7"/>
        <v>82.834999999999994</v>
      </c>
      <c r="I40" s="411">
        <f t="shared" si="2"/>
        <v>-14.297999999999988</v>
      </c>
      <c r="J40" s="411">
        <f t="shared" si="5"/>
        <v>877.99413300000015</v>
      </c>
      <c r="K40" s="440" t="s">
        <v>0</v>
      </c>
    </row>
    <row r="41" spans="1:11" s="208" customFormat="1" ht="17.25" customHeight="1">
      <c r="A41" s="1484" t="s">
        <v>131</v>
      </c>
      <c r="B41" s="424" t="s">
        <v>755</v>
      </c>
      <c r="C41" s="425">
        <v>675.4</v>
      </c>
      <c r="D41" s="426">
        <v>208.249</v>
      </c>
      <c r="E41" s="426">
        <v>1.504</v>
      </c>
      <c r="F41" s="426">
        <f>D41-E41</f>
        <v>206.745</v>
      </c>
      <c r="G41" s="426">
        <v>75.951999999999998</v>
      </c>
      <c r="H41" s="426">
        <v>62.036000000000001</v>
      </c>
      <c r="I41" s="426">
        <f t="shared" si="2"/>
        <v>13.915999999999997</v>
      </c>
      <c r="J41" s="427">
        <f t="shared" si="5"/>
        <v>896.06099999999992</v>
      </c>
      <c r="K41" s="441" t="s">
        <v>754</v>
      </c>
    </row>
    <row r="42" spans="1:11" s="208" customFormat="1" ht="17.25" customHeight="1">
      <c r="A42" s="1481"/>
      <c r="B42" s="415" t="s">
        <v>753</v>
      </c>
      <c r="C42" s="412">
        <v>46.643999999999998</v>
      </c>
      <c r="D42" s="409">
        <v>1.04E-2</v>
      </c>
      <c r="E42" s="409">
        <v>4.4000000000000003E-3</v>
      </c>
      <c r="F42" s="409">
        <f>D42-E42</f>
        <v>5.9999999999999993E-3</v>
      </c>
      <c r="G42" s="409">
        <v>6.883</v>
      </c>
      <c r="H42" s="409">
        <v>7.21</v>
      </c>
      <c r="I42" s="409">
        <f t="shared" si="2"/>
        <v>-0.32699999999999996</v>
      </c>
      <c r="J42" s="411">
        <f t="shared" si="5"/>
        <v>46.323</v>
      </c>
      <c r="K42" s="438" t="s">
        <v>752</v>
      </c>
    </row>
    <row r="43" spans="1:11" s="11" customFormat="1" ht="17.25" customHeight="1">
      <c r="A43" s="1481"/>
      <c r="B43" s="422" t="s">
        <v>132</v>
      </c>
      <c r="C43" s="423">
        <f t="shared" ref="C43:H43" si="8">SUM(C41:C42)</f>
        <v>722.04399999999998</v>
      </c>
      <c r="D43" s="421">
        <f t="shared" si="8"/>
        <v>208.2594</v>
      </c>
      <c r="E43" s="421">
        <f t="shared" si="8"/>
        <v>1.5084</v>
      </c>
      <c r="F43" s="421">
        <f t="shared" si="8"/>
        <v>206.751</v>
      </c>
      <c r="G43" s="421">
        <f t="shared" si="8"/>
        <v>82.834999999999994</v>
      </c>
      <c r="H43" s="421">
        <f t="shared" si="8"/>
        <v>69.245999999999995</v>
      </c>
      <c r="I43" s="421">
        <f t="shared" si="2"/>
        <v>13.588999999999999</v>
      </c>
      <c r="J43" s="421">
        <f t="shared" si="5"/>
        <v>942.38400000000001</v>
      </c>
      <c r="K43" s="439" t="s">
        <v>0</v>
      </c>
    </row>
    <row r="44" spans="1:11" s="208" customFormat="1" ht="17.25" customHeight="1">
      <c r="A44" s="1478" t="s">
        <v>247</v>
      </c>
      <c r="B44" s="415" t="s">
        <v>755</v>
      </c>
      <c r="C44" s="412">
        <v>728.71799999999996</v>
      </c>
      <c r="D44" s="409">
        <v>235.24016599999993</v>
      </c>
      <c r="E44" s="409">
        <v>1.31</v>
      </c>
      <c r="F44" s="409">
        <f>D44-E44</f>
        <v>233.93016599999993</v>
      </c>
      <c r="G44" s="409">
        <f>H41</f>
        <v>62.036000000000001</v>
      </c>
      <c r="H44" s="409">
        <v>57.642000000000003</v>
      </c>
      <c r="I44" s="409">
        <f t="shared" si="2"/>
        <v>4.3939999999999984</v>
      </c>
      <c r="J44" s="411">
        <f t="shared" si="5"/>
        <v>967.04216599999995</v>
      </c>
      <c r="K44" s="438" t="s">
        <v>754</v>
      </c>
    </row>
    <row r="45" spans="1:11" s="208" customFormat="1" ht="17.25" customHeight="1">
      <c r="A45" s="1478"/>
      <c r="B45" s="418" t="s">
        <v>753</v>
      </c>
      <c r="C45" s="419">
        <v>44.28</v>
      </c>
      <c r="D45" s="420">
        <v>0.02</v>
      </c>
      <c r="E45" s="420">
        <v>0.08</v>
      </c>
      <c r="F45" s="420">
        <f>D45-E45</f>
        <v>-0.06</v>
      </c>
      <c r="G45" s="420">
        <f>H42</f>
        <v>7.21</v>
      </c>
      <c r="H45" s="420">
        <v>5.6720000000000006</v>
      </c>
      <c r="I45" s="420">
        <f t="shared" si="2"/>
        <v>1.5379999999999994</v>
      </c>
      <c r="J45" s="421">
        <f t="shared" si="5"/>
        <v>45.757999999999996</v>
      </c>
      <c r="K45" s="437" t="s">
        <v>752</v>
      </c>
    </row>
    <row r="46" spans="1:11" s="11" customFormat="1" ht="17.25" customHeight="1">
      <c r="A46" s="1478"/>
      <c r="B46" s="416" t="s">
        <v>132</v>
      </c>
      <c r="C46" s="413">
        <f t="shared" ref="C46:H46" si="9">SUM(C44:C45)</f>
        <v>772.99799999999993</v>
      </c>
      <c r="D46" s="411">
        <f t="shared" si="9"/>
        <v>235.26016599999994</v>
      </c>
      <c r="E46" s="411">
        <f t="shared" si="9"/>
        <v>1.3900000000000001</v>
      </c>
      <c r="F46" s="411">
        <f t="shared" si="9"/>
        <v>233.87016599999993</v>
      </c>
      <c r="G46" s="411">
        <f t="shared" si="9"/>
        <v>69.245999999999995</v>
      </c>
      <c r="H46" s="411">
        <f t="shared" si="9"/>
        <v>63.314000000000007</v>
      </c>
      <c r="I46" s="411">
        <f t="shared" si="2"/>
        <v>5.9319999999999879</v>
      </c>
      <c r="J46" s="411">
        <f t="shared" si="5"/>
        <v>1012.8001659999999</v>
      </c>
      <c r="K46" s="440" t="s">
        <v>0</v>
      </c>
    </row>
    <row r="47" spans="1:11" s="11" customFormat="1" ht="17.25" customHeight="1">
      <c r="A47" s="1481" t="s">
        <v>452</v>
      </c>
      <c r="B47" s="418" t="s">
        <v>755</v>
      </c>
      <c r="C47" s="419">
        <v>730.87</v>
      </c>
      <c r="D47" s="420">
        <v>248.54</v>
      </c>
      <c r="E47" s="420">
        <v>1.05</v>
      </c>
      <c r="F47" s="421">
        <f>D47-E47</f>
        <v>247.48999999999998</v>
      </c>
      <c r="G47" s="420">
        <v>57.642000000000003</v>
      </c>
      <c r="H47" s="421">
        <v>81.432000000000002</v>
      </c>
      <c r="I47" s="421">
        <v>-23.79</v>
      </c>
      <c r="J47" s="421">
        <f t="shared" si="5"/>
        <v>954.57</v>
      </c>
      <c r="K47" s="437" t="s">
        <v>754</v>
      </c>
    </row>
    <row r="48" spans="1:11" s="11" customFormat="1" ht="17.25" customHeight="1">
      <c r="A48" s="1481"/>
      <c r="B48" s="415" t="s">
        <v>753</v>
      </c>
      <c r="C48" s="412">
        <v>42.1</v>
      </c>
      <c r="D48" s="409">
        <v>0.05</v>
      </c>
      <c r="E48" s="409">
        <v>0.93</v>
      </c>
      <c r="F48" s="411">
        <f>D48-E48</f>
        <v>-0.88</v>
      </c>
      <c r="G48" s="409">
        <v>5.6720000000000006</v>
      </c>
      <c r="H48" s="411">
        <f>G48+I48</f>
        <v>5.4920000000000009</v>
      </c>
      <c r="I48" s="411">
        <v>-0.18</v>
      </c>
      <c r="J48" s="411">
        <f t="shared" si="5"/>
        <v>41.04</v>
      </c>
      <c r="K48" s="438" t="s">
        <v>752</v>
      </c>
    </row>
    <row r="49" spans="1:11" s="11" customFormat="1" ht="17.25" customHeight="1">
      <c r="A49" s="1481"/>
      <c r="B49" s="422" t="s">
        <v>132</v>
      </c>
      <c r="C49" s="423">
        <f>SUM(C47:C48)</f>
        <v>772.97</v>
      </c>
      <c r="D49" s="421">
        <f>SUM(D47:D48)</f>
        <v>248.59</v>
      </c>
      <c r="E49" s="421">
        <f>SUM(E47:E48)</f>
        <v>1.98</v>
      </c>
      <c r="F49" s="421">
        <f>SUM(F47:F48)</f>
        <v>246.60999999999999</v>
      </c>
      <c r="G49" s="421">
        <f>SUM(G47:G48)</f>
        <v>63.314000000000007</v>
      </c>
      <c r="H49" s="421">
        <v>86.927000000000007</v>
      </c>
      <c r="I49" s="421">
        <f>SUM(I47:I48)</f>
        <v>-23.97</v>
      </c>
      <c r="J49" s="421">
        <f t="shared" si="5"/>
        <v>995.61</v>
      </c>
      <c r="K49" s="439" t="s">
        <v>0</v>
      </c>
    </row>
    <row r="50" spans="1:11" s="11" customFormat="1" ht="17.25" customHeight="1">
      <c r="A50" s="1527" t="s">
        <v>577</v>
      </c>
      <c r="B50" s="415" t="s">
        <v>755</v>
      </c>
      <c r="C50" s="414">
        <v>716.08399999999995</v>
      </c>
      <c r="D50" s="379">
        <v>214.995</v>
      </c>
      <c r="E50" s="379">
        <v>0.8</v>
      </c>
      <c r="F50" s="379">
        <v>214.19499999999999</v>
      </c>
      <c r="G50" s="379">
        <v>81.432000000000002</v>
      </c>
      <c r="H50" s="379">
        <v>109.06</v>
      </c>
      <c r="I50" s="379">
        <v>-27.753</v>
      </c>
      <c r="J50" s="379">
        <v>902.52599999999995</v>
      </c>
      <c r="K50" s="438" t="s">
        <v>754</v>
      </c>
    </row>
    <row r="51" spans="1:11" s="11" customFormat="1" ht="17.25" customHeight="1">
      <c r="A51" s="1528"/>
      <c r="B51" s="418" t="s">
        <v>753</v>
      </c>
      <c r="C51" s="428">
        <v>36.613999999999997</v>
      </c>
      <c r="D51" s="429">
        <v>1.9E-2</v>
      </c>
      <c r="E51" s="429">
        <v>0.15</v>
      </c>
      <c r="F51" s="429">
        <v>-0.13100000000000001</v>
      </c>
      <c r="G51" s="429">
        <v>5.4950000000000001</v>
      </c>
      <c r="H51" s="429">
        <v>4.9809999999999999</v>
      </c>
      <c r="I51" s="429">
        <v>0.60399999999999998</v>
      </c>
      <c r="J51" s="429">
        <v>37.087000000000003</v>
      </c>
      <c r="K51" s="437" t="s">
        <v>752</v>
      </c>
    </row>
    <row r="52" spans="1:11" s="11" customFormat="1" ht="17.25" customHeight="1">
      <c r="A52" s="1487"/>
      <c r="B52" s="416" t="s">
        <v>132</v>
      </c>
      <c r="C52" s="414">
        <f t="shared" ref="C52:J52" si="10">C50+C51</f>
        <v>752.69799999999998</v>
      </c>
      <c r="D52" s="379">
        <f t="shared" si="10"/>
        <v>215.01400000000001</v>
      </c>
      <c r="E52" s="379">
        <f t="shared" si="10"/>
        <v>0.95000000000000007</v>
      </c>
      <c r="F52" s="379">
        <f t="shared" si="10"/>
        <v>214.06399999999999</v>
      </c>
      <c r="G52" s="379">
        <f t="shared" si="10"/>
        <v>86.927000000000007</v>
      </c>
      <c r="H52" s="379">
        <f t="shared" si="10"/>
        <v>114.041</v>
      </c>
      <c r="I52" s="379">
        <f t="shared" si="10"/>
        <v>-27.149000000000001</v>
      </c>
      <c r="J52" s="379">
        <f t="shared" si="10"/>
        <v>939.61299999999994</v>
      </c>
      <c r="K52" s="440" t="s">
        <v>0</v>
      </c>
    </row>
    <row r="53" spans="1:11" s="11" customFormat="1" ht="17.25" customHeight="1">
      <c r="A53" s="1529" t="s">
        <v>684</v>
      </c>
      <c r="B53" s="418" t="s">
        <v>755</v>
      </c>
      <c r="C53" s="428">
        <v>778.21</v>
      </c>
      <c r="D53" s="429">
        <v>208.62700000000001</v>
      </c>
      <c r="E53" s="429">
        <v>1.3160000000000001</v>
      </c>
      <c r="F53" s="429">
        <f>D53-E53</f>
        <v>207.31100000000001</v>
      </c>
      <c r="G53" s="429">
        <v>109.06</v>
      </c>
      <c r="H53" s="429">
        <v>69.900999999999996</v>
      </c>
      <c r="I53" s="429">
        <f>(H53-G53)</f>
        <v>-39.159000000000006</v>
      </c>
      <c r="J53" s="429">
        <f>C53+F53+I53</f>
        <v>946.36200000000008</v>
      </c>
      <c r="K53" s="437" t="s">
        <v>754</v>
      </c>
    </row>
    <row r="54" spans="1:11" s="11" customFormat="1" ht="17.25" customHeight="1">
      <c r="A54" s="1530"/>
      <c r="B54" s="1181" t="s">
        <v>753</v>
      </c>
      <c r="C54" s="1182">
        <v>47.491999999999997</v>
      </c>
      <c r="D54" s="1183">
        <v>1.0999999999999999E-2</v>
      </c>
      <c r="E54" s="1183">
        <v>0.81399999999999995</v>
      </c>
      <c r="F54" s="1183">
        <f>D54-E54</f>
        <v>-0.80299999999999994</v>
      </c>
      <c r="G54" s="1183">
        <v>4.9809999999999999</v>
      </c>
      <c r="H54" s="1183">
        <v>3.3889999999999998</v>
      </c>
      <c r="I54" s="1183">
        <f>(H54-G54)</f>
        <v>-1.5920000000000001</v>
      </c>
      <c r="J54" s="1183">
        <f>C54+F54+I54</f>
        <v>45.097000000000001</v>
      </c>
      <c r="K54" s="1184" t="s">
        <v>752</v>
      </c>
    </row>
    <row r="55" spans="1:11" s="11" customFormat="1" ht="17.25" customHeight="1">
      <c r="A55" s="1531"/>
      <c r="B55" s="422" t="s">
        <v>132</v>
      </c>
      <c r="C55" s="429">
        <f t="shared" ref="C55:J55" si="11">C53+C54</f>
        <v>825.702</v>
      </c>
      <c r="D55" s="429">
        <f t="shared" si="11"/>
        <v>208.63800000000001</v>
      </c>
      <c r="E55" s="429">
        <f t="shared" si="11"/>
        <v>2.13</v>
      </c>
      <c r="F55" s="429">
        <f t="shared" si="11"/>
        <v>206.50800000000001</v>
      </c>
      <c r="G55" s="429">
        <f t="shared" si="11"/>
        <v>114.041</v>
      </c>
      <c r="H55" s="429">
        <f t="shared" si="11"/>
        <v>73.289999999999992</v>
      </c>
      <c r="I55" s="429">
        <f t="shared" si="11"/>
        <v>-40.751000000000005</v>
      </c>
      <c r="J55" s="429">
        <f t="shared" si="11"/>
        <v>991.45900000000006</v>
      </c>
      <c r="K55" s="439" t="s">
        <v>0</v>
      </c>
    </row>
    <row r="56" spans="1:11" s="11" customFormat="1" ht="17.25" customHeight="1">
      <c r="A56" s="1532" t="s">
        <v>1882</v>
      </c>
      <c r="B56" s="415" t="s">
        <v>755</v>
      </c>
      <c r="C56" s="379">
        <v>893.19</v>
      </c>
      <c r="D56" s="379">
        <v>237.66800000000001</v>
      </c>
      <c r="E56" s="379">
        <v>1.163</v>
      </c>
      <c r="F56" s="379">
        <f>D56-E56</f>
        <v>236.505</v>
      </c>
      <c r="G56" s="379">
        <v>69.900999999999996</v>
      </c>
      <c r="H56" s="379">
        <v>84.415999999999997</v>
      </c>
      <c r="I56" s="379">
        <f>(H56-G56)</f>
        <v>14.515000000000001</v>
      </c>
      <c r="J56" s="379">
        <f>C56+F56+I56</f>
        <v>1144.2100000000003</v>
      </c>
      <c r="K56" s="438" t="s">
        <v>754</v>
      </c>
    </row>
    <row r="57" spans="1:11" s="11" customFormat="1" ht="17.25" customHeight="1">
      <c r="A57" s="1533"/>
      <c r="B57" s="424" t="s">
        <v>753</v>
      </c>
      <c r="C57" s="1197">
        <v>44.99</v>
      </c>
      <c r="D57" s="1198">
        <v>2.3E-2</v>
      </c>
      <c r="E57" s="1198">
        <v>0.33300000000000002</v>
      </c>
      <c r="F57" s="1198">
        <f>D57-E57</f>
        <v>-0.31</v>
      </c>
      <c r="G57" s="1198">
        <v>3.3889999999999998</v>
      </c>
      <c r="H57" s="1198">
        <v>1.556</v>
      </c>
      <c r="I57" s="1198">
        <f>(H57-G57)</f>
        <v>-1.8329999999999997</v>
      </c>
      <c r="J57" s="1198">
        <f>C57+F57+I57</f>
        <v>42.847000000000001</v>
      </c>
      <c r="K57" s="441" t="s">
        <v>752</v>
      </c>
    </row>
    <row r="58" spans="1:11" s="11" customFormat="1" ht="17.25" customHeight="1">
      <c r="A58" s="1534"/>
      <c r="B58" s="416" t="s">
        <v>132</v>
      </c>
      <c r="C58" s="414">
        <f t="shared" ref="C58:J58" si="12">C56+C57</f>
        <v>938.18000000000006</v>
      </c>
      <c r="D58" s="379">
        <f t="shared" si="12"/>
        <v>237.691</v>
      </c>
      <c r="E58" s="379">
        <f t="shared" si="12"/>
        <v>1.496</v>
      </c>
      <c r="F58" s="379">
        <f t="shared" si="12"/>
        <v>236.19499999999999</v>
      </c>
      <c r="G58" s="379">
        <f t="shared" si="12"/>
        <v>73.289999999999992</v>
      </c>
      <c r="H58" s="379">
        <f t="shared" si="12"/>
        <v>85.971999999999994</v>
      </c>
      <c r="I58" s="379">
        <f t="shared" si="12"/>
        <v>12.682</v>
      </c>
      <c r="J58" s="379">
        <f t="shared" si="12"/>
        <v>1187.0570000000002</v>
      </c>
      <c r="K58" s="440" t="s">
        <v>0</v>
      </c>
    </row>
    <row r="59" spans="1:11" s="11" customFormat="1" ht="29.25" customHeight="1">
      <c r="A59" s="1500" t="s">
        <v>751</v>
      </c>
      <c r="B59" s="1501"/>
      <c r="C59" s="1501"/>
      <c r="D59" s="1501"/>
      <c r="E59" s="1501"/>
      <c r="F59" s="1501"/>
      <c r="G59" s="1501"/>
      <c r="H59" s="1501"/>
      <c r="I59" s="1501"/>
      <c r="J59" s="1501"/>
      <c r="K59" s="1502"/>
    </row>
    <row r="60" spans="1:11" s="208" customFormat="1" ht="30.75" customHeight="1">
      <c r="A60" s="1524" t="s">
        <v>750</v>
      </c>
      <c r="B60" s="1525"/>
      <c r="C60" s="1525"/>
      <c r="D60" s="1525"/>
      <c r="E60" s="1525"/>
      <c r="F60" s="1525"/>
      <c r="G60" s="1525"/>
      <c r="H60" s="1525"/>
      <c r="I60" s="1525"/>
      <c r="J60" s="1525"/>
      <c r="K60" s="1526"/>
    </row>
    <row r="61" spans="1:11">
      <c r="B61" s="209"/>
      <c r="K61" s="60"/>
    </row>
  </sheetData>
  <mergeCells count="19">
    <mergeCell ref="A60:K60"/>
    <mergeCell ref="A29:A31"/>
    <mergeCell ref="A32:A34"/>
    <mergeCell ref="A35:A37"/>
    <mergeCell ref="A38:A40"/>
    <mergeCell ref="A41:A43"/>
    <mergeCell ref="A44:A46"/>
    <mergeCell ref="A47:A49"/>
    <mergeCell ref="A50:A52"/>
    <mergeCell ref="A53:A55"/>
    <mergeCell ref="A56:A58"/>
    <mergeCell ref="A59:K59"/>
    <mergeCell ref="A26:A28"/>
    <mergeCell ref="A1:K1"/>
    <mergeCell ref="G3:K3"/>
    <mergeCell ref="A17:A19"/>
    <mergeCell ref="A20:A22"/>
    <mergeCell ref="A23:A25"/>
    <mergeCell ref="A2:K2"/>
  </mergeCells>
  <conditionalFormatting sqref="L17:XFD58">
    <cfRule type="expression" dxfId="23" priority="2">
      <formula>MOD(ROW(),3)=1</formula>
    </cfRule>
  </conditionalFormatting>
  <printOptions horizontalCentered="1"/>
  <pageMargins left="0.23622047244094491" right="0.23622047244094491" top="0.74803149606299213" bottom="0.74803149606299213" header="0.31496062992125984" footer="0.31496062992125984"/>
  <pageSetup paperSize="9" firstPageNumber="90" fitToHeight="0" pageOrder="overThenDown" orientation="landscape" r:id="rId1"/>
  <rowBreaks count="1" manualBreakCount="1">
    <brk id="40" max="10"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0F12B-EAC7-4D00-9D36-E043803BF10F}">
  <sheetPr>
    <tabColor rgb="FF00B050"/>
    <pageSetUpPr fitToPage="1"/>
  </sheetPr>
  <dimension ref="A1:AD56"/>
  <sheetViews>
    <sheetView view="pageBreakPreview" topLeftCell="U40" zoomScaleSheetLayoutView="100" workbookViewId="0">
      <selection activeCell="L15" sqref="L15"/>
    </sheetView>
  </sheetViews>
  <sheetFormatPr defaultColWidth="9.140625" defaultRowHeight="15"/>
  <cols>
    <col min="1" max="1" width="22.5703125" style="102" hidden="1" customWidth="1"/>
    <col min="2" max="2" width="12.5703125" style="102" hidden="1" customWidth="1"/>
    <col min="3" max="3" width="10" style="102" hidden="1" customWidth="1"/>
    <col min="4" max="4" width="9.85546875" style="102" hidden="1" customWidth="1"/>
    <col min="5" max="5" width="9.5703125" style="102" hidden="1" customWidth="1"/>
    <col min="6" max="6" width="10.5703125" style="102" hidden="1" customWidth="1"/>
    <col min="7" max="7" width="14.42578125" style="102" hidden="1" customWidth="1"/>
    <col min="8" max="8" width="6.7109375" style="102" hidden="1" customWidth="1"/>
    <col min="9" max="9" width="13.140625" style="102" hidden="1" customWidth="1"/>
    <col min="10" max="10" width="25.28515625" style="102" hidden="1" customWidth="1"/>
    <col min="11" max="11" width="21" style="102" hidden="1" customWidth="1"/>
    <col min="12" max="19" width="10.7109375" style="102" hidden="1" customWidth="1"/>
    <col min="20" max="20" width="22.5703125" style="102" hidden="1" customWidth="1"/>
    <col min="21" max="21" width="30.42578125" style="102" customWidth="1"/>
    <col min="22" max="22" width="11.5703125" style="102" customWidth="1"/>
    <col min="23" max="23" width="11.85546875" style="102" customWidth="1"/>
    <col min="24" max="29" width="10.7109375" style="102" customWidth="1"/>
    <col min="30" max="30" width="28.42578125" style="102" customWidth="1"/>
    <col min="31" max="16384" width="9.140625" style="102"/>
  </cols>
  <sheetData>
    <row r="1" spans="1:30" s="87" customFormat="1" ht="24" customHeight="1">
      <c r="A1" s="1544" t="s">
        <v>840</v>
      </c>
      <c r="B1" s="1545"/>
      <c r="C1" s="1545"/>
      <c r="D1" s="1545"/>
      <c r="E1" s="1545"/>
      <c r="F1" s="1545"/>
      <c r="G1" s="1545"/>
      <c r="H1" s="1545"/>
      <c r="I1" s="1545"/>
      <c r="J1" s="1545"/>
      <c r="K1" s="1545" t="s">
        <v>840</v>
      </c>
      <c r="L1" s="1545"/>
      <c r="M1" s="1545"/>
      <c r="N1" s="1545"/>
      <c r="O1" s="1545"/>
      <c r="P1" s="1545"/>
      <c r="Q1" s="1545"/>
      <c r="R1" s="1545"/>
      <c r="S1" s="1545"/>
      <c r="T1" s="1545"/>
      <c r="U1" s="1469" t="s">
        <v>2072</v>
      </c>
      <c r="V1" s="1546"/>
      <c r="W1" s="1546"/>
      <c r="X1" s="1546"/>
      <c r="Y1" s="1546"/>
      <c r="Z1" s="1546"/>
      <c r="AA1" s="1546"/>
      <c r="AB1" s="1546"/>
      <c r="AC1" s="1546"/>
      <c r="AD1" s="1547"/>
    </row>
    <row r="2" spans="1:30" s="87" customFormat="1" ht="18.75" customHeight="1">
      <c r="A2" s="487"/>
      <c r="B2" s="474"/>
      <c r="C2" s="474"/>
      <c r="D2" s="474"/>
      <c r="E2" s="474"/>
      <c r="F2" s="474"/>
      <c r="G2" s="474"/>
      <c r="H2" s="474"/>
      <c r="I2" s="474"/>
      <c r="J2" s="474"/>
      <c r="K2" s="474"/>
      <c r="L2" s="474"/>
      <c r="M2" s="474"/>
      <c r="N2" s="474"/>
      <c r="O2" s="474"/>
      <c r="P2" s="474"/>
      <c r="Q2" s="474"/>
      <c r="R2" s="474"/>
      <c r="S2" s="474"/>
      <c r="T2" s="474"/>
      <c r="U2" s="1473" t="s">
        <v>2073</v>
      </c>
      <c r="V2" s="1551"/>
      <c r="W2" s="1551"/>
      <c r="X2" s="1551"/>
      <c r="Y2" s="1551"/>
      <c r="Z2" s="1551"/>
      <c r="AA2" s="1551"/>
      <c r="AB2" s="1551"/>
      <c r="AC2" s="1551"/>
      <c r="AD2" s="1552"/>
    </row>
    <row r="3" spans="1:30" s="87" customFormat="1" ht="20.25" customHeight="1">
      <c r="A3" s="364"/>
      <c r="B3" s="357"/>
      <c r="C3" s="357"/>
      <c r="D3" s="357"/>
      <c r="E3" s="357"/>
      <c r="F3" s="1548" t="s">
        <v>839</v>
      </c>
      <c r="G3" s="1548"/>
      <c r="H3" s="1548"/>
      <c r="I3" s="1548"/>
      <c r="J3" s="1548"/>
      <c r="K3" s="357"/>
      <c r="L3" s="357"/>
      <c r="M3" s="357"/>
      <c r="N3" s="357"/>
      <c r="O3" s="357"/>
      <c r="P3" s="1548" t="s">
        <v>838</v>
      </c>
      <c r="Q3" s="1548"/>
      <c r="R3" s="1548"/>
      <c r="S3" s="1548"/>
      <c r="T3" s="1548"/>
      <c r="U3" s="1147"/>
      <c r="V3" s="502"/>
      <c r="W3" s="502"/>
      <c r="X3" s="502"/>
      <c r="Y3" s="502"/>
      <c r="Z3" s="1549" t="s">
        <v>1911</v>
      </c>
      <c r="AA3" s="1549"/>
      <c r="AB3" s="1549"/>
      <c r="AC3" s="1549"/>
      <c r="AD3" s="1550"/>
    </row>
    <row r="4" spans="1:30" s="103" customFormat="1" ht="66" customHeight="1">
      <c r="A4" s="1543" t="s">
        <v>837</v>
      </c>
      <c r="B4" s="1540" t="s">
        <v>834</v>
      </c>
      <c r="C4" s="1540" t="s">
        <v>833</v>
      </c>
      <c r="D4" s="1540" t="s">
        <v>836</v>
      </c>
      <c r="E4" s="1540"/>
      <c r="F4" s="1540" t="s">
        <v>831</v>
      </c>
      <c r="G4" s="1540" t="s">
        <v>830</v>
      </c>
      <c r="H4" s="1540" t="s">
        <v>835</v>
      </c>
      <c r="I4" s="1540"/>
      <c r="J4" s="1540" t="s">
        <v>828</v>
      </c>
      <c r="K4" s="1543" t="s">
        <v>826</v>
      </c>
      <c r="L4" s="1540" t="s">
        <v>834</v>
      </c>
      <c r="M4" s="1540" t="s">
        <v>833</v>
      </c>
      <c r="N4" s="1540" t="s">
        <v>832</v>
      </c>
      <c r="O4" s="1540"/>
      <c r="P4" s="1540" t="s">
        <v>831</v>
      </c>
      <c r="Q4" s="1540" t="s">
        <v>830</v>
      </c>
      <c r="R4" s="1540" t="s">
        <v>829</v>
      </c>
      <c r="S4" s="1540"/>
      <c r="T4" s="1541" t="s">
        <v>828</v>
      </c>
      <c r="U4" s="1542" t="s">
        <v>2231</v>
      </c>
      <c r="V4" s="1497" t="s">
        <v>2074</v>
      </c>
      <c r="W4" s="1497" t="s">
        <v>2075</v>
      </c>
      <c r="X4" s="1497" t="s">
        <v>827</v>
      </c>
      <c r="Y4" s="1497"/>
      <c r="Z4" s="1497" t="s">
        <v>2078</v>
      </c>
      <c r="AA4" s="1497" t="s">
        <v>2079</v>
      </c>
      <c r="AB4" s="1497" t="s">
        <v>2080</v>
      </c>
      <c r="AC4" s="1497"/>
      <c r="AD4" s="1539" t="s">
        <v>2232</v>
      </c>
    </row>
    <row r="5" spans="1:30" s="103" customFormat="1" ht="54" customHeight="1">
      <c r="A5" s="1543"/>
      <c r="B5" s="1540"/>
      <c r="C5" s="1540"/>
      <c r="D5" s="442" t="s">
        <v>825</v>
      </c>
      <c r="E5" s="442" t="s">
        <v>824</v>
      </c>
      <c r="F5" s="1540"/>
      <c r="G5" s="1540"/>
      <c r="H5" s="442" t="s">
        <v>823</v>
      </c>
      <c r="I5" s="442" t="s">
        <v>822</v>
      </c>
      <c r="J5" s="1540"/>
      <c r="K5" s="1543"/>
      <c r="L5" s="1540"/>
      <c r="M5" s="1540"/>
      <c r="N5" s="442" t="s">
        <v>825</v>
      </c>
      <c r="O5" s="442" t="s">
        <v>824</v>
      </c>
      <c r="P5" s="1540"/>
      <c r="Q5" s="1540"/>
      <c r="R5" s="442" t="s">
        <v>823</v>
      </c>
      <c r="S5" s="442" t="s">
        <v>822</v>
      </c>
      <c r="T5" s="1541"/>
      <c r="U5" s="1542"/>
      <c r="V5" s="1497"/>
      <c r="W5" s="1497"/>
      <c r="X5" s="1229" t="s">
        <v>2076</v>
      </c>
      <c r="Y5" s="1229" t="s">
        <v>2077</v>
      </c>
      <c r="Z5" s="1497"/>
      <c r="AA5" s="1497"/>
      <c r="AB5" s="1229" t="s">
        <v>2081</v>
      </c>
      <c r="AC5" s="1229" t="s">
        <v>2082</v>
      </c>
      <c r="AD5" s="1539"/>
    </row>
    <row r="6" spans="1:30" s="87" customFormat="1" ht="20.25" customHeight="1">
      <c r="A6" s="299" t="s">
        <v>38</v>
      </c>
      <c r="B6" s="443">
        <v>1571</v>
      </c>
      <c r="C6" s="443">
        <v>1571</v>
      </c>
      <c r="D6" s="235">
        <v>0</v>
      </c>
      <c r="E6" s="444">
        <f t="shared" ref="E6:E47" si="0">(D6*100)/B6</f>
        <v>0</v>
      </c>
      <c r="F6" s="443">
        <v>431</v>
      </c>
      <c r="G6" s="443">
        <v>431</v>
      </c>
      <c r="H6" s="301">
        <v>0</v>
      </c>
      <c r="I6" s="445">
        <v>0</v>
      </c>
      <c r="J6" s="446" t="s">
        <v>164</v>
      </c>
      <c r="K6" s="299" t="s">
        <v>2031</v>
      </c>
      <c r="L6" s="443">
        <v>1732</v>
      </c>
      <c r="M6" s="443">
        <v>1732</v>
      </c>
      <c r="N6" s="443">
        <v>0</v>
      </c>
      <c r="O6" s="443">
        <v>0</v>
      </c>
      <c r="P6" s="443">
        <v>431</v>
      </c>
      <c r="Q6" s="443">
        <v>431</v>
      </c>
      <c r="R6" s="443">
        <v>0</v>
      </c>
      <c r="S6" s="443">
        <v>0</v>
      </c>
      <c r="T6" s="447" t="s">
        <v>164</v>
      </c>
      <c r="U6" s="452" t="s">
        <v>164</v>
      </c>
      <c r="V6" s="469">
        <v>1788.4499999999996</v>
      </c>
      <c r="W6" s="469">
        <v>1788.4499999999996</v>
      </c>
      <c r="X6" s="469">
        <f>V6-W6</f>
        <v>0</v>
      </c>
      <c r="Y6" s="470">
        <f t="shared" ref="Y6:Y9" si="1">X6/V6%</f>
        <v>0</v>
      </c>
      <c r="Z6" s="469">
        <v>407</v>
      </c>
      <c r="AA6" s="469">
        <v>407</v>
      </c>
      <c r="AB6" s="469">
        <f>Z6-AA6</f>
        <v>0</v>
      </c>
      <c r="AC6" s="470">
        <f t="shared" ref="AC6:AC47" si="2">AB6/Z6%</f>
        <v>0</v>
      </c>
      <c r="AD6" s="488" t="s">
        <v>38</v>
      </c>
    </row>
    <row r="7" spans="1:30" s="87" customFormat="1" ht="20.25" customHeight="1">
      <c r="A7" s="299" t="s">
        <v>821</v>
      </c>
      <c r="B7" s="443">
        <v>32299</v>
      </c>
      <c r="C7" s="443">
        <v>32282</v>
      </c>
      <c r="D7" s="235">
        <v>17</v>
      </c>
      <c r="E7" s="444">
        <f t="shared" si="0"/>
        <v>5.2633208458466203E-2</v>
      </c>
      <c r="F7" s="443">
        <v>7409</v>
      </c>
      <c r="G7" s="443">
        <v>7409</v>
      </c>
      <c r="H7" s="301">
        <v>0</v>
      </c>
      <c r="I7" s="445">
        <v>0</v>
      </c>
      <c r="J7" s="446" t="s">
        <v>820</v>
      </c>
      <c r="K7" s="299" t="s">
        <v>2032</v>
      </c>
      <c r="L7" s="443">
        <v>33086</v>
      </c>
      <c r="M7" s="443">
        <v>33077</v>
      </c>
      <c r="N7" s="443">
        <v>9</v>
      </c>
      <c r="O7" s="443">
        <v>0</v>
      </c>
      <c r="P7" s="443">
        <v>7409</v>
      </c>
      <c r="Q7" s="443">
        <v>7409</v>
      </c>
      <c r="R7" s="443">
        <v>0</v>
      </c>
      <c r="S7" s="443">
        <v>0</v>
      </c>
      <c r="T7" s="447" t="s">
        <v>820</v>
      </c>
      <c r="U7" s="485" t="s">
        <v>820</v>
      </c>
      <c r="V7" s="480">
        <v>35143.368600000009</v>
      </c>
      <c r="W7" s="480">
        <v>35133.325600000004</v>
      </c>
      <c r="X7" s="480">
        <f t="shared" ref="X7:X13" si="3">V7-W7</f>
        <v>10.043000000005122</v>
      </c>
      <c r="Y7" s="481">
        <f t="shared" si="1"/>
        <v>2.8577226373242774E-2</v>
      </c>
      <c r="Z7" s="480">
        <v>7695</v>
      </c>
      <c r="AA7" s="480">
        <v>7695</v>
      </c>
      <c r="AB7" s="480">
        <f t="shared" ref="AB7:AB47" si="4">Z7-AA7</f>
        <v>0</v>
      </c>
      <c r="AC7" s="481">
        <f t="shared" si="2"/>
        <v>0</v>
      </c>
      <c r="AD7" s="489" t="s">
        <v>24</v>
      </c>
    </row>
    <row r="8" spans="1:30" s="87" customFormat="1" ht="20.25" customHeight="1">
      <c r="A8" s="299" t="s">
        <v>25</v>
      </c>
      <c r="B8" s="443">
        <v>53665</v>
      </c>
      <c r="C8" s="443">
        <v>53665</v>
      </c>
      <c r="D8" s="235">
        <v>0</v>
      </c>
      <c r="E8" s="444">
        <f t="shared" si="0"/>
        <v>0</v>
      </c>
      <c r="F8" s="443">
        <v>11001</v>
      </c>
      <c r="G8" s="443">
        <v>11001</v>
      </c>
      <c r="H8" s="301">
        <v>0</v>
      </c>
      <c r="I8" s="445">
        <v>0</v>
      </c>
      <c r="J8" s="446" t="s">
        <v>141</v>
      </c>
      <c r="K8" s="299" t="s">
        <v>2033</v>
      </c>
      <c r="L8" s="443">
        <v>54505</v>
      </c>
      <c r="M8" s="443">
        <v>54492</v>
      </c>
      <c r="N8" s="443">
        <v>13</v>
      </c>
      <c r="O8" s="443">
        <v>0</v>
      </c>
      <c r="P8" s="443">
        <v>11001</v>
      </c>
      <c r="Q8" s="443">
        <v>11001</v>
      </c>
      <c r="R8" s="443">
        <v>0</v>
      </c>
      <c r="S8" s="443">
        <v>0</v>
      </c>
      <c r="T8" s="447" t="s">
        <v>141</v>
      </c>
      <c r="U8" s="452" t="s">
        <v>141</v>
      </c>
      <c r="V8" s="469">
        <v>61450.648000000001</v>
      </c>
      <c r="W8" s="469">
        <v>60944.789999999994</v>
      </c>
      <c r="X8" s="469">
        <f t="shared" si="3"/>
        <v>505.85800000000745</v>
      </c>
      <c r="Y8" s="470">
        <f t="shared" si="1"/>
        <v>0.82319392303236161</v>
      </c>
      <c r="Z8" s="469">
        <v>12768</v>
      </c>
      <c r="AA8" s="469">
        <v>12768</v>
      </c>
      <c r="AB8" s="469">
        <f t="shared" si="4"/>
        <v>0</v>
      </c>
      <c r="AC8" s="470">
        <f t="shared" si="2"/>
        <v>0</v>
      </c>
      <c r="AD8" s="488" t="s">
        <v>25</v>
      </c>
    </row>
    <row r="9" spans="1:30" s="87" customFormat="1" ht="20.25" customHeight="1">
      <c r="A9" s="299" t="s">
        <v>5</v>
      </c>
      <c r="B9" s="443">
        <v>9850</v>
      </c>
      <c r="C9" s="443">
        <v>9618</v>
      </c>
      <c r="D9" s="235">
        <v>232</v>
      </c>
      <c r="E9" s="444">
        <f t="shared" si="0"/>
        <v>2.3553299492385786</v>
      </c>
      <c r="F9" s="443">
        <v>1786</v>
      </c>
      <c r="G9" s="443">
        <v>1786</v>
      </c>
      <c r="H9" s="301">
        <v>0</v>
      </c>
      <c r="I9" s="445">
        <v>0</v>
      </c>
      <c r="J9" s="446" t="s">
        <v>142</v>
      </c>
      <c r="K9" s="299" t="s">
        <v>2034</v>
      </c>
      <c r="L9" s="443">
        <v>10424</v>
      </c>
      <c r="M9" s="443">
        <v>10353</v>
      </c>
      <c r="N9" s="443">
        <v>71</v>
      </c>
      <c r="O9" s="443">
        <v>0.7</v>
      </c>
      <c r="P9" s="443">
        <v>1786</v>
      </c>
      <c r="Q9" s="443">
        <v>1786</v>
      </c>
      <c r="R9" s="443">
        <v>0</v>
      </c>
      <c r="S9" s="443">
        <v>0</v>
      </c>
      <c r="T9" s="447" t="s">
        <v>142</v>
      </c>
      <c r="U9" s="485" t="s">
        <v>142</v>
      </c>
      <c r="V9" s="480">
        <v>12648.899999999998</v>
      </c>
      <c r="W9" s="480">
        <v>12542.28</v>
      </c>
      <c r="X9" s="480">
        <f>V9-W9</f>
        <v>106.61999999999716</v>
      </c>
      <c r="Y9" s="481">
        <f t="shared" si="1"/>
        <v>0.84291914711949012</v>
      </c>
      <c r="Z9" s="480">
        <v>2071</v>
      </c>
      <c r="AA9" s="480">
        <v>2071</v>
      </c>
      <c r="AB9" s="480">
        <f t="shared" si="4"/>
        <v>0</v>
      </c>
      <c r="AC9" s="481">
        <f t="shared" si="2"/>
        <v>0</v>
      </c>
      <c r="AD9" s="489" t="s">
        <v>5</v>
      </c>
    </row>
    <row r="10" spans="1:30" s="87" customFormat="1" ht="39.75" customHeight="1">
      <c r="A10" s="299" t="s">
        <v>819</v>
      </c>
      <c r="B10" s="443">
        <v>18988</v>
      </c>
      <c r="C10" s="443">
        <v>15616</v>
      </c>
      <c r="D10" s="235">
        <v>3372</v>
      </c>
      <c r="E10" s="444">
        <f t="shared" si="0"/>
        <v>17.758584369075205</v>
      </c>
      <c r="F10" s="443">
        <v>3405</v>
      </c>
      <c r="G10" s="443">
        <v>2724</v>
      </c>
      <c r="H10" s="301">
        <v>681</v>
      </c>
      <c r="I10" s="445">
        <v>20</v>
      </c>
      <c r="J10" s="446" t="s">
        <v>818</v>
      </c>
      <c r="K10" s="299" t="s">
        <v>26</v>
      </c>
      <c r="L10" s="443">
        <v>20025</v>
      </c>
      <c r="M10" s="443">
        <v>16259</v>
      </c>
      <c r="N10" s="443">
        <v>3767</v>
      </c>
      <c r="O10" s="443">
        <v>18.8</v>
      </c>
      <c r="P10" s="443">
        <v>3405</v>
      </c>
      <c r="Q10" s="443">
        <v>2724</v>
      </c>
      <c r="R10" s="443">
        <v>681</v>
      </c>
      <c r="S10" s="443">
        <v>20</v>
      </c>
      <c r="T10" s="447" t="s">
        <v>818</v>
      </c>
      <c r="U10" s="483" t="s">
        <v>817</v>
      </c>
      <c r="V10" s="469">
        <v>19639.231799999998</v>
      </c>
      <c r="W10" s="469">
        <v>19322.251799999998</v>
      </c>
      <c r="X10" s="469">
        <f t="shared" si="3"/>
        <v>316.97999999999956</v>
      </c>
      <c r="Y10" s="470">
        <f>X10/V10%</f>
        <v>1.6140142508018036</v>
      </c>
      <c r="Z10" s="469">
        <v>3137.24</v>
      </c>
      <c r="AA10" s="469">
        <v>2967.24</v>
      </c>
      <c r="AB10" s="469">
        <f t="shared" si="4"/>
        <v>170</v>
      </c>
      <c r="AC10" s="470">
        <f t="shared" si="2"/>
        <v>5.4187757391847615</v>
      </c>
      <c r="AD10" s="490" t="s">
        <v>816</v>
      </c>
    </row>
    <row r="11" spans="1:30" s="87" customFormat="1" ht="20.25" customHeight="1">
      <c r="A11" s="299" t="s">
        <v>32</v>
      </c>
      <c r="B11" s="443">
        <v>55328</v>
      </c>
      <c r="C11" s="443">
        <v>55315</v>
      </c>
      <c r="D11" s="235">
        <v>13</v>
      </c>
      <c r="E11" s="444">
        <f t="shared" si="0"/>
        <v>2.3496240601503758E-2</v>
      </c>
      <c r="F11" s="443">
        <v>13606</v>
      </c>
      <c r="G11" s="443">
        <v>13606</v>
      </c>
      <c r="H11" s="301">
        <v>0</v>
      </c>
      <c r="I11" s="445">
        <v>0</v>
      </c>
      <c r="J11" s="446" t="s">
        <v>154</v>
      </c>
      <c r="K11" s="299" t="s">
        <v>2035</v>
      </c>
      <c r="L11" s="443">
        <v>56776</v>
      </c>
      <c r="M11" s="443">
        <v>56770</v>
      </c>
      <c r="N11" s="443">
        <v>6</v>
      </c>
      <c r="O11" s="443">
        <v>0</v>
      </c>
      <c r="P11" s="443">
        <v>13606</v>
      </c>
      <c r="Q11" s="443">
        <v>13606</v>
      </c>
      <c r="R11" s="443">
        <v>0</v>
      </c>
      <c r="S11" s="443">
        <v>0</v>
      </c>
      <c r="T11" s="447" t="s">
        <v>154</v>
      </c>
      <c r="U11" s="485" t="s">
        <v>154</v>
      </c>
      <c r="V11" s="480">
        <v>69522.042222249991</v>
      </c>
      <c r="W11" s="480">
        <v>69220.452222249995</v>
      </c>
      <c r="X11" s="480">
        <f>V11-W11</f>
        <v>301.58999999999651</v>
      </c>
      <c r="Y11" s="481">
        <f t="shared" ref="Y11:Y47" si="5">X11/V11%</f>
        <v>0.43380486297549381</v>
      </c>
      <c r="Z11" s="480">
        <v>14311</v>
      </c>
      <c r="AA11" s="480">
        <v>14311</v>
      </c>
      <c r="AB11" s="480">
        <f t="shared" si="4"/>
        <v>0</v>
      </c>
      <c r="AC11" s="481">
        <f t="shared" si="2"/>
        <v>0</v>
      </c>
      <c r="AD11" s="489" t="s">
        <v>32</v>
      </c>
    </row>
    <row r="12" spans="1:30" s="87" customFormat="1" ht="20.25" customHeight="1">
      <c r="A12" s="299" t="s">
        <v>815</v>
      </c>
      <c r="B12" s="443">
        <v>79815</v>
      </c>
      <c r="C12" s="443">
        <v>79626</v>
      </c>
      <c r="D12" s="235">
        <v>189</v>
      </c>
      <c r="E12" s="444">
        <f t="shared" si="0"/>
        <v>0.23679759443713588</v>
      </c>
      <c r="F12" s="443">
        <v>14277</v>
      </c>
      <c r="G12" s="443">
        <v>14277</v>
      </c>
      <c r="H12" s="301">
        <v>0</v>
      </c>
      <c r="I12" s="445">
        <v>0</v>
      </c>
      <c r="J12" s="446" t="s">
        <v>814</v>
      </c>
      <c r="K12" s="299" t="s">
        <v>2036</v>
      </c>
      <c r="L12" s="443">
        <v>81281</v>
      </c>
      <c r="M12" s="443">
        <v>81222</v>
      </c>
      <c r="N12" s="443">
        <v>58</v>
      </c>
      <c r="O12" s="443">
        <v>0.1</v>
      </c>
      <c r="P12" s="443">
        <v>14277</v>
      </c>
      <c r="Q12" s="443">
        <v>14277</v>
      </c>
      <c r="R12" s="443">
        <v>0</v>
      </c>
      <c r="S12" s="443">
        <v>0</v>
      </c>
      <c r="T12" s="447" t="s">
        <v>814</v>
      </c>
      <c r="U12" s="452" t="s">
        <v>814</v>
      </c>
      <c r="V12" s="469">
        <v>101801.36</v>
      </c>
      <c r="W12" s="469">
        <v>100056.64000000001</v>
      </c>
      <c r="X12" s="469">
        <f t="shared" si="3"/>
        <v>1744.7199999999866</v>
      </c>
      <c r="Y12" s="470">
        <f t="shared" si="5"/>
        <v>1.713847437794531</v>
      </c>
      <c r="Z12" s="469">
        <v>17399</v>
      </c>
      <c r="AA12" s="469">
        <v>17206</v>
      </c>
      <c r="AB12" s="469">
        <f t="shared" si="4"/>
        <v>193</v>
      </c>
      <c r="AC12" s="470">
        <f t="shared" si="2"/>
        <v>1.109259152824875</v>
      </c>
      <c r="AD12" s="488" t="s">
        <v>33</v>
      </c>
    </row>
    <row r="13" spans="1:30" s="87" customFormat="1" ht="20.25" customHeight="1">
      <c r="A13" s="299" t="s">
        <v>35</v>
      </c>
      <c r="B13" s="443">
        <v>117133</v>
      </c>
      <c r="C13" s="443">
        <v>116149</v>
      </c>
      <c r="D13" s="235">
        <v>984</v>
      </c>
      <c r="E13" s="444">
        <f t="shared" si="0"/>
        <v>0.84007068887503944</v>
      </c>
      <c r="F13" s="443">
        <v>22599</v>
      </c>
      <c r="G13" s="443">
        <v>22057</v>
      </c>
      <c r="H13" s="301">
        <v>542</v>
      </c>
      <c r="I13" s="445">
        <v>2.4</v>
      </c>
      <c r="J13" s="446" t="s">
        <v>160</v>
      </c>
      <c r="K13" s="299" t="s">
        <v>2037</v>
      </c>
      <c r="L13" s="443">
        <v>122549</v>
      </c>
      <c r="M13" s="443">
        <v>121004</v>
      </c>
      <c r="N13" s="443">
        <v>1545</v>
      </c>
      <c r="O13" s="443">
        <v>1.3</v>
      </c>
      <c r="P13" s="443">
        <v>22599</v>
      </c>
      <c r="Q13" s="443">
        <v>22057</v>
      </c>
      <c r="R13" s="443">
        <v>542</v>
      </c>
      <c r="S13" s="443">
        <v>2.4</v>
      </c>
      <c r="T13" s="447" t="s">
        <v>160</v>
      </c>
      <c r="U13" s="485" t="s">
        <v>160</v>
      </c>
      <c r="V13" s="480">
        <v>144250.758</v>
      </c>
      <c r="W13" s="480">
        <v>143049.52000000002</v>
      </c>
      <c r="X13" s="480">
        <f t="shared" si="3"/>
        <v>1201.237999999983</v>
      </c>
      <c r="Y13" s="481">
        <f t="shared" si="5"/>
        <v>0.83274293782219366</v>
      </c>
      <c r="Z13" s="480">
        <v>27369</v>
      </c>
      <c r="AA13" s="480">
        <v>26589</v>
      </c>
      <c r="AB13" s="480">
        <f t="shared" si="4"/>
        <v>780</v>
      </c>
      <c r="AC13" s="481">
        <f t="shared" si="2"/>
        <v>2.8499397128137676</v>
      </c>
      <c r="AD13" s="489" t="s">
        <v>35</v>
      </c>
    </row>
    <row r="14" spans="1:30" s="87" customFormat="1" ht="20.25" customHeight="1">
      <c r="A14" s="299" t="s">
        <v>36</v>
      </c>
      <c r="B14" s="443">
        <v>13845</v>
      </c>
      <c r="C14" s="443">
        <v>13753</v>
      </c>
      <c r="D14" s="235">
        <v>92</v>
      </c>
      <c r="E14" s="444">
        <f t="shared" si="0"/>
        <v>0.66449981942939684</v>
      </c>
      <c r="F14" s="443">
        <v>2233</v>
      </c>
      <c r="G14" s="443">
        <v>2233</v>
      </c>
      <c r="H14" s="301">
        <v>0</v>
      </c>
      <c r="I14" s="445">
        <v>0</v>
      </c>
      <c r="J14" s="446" t="s">
        <v>161</v>
      </c>
      <c r="K14" s="299" t="s">
        <v>2038</v>
      </c>
      <c r="L14" s="443">
        <v>14472</v>
      </c>
      <c r="M14" s="443">
        <v>14376</v>
      </c>
      <c r="N14" s="443">
        <v>96</v>
      </c>
      <c r="O14" s="443">
        <v>0.7</v>
      </c>
      <c r="P14" s="443">
        <v>2233</v>
      </c>
      <c r="Q14" s="443">
        <v>2233</v>
      </c>
      <c r="R14" s="443">
        <v>0</v>
      </c>
      <c r="S14" s="443">
        <v>0</v>
      </c>
      <c r="T14" s="447" t="s">
        <v>161</v>
      </c>
      <c r="U14" s="452" t="s">
        <v>161</v>
      </c>
      <c r="V14" s="469">
        <v>15647.205000000002</v>
      </c>
      <c r="W14" s="469">
        <v>15385.722999999998</v>
      </c>
      <c r="X14" s="469">
        <f>V14-W14</f>
        <v>261.48200000000361</v>
      </c>
      <c r="Y14" s="470">
        <f t="shared" si="5"/>
        <v>1.6711099522247173</v>
      </c>
      <c r="Z14" s="469">
        <v>2594</v>
      </c>
      <c r="AA14" s="469">
        <v>2594</v>
      </c>
      <c r="AB14" s="469">
        <f t="shared" si="4"/>
        <v>0</v>
      </c>
      <c r="AC14" s="470">
        <f t="shared" si="2"/>
        <v>0</v>
      </c>
      <c r="AD14" s="488" t="s">
        <v>36</v>
      </c>
    </row>
    <row r="15" spans="1:30" s="87" customFormat="1" ht="20.25" customHeight="1">
      <c r="A15" s="302" t="s">
        <v>813</v>
      </c>
      <c r="B15" s="448">
        <f>SUM(B6:B14)-1</f>
        <v>382493</v>
      </c>
      <c r="C15" s="448">
        <f>SUM(C6:C14)</f>
        <v>377595</v>
      </c>
      <c r="D15" s="448">
        <f>SUM(D6:D14)</f>
        <v>4899</v>
      </c>
      <c r="E15" s="444">
        <f t="shared" si="0"/>
        <v>1.2808077533445057</v>
      </c>
      <c r="F15" s="448">
        <v>66559</v>
      </c>
      <c r="G15" s="448">
        <v>65865</v>
      </c>
      <c r="H15" s="304">
        <v>694</v>
      </c>
      <c r="I15" s="444">
        <v>1</v>
      </c>
      <c r="J15" s="449" t="s">
        <v>279</v>
      </c>
      <c r="K15" s="299" t="s">
        <v>2039</v>
      </c>
      <c r="L15" s="448">
        <v>394851</v>
      </c>
      <c r="M15" s="448">
        <v>389285</v>
      </c>
      <c r="N15" s="448">
        <v>5566</v>
      </c>
      <c r="O15" s="448">
        <v>1.4</v>
      </c>
      <c r="P15" s="448">
        <v>66559</v>
      </c>
      <c r="Q15" s="448">
        <v>65865</v>
      </c>
      <c r="R15" s="448">
        <v>694</v>
      </c>
      <c r="S15" s="448">
        <v>1</v>
      </c>
      <c r="T15" s="450" t="s">
        <v>279</v>
      </c>
      <c r="U15" s="503" t="s">
        <v>279</v>
      </c>
      <c r="V15" s="475">
        <v>463088</v>
      </c>
      <c r="W15" s="475">
        <v>458640</v>
      </c>
      <c r="X15" s="476">
        <f>V15-W15</f>
        <v>4448</v>
      </c>
      <c r="Y15" s="477">
        <f t="shared" si="5"/>
        <v>0.96050858584113596</v>
      </c>
      <c r="Z15" s="478">
        <v>77337</v>
      </c>
      <c r="AA15" s="478">
        <v>76561</v>
      </c>
      <c r="AB15" s="476">
        <f t="shared" si="4"/>
        <v>776</v>
      </c>
      <c r="AC15" s="479">
        <f t="shared" si="2"/>
        <v>1.0034007008288399</v>
      </c>
      <c r="AD15" s="491" t="s">
        <v>278</v>
      </c>
    </row>
    <row r="16" spans="1:30" s="87" customFormat="1" ht="20.25" customHeight="1">
      <c r="A16" s="299" t="s">
        <v>23</v>
      </c>
      <c r="B16" s="443">
        <v>26471</v>
      </c>
      <c r="C16" s="443">
        <v>26417</v>
      </c>
      <c r="D16" s="235">
        <v>54</v>
      </c>
      <c r="E16" s="444">
        <f t="shared" si="0"/>
        <v>0.20399682671602887</v>
      </c>
      <c r="F16" s="443">
        <v>4746</v>
      </c>
      <c r="G16" s="443">
        <v>4736</v>
      </c>
      <c r="H16" s="301">
        <v>10</v>
      </c>
      <c r="I16" s="444">
        <v>0.2</v>
      </c>
      <c r="J16" s="446" t="s">
        <v>137</v>
      </c>
      <c r="K16" s="299" t="s">
        <v>2040</v>
      </c>
      <c r="L16" s="443">
        <v>30111</v>
      </c>
      <c r="M16" s="443">
        <v>30107</v>
      </c>
      <c r="N16" s="443">
        <v>4</v>
      </c>
      <c r="O16" s="443">
        <v>0</v>
      </c>
      <c r="P16" s="443">
        <v>4746</v>
      </c>
      <c r="Q16" s="443">
        <v>4736</v>
      </c>
      <c r="R16" s="443">
        <v>10</v>
      </c>
      <c r="S16" s="443">
        <v>0.2</v>
      </c>
      <c r="T16" s="447" t="s">
        <v>137</v>
      </c>
      <c r="U16" s="452" t="s">
        <v>137</v>
      </c>
      <c r="V16" s="469">
        <v>37445.783635255168</v>
      </c>
      <c r="W16" s="469">
        <v>37373.607493895965</v>
      </c>
      <c r="X16" s="469">
        <f t="shared" ref="X16:X19" si="6">V16-W16</f>
        <v>72.176141359203029</v>
      </c>
      <c r="Y16" s="470">
        <f t="shared" si="5"/>
        <v>0.19274838006394202</v>
      </c>
      <c r="Z16" s="469">
        <v>5398.75</v>
      </c>
      <c r="AA16" s="469">
        <v>5398.75</v>
      </c>
      <c r="AB16" s="469">
        <f t="shared" si="4"/>
        <v>0</v>
      </c>
      <c r="AC16" s="470">
        <f t="shared" si="2"/>
        <v>0</v>
      </c>
      <c r="AD16" s="488" t="s">
        <v>23</v>
      </c>
    </row>
    <row r="17" spans="1:30" s="87" customFormat="1" ht="20.25" customHeight="1">
      <c r="A17" s="299" t="s">
        <v>812</v>
      </c>
      <c r="B17" s="443">
        <v>116372</v>
      </c>
      <c r="C17" s="443">
        <v>116356</v>
      </c>
      <c r="D17" s="301">
        <v>15</v>
      </c>
      <c r="E17" s="444">
        <f t="shared" si="0"/>
        <v>1.2889698552916509E-2</v>
      </c>
      <c r="F17" s="443">
        <v>18437</v>
      </c>
      <c r="G17" s="443">
        <v>18424</v>
      </c>
      <c r="H17" s="301">
        <v>13</v>
      </c>
      <c r="I17" s="444">
        <v>0.1</v>
      </c>
      <c r="J17" s="446" t="s">
        <v>811</v>
      </c>
      <c r="K17" s="299" t="s">
        <v>2041</v>
      </c>
      <c r="L17" s="443">
        <v>113940</v>
      </c>
      <c r="M17" s="443">
        <v>113939</v>
      </c>
      <c r="N17" s="443">
        <v>1</v>
      </c>
      <c r="O17" s="443">
        <v>0</v>
      </c>
      <c r="P17" s="443">
        <v>18437</v>
      </c>
      <c r="Q17" s="443">
        <v>18424</v>
      </c>
      <c r="R17" s="443">
        <v>13</v>
      </c>
      <c r="S17" s="443">
        <v>0.1</v>
      </c>
      <c r="T17" s="447" t="s">
        <v>811</v>
      </c>
      <c r="U17" s="485" t="s">
        <v>811</v>
      </c>
      <c r="V17" s="480">
        <v>139042.88858916805</v>
      </c>
      <c r="W17" s="480">
        <v>138998.52064280564</v>
      </c>
      <c r="X17" s="480">
        <f t="shared" si="6"/>
        <v>44.367946362413932</v>
      </c>
      <c r="Y17" s="481">
        <f t="shared" si="5"/>
        <v>3.1909540151678323E-2</v>
      </c>
      <c r="Z17" s="480">
        <v>21464.3207</v>
      </c>
      <c r="AA17" s="480">
        <v>21382</v>
      </c>
      <c r="AB17" s="480">
        <f t="shared" si="4"/>
        <v>82.320700000000215</v>
      </c>
      <c r="AC17" s="481">
        <f t="shared" si="2"/>
        <v>0.383523434776113</v>
      </c>
      <c r="AD17" s="489" t="s">
        <v>17</v>
      </c>
    </row>
    <row r="18" spans="1:30" s="87" customFormat="1" ht="20.25" customHeight="1">
      <c r="A18" s="299" t="s">
        <v>18</v>
      </c>
      <c r="B18" s="443">
        <v>76056</v>
      </c>
      <c r="C18" s="443">
        <v>76054</v>
      </c>
      <c r="D18" s="301">
        <v>2</v>
      </c>
      <c r="E18" s="444">
        <f t="shared" si="0"/>
        <v>2.6296413169243716E-3</v>
      </c>
      <c r="F18" s="443">
        <v>14886</v>
      </c>
      <c r="G18" s="443">
        <v>14855</v>
      </c>
      <c r="H18" s="301">
        <v>31</v>
      </c>
      <c r="I18" s="444">
        <v>0.2</v>
      </c>
      <c r="J18" s="446" t="s">
        <v>147</v>
      </c>
      <c r="K18" s="299" t="s">
        <v>2042</v>
      </c>
      <c r="L18" s="443">
        <v>76172</v>
      </c>
      <c r="M18" s="443">
        <v>76172</v>
      </c>
      <c r="N18" s="443">
        <v>0</v>
      </c>
      <c r="O18" s="443">
        <v>0</v>
      </c>
      <c r="P18" s="443">
        <v>14886</v>
      </c>
      <c r="Q18" s="443">
        <v>14855</v>
      </c>
      <c r="R18" s="443">
        <v>31</v>
      </c>
      <c r="S18" s="451">
        <v>0.2</v>
      </c>
      <c r="T18" s="447" t="s">
        <v>147</v>
      </c>
      <c r="U18" s="452" t="s">
        <v>147</v>
      </c>
      <c r="V18" s="469">
        <v>92682.586339493719</v>
      </c>
      <c r="W18" s="469">
        <v>92325.074997597578</v>
      </c>
      <c r="X18" s="469">
        <f t="shared" si="6"/>
        <v>357.51134189614095</v>
      </c>
      <c r="Y18" s="470">
        <f t="shared" si="5"/>
        <v>0.3857373386048884</v>
      </c>
      <c r="Z18" s="469">
        <v>17346.5997034584</v>
      </c>
      <c r="AA18" s="469">
        <v>17238</v>
      </c>
      <c r="AB18" s="469">
        <f t="shared" si="4"/>
        <v>108.59970345839974</v>
      </c>
      <c r="AC18" s="470">
        <f t="shared" si="2"/>
        <v>0.62605758658711752</v>
      </c>
      <c r="AD18" s="488" t="s">
        <v>18</v>
      </c>
    </row>
    <row r="19" spans="1:30" s="87" customFormat="1" ht="20.25" customHeight="1">
      <c r="A19" s="299" t="s">
        <v>810</v>
      </c>
      <c r="B19" s="443">
        <v>158295</v>
      </c>
      <c r="C19" s="443">
        <v>158157</v>
      </c>
      <c r="D19" s="301">
        <v>137</v>
      </c>
      <c r="E19" s="444">
        <f t="shared" si="0"/>
        <v>8.6547269338892577E-2</v>
      </c>
      <c r="F19" s="443">
        <v>24550</v>
      </c>
      <c r="G19" s="443">
        <v>24550</v>
      </c>
      <c r="H19" s="301">
        <v>0</v>
      </c>
      <c r="I19" s="444">
        <v>0</v>
      </c>
      <c r="J19" s="446" t="s">
        <v>809</v>
      </c>
      <c r="K19" s="299" t="s">
        <v>2043</v>
      </c>
      <c r="L19" s="443">
        <v>155167</v>
      </c>
      <c r="M19" s="443">
        <v>155166</v>
      </c>
      <c r="N19" s="443">
        <v>0</v>
      </c>
      <c r="O19" s="443">
        <v>0</v>
      </c>
      <c r="P19" s="443">
        <v>24550</v>
      </c>
      <c r="Q19" s="443">
        <v>24550</v>
      </c>
      <c r="R19" s="443">
        <v>0</v>
      </c>
      <c r="S19" s="443">
        <v>0</v>
      </c>
      <c r="T19" s="447" t="s">
        <v>809</v>
      </c>
      <c r="U19" s="485" t="s">
        <v>809</v>
      </c>
      <c r="V19" s="480">
        <v>187308.50022511138</v>
      </c>
      <c r="W19" s="480">
        <v>187197.16089999999</v>
      </c>
      <c r="X19" s="480">
        <f t="shared" si="6"/>
        <v>111.33932511138846</v>
      </c>
      <c r="Y19" s="481">
        <f t="shared" si="5"/>
        <v>5.9441683093708224E-2</v>
      </c>
      <c r="Z19" s="480">
        <v>30935.2883</v>
      </c>
      <c r="AA19" s="480">
        <v>28846</v>
      </c>
      <c r="AB19" s="480">
        <f t="shared" si="4"/>
        <v>2089.2883000000002</v>
      </c>
      <c r="AC19" s="481">
        <f t="shared" si="2"/>
        <v>6.7537379310604324</v>
      </c>
      <c r="AD19" s="489" t="s">
        <v>29</v>
      </c>
    </row>
    <row r="20" spans="1:30" s="87" customFormat="1" ht="33" customHeight="1">
      <c r="A20" s="299" t="s">
        <v>105</v>
      </c>
      <c r="B20" s="443">
        <v>6303</v>
      </c>
      <c r="C20" s="443">
        <v>6302</v>
      </c>
      <c r="D20" s="301">
        <v>0</v>
      </c>
      <c r="E20" s="444">
        <f t="shared" si="0"/>
        <v>0</v>
      </c>
      <c r="F20" s="443">
        <v>826</v>
      </c>
      <c r="G20" s="443">
        <v>826</v>
      </c>
      <c r="H20" s="301">
        <v>0</v>
      </c>
      <c r="I20" s="444">
        <v>0</v>
      </c>
      <c r="J20" s="446" t="s">
        <v>165</v>
      </c>
      <c r="K20" s="299" t="s">
        <v>2044</v>
      </c>
      <c r="L20" s="443">
        <v>6528</v>
      </c>
      <c r="M20" s="443">
        <v>6528</v>
      </c>
      <c r="N20" s="443">
        <v>0</v>
      </c>
      <c r="O20" s="443">
        <v>0</v>
      </c>
      <c r="P20" s="443">
        <v>826</v>
      </c>
      <c r="Q20" s="443">
        <v>826</v>
      </c>
      <c r="R20" s="443">
        <v>0</v>
      </c>
      <c r="S20" s="443">
        <v>0</v>
      </c>
      <c r="T20" s="447" t="s">
        <v>165</v>
      </c>
      <c r="U20" s="483" t="s">
        <v>1912</v>
      </c>
      <c r="V20" s="471">
        <v>10018</v>
      </c>
      <c r="W20" s="471">
        <v>10018</v>
      </c>
      <c r="X20" s="469">
        <f>V20-W20</f>
        <v>0</v>
      </c>
      <c r="Y20" s="472">
        <f t="shared" si="5"/>
        <v>0</v>
      </c>
      <c r="Z20" s="473">
        <v>1278</v>
      </c>
      <c r="AA20" s="473">
        <v>1278</v>
      </c>
      <c r="AB20" s="469">
        <f t="shared" si="4"/>
        <v>0</v>
      </c>
      <c r="AC20" s="470">
        <f t="shared" si="2"/>
        <v>0</v>
      </c>
      <c r="AD20" s="1167" t="s">
        <v>1913</v>
      </c>
    </row>
    <row r="21" spans="1:30" s="87" customFormat="1" ht="20.25" customHeight="1">
      <c r="A21" s="299" t="s">
        <v>16</v>
      </c>
      <c r="B21" s="443">
        <v>4295</v>
      </c>
      <c r="C21" s="443">
        <v>4292</v>
      </c>
      <c r="D21" s="301">
        <v>3</v>
      </c>
      <c r="E21" s="444">
        <f t="shared" si="0"/>
        <v>6.9848661233993012E-2</v>
      </c>
      <c r="F21" s="443">
        <v>625</v>
      </c>
      <c r="G21" s="443">
        <v>625</v>
      </c>
      <c r="H21" s="301">
        <v>0</v>
      </c>
      <c r="I21" s="444">
        <v>0</v>
      </c>
      <c r="J21" s="446" t="s">
        <v>139</v>
      </c>
      <c r="K21" s="299" t="s">
        <v>2045</v>
      </c>
      <c r="L21" s="443">
        <v>4350</v>
      </c>
      <c r="M21" s="443">
        <v>4350</v>
      </c>
      <c r="N21" s="443">
        <v>0</v>
      </c>
      <c r="O21" s="443">
        <v>0</v>
      </c>
      <c r="P21" s="443">
        <v>625</v>
      </c>
      <c r="Q21" s="443">
        <v>625</v>
      </c>
      <c r="R21" s="443">
        <v>0</v>
      </c>
      <c r="S21" s="443">
        <v>0</v>
      </c>
      <c r="T21" s="447" t="s">
        <v>139</v>
      </c>
      <c r="U21" s="485" t="s">
        <v>139</v>
      </c>
      <c r="V21" s="480">
        <v>4669.4625421925994</v>
      </c>
      <c r="W21" s="480">
        <v>4669.1912789999997</v>
      </c>
      <c r="X21" s="480">
        <f t="shared" ref="X21:X47" si="7">V21-W21</f>
        <v>0.27126319259969023</v>
      </c>
      <c r="Y21" s="482">
        <f t="shared" si="5"/>
        <v>5.8093022515673829E-3</v>
      </c>
      <c r="Z21" s="480">
        <v>718</v>
      </c>
      <c r="AA21" s="480">
        <v>718</v>
      </c>
      <c r="AB21" s="480">
        <f t="shared" si="4"/>
        <v>0</v>
      </c>
      <c r="AC21" s="481">
        <f t="shared" si="2"/>
        <v>0</v>
      </c>
      <c r="AD21" s="489" t="s">
        <v>16</v>
      </c>
    </row>
    <row r="22" spans="1:30" s="87" customFormat="1" ht="20.25" customHeight="1">
      <c r="A22" s="302" t="s">
        <v>808</v>
      </c>
      <c r="B22" s="448">
        <v>390349</v>
      </c>
      <c r="C22" s="448">
        <f>SUM(C16:C21)</f>
        <v>387578</v>
      </c>
      <c r="D22" s="448">
        <v>212</v>
      </c>
      <c r="E22" s="444">
        <f t="shared" si="0"/>
        <v>5.4310373537526678E-2</v>
      </c>
      <c r="F22" s="448">
        <v>59416</v>
      </c>
      <c r="G22" s="448">
        <v>59416</v>
      </c>
      <c r="H22" s="304">
        <v>0</v>
      </c>
      <c r="I22" s="444">
        <v>0</v>
      </c>
      <c r="J22" s="449" t="s">
        <v>807</v>
      </c>
      <c r="K22" s="299" t="s">
        <v>2046</v>
      </c>
      <c r="L22" s="448">
        <v>388841</v>
      </c>
      <c r="M22" s="448">
        <v>388836</v>
      </c>
      <c r="N22" s="448">
        <v>5</v>
      </c>
      <c r="O22" s="448">
        <v>0</v>
      </c>
      <c r="P22" s="448">
        <v>59416</v>
      </c>
      <c r="Q22" s="448">
        <v>59416</v>
      </c>
      <c r="R22" s="448">
        <v>0</v>
      </c>
      <c r="S22" s="448">
        <v>0</v>
      </c>
      <c r="T22" s="450" t="s">
        <v>807</v>
      </c>
      <c r="U22" s="503" t="s">
        <v>807</v>
      </c>
      <c r="V22" s="484">
        <v>477393</v>
      </c>
      <c r="W22" s="484">
        <v>476808</v>
      </c>
      <c r="X22" s="476">
        <f t="shared" si="7"/>
        <v>585</v>
      </c>
      <c r="Y22" s="477">
        <f t="shared" si="5"/>
        <v>0.12254054835324354</v>
      </c>
      <c r="Z22" s="484">
        <v>71677</v>
      </c>
      <c r="AA22" s="484">
        <v>71677</v>
      </c>
      <c r="AB22" s="476">
        <f t="shared" si="4"/>
        <v>0</v>
      </c>
      <c r="AC22" s="479">
        <f t="shared" si="2"/>
        <v>0</v>
      </c>
      <c r="AD22" s="491" t="s">
        <v>286</v>
      </c>
    </row>
    <row r="23" spans="1:30" s="87" customFormat="1" ht="20.25" customHeight="1">
      <c r="A23" s="299" t="s">
        <v>297</v>
      </c>
      <c r="B23" s="443">
        <v>63861</v>
      </c>
      <c r="C23" s="443">
        <v>63804</v>
      </c>
      <c r="D23" s="301">
        <v>58</v>
      </c>
      <c r="E23" s="444">
        <f t="shared" si="0"/>
        <v>9.0822254584175005E-2</v>
      </c>
      <c r="F23" s="443">
        <v>10225</v>
      </c>
      <c r="G23" s="443">
        <v>10207</v>
      </c>
      <c r="H23" s="301">
        <v>18</v>
      </c>
      <c r="I23" s="445">
        <v>0.2</v>
      </c>
      <c r="J23" s="446" t="s">
        <v>806</v>
      </c>
      <c r="K23" s="299" t="s">
        <v>2047</v>
      </c>
      <c r="L23" s="443">
        <v>65452</v>
      </c>
      <c r="M23" s="443">
        <v>65414</v>
      </c>
      <c r="N23" s="443">
        <v>38</v>
      </c>
      <c r="O23" s="443">
        <v>0.1</v>
      </c>
      <c r="P23" s="443">
        <v>10225</v>
      </c>
      <c r="Q23" s="443">
        <v>10207</v>
      </c>
      <c r="R23" s="443">
        <v>18</v>
      </c>
      <c r="S23" s="443">
        <v>0.2</v>
      </c>
      <c r="T23" s="447" t="s">
        <v>806</v>
      </c>
      <c r="U23" s="452" t="s">
        <v>806</v>
      </c>
      <c r="V23" s="469">
        <v>72302.41916401092</v>
      </c>
      <c r="W23" s="469">
        <v>71892.885211723988</v>
      </c>
      <c r="X23" s="469">
        <f t="shared" si="7"/>
        <v>409.53395228693262</v>
      </c>
      <c r="Y23" s="470">
        <f t="shared" si="5"/>
        <v>0.5664180493849662</v>
      </c>
      <c r="Z23" s="469">
        <v>13166.8385</v>
      </c>
      <c r="AA23" s="469">
        <v>12293</v>
      </c>
      <c r="AB23" s="469">
        <f t="shared" si="4"/>
        <v>873.83849999999984</v>
      </c>
      <c r="AC23" s="470">
        <f t="shared" si="2"/>
        <v>6.636661488632976</v>
      </c>
      <c r="AD23" s="488" t="s">
        <v>14</v>
      </c>
    </row>
    <row r="24" spans="1:30" s="87" customFormat="1" ht="20.25" customHeight="1">
      <c r="A24" s="299" t="s">
        <v>12</v>
      </c>
      <c r="B24" s="443">
        <v>109482</v>
      </c>
      <c r="C24" s="443">
        <v>109380</v>
      </c>
      <c r="D24" s="301">
        <v>102</v>
      </c>
      <c r="E24" s="444">
        <f t="shared" si="0"/>
        <v>9.3165999890392939E-2</v>
      </c>
      <c r="F24" s="443">
        <v>13168</v>
      </c>
      <c r="G24" s="443">
        <v>13168</v>
      </c>
      <c r="H24" s="301">
        <v>0</v>
      </c>
      <c r="I24" s="445">
        <v>0</v>
      </c>
      <c r="J24" s="446" t="s">
        <v>157</v>
      </c>
      <c r="K24" s="299" t="s">
        <v>2048</v>
      </c>
      <c r="L24" s="443">
        <v>68306</v>
      </c>
      <c r="M24" s="443">
        <v>68303</v>
      </c>
      <c r="N24" s="443">
        <v>3</v>
      </c>
      <c r="O24" s="443">
        <v>0</v>
      </c>
      <c r="P24" s="443">
        <v>13168</v>
      </c>
      <c r="Q24" s="443">
        <v>13168</v>
      </c>
      <c r="R24" s="443">
        <v>0</v>
      </c>
      <c r="S24" s="443">
        <v>0</v>
      </c>
      <c r="T24" s="447" t="s">
        <v>158</v>
      </c>
      <c r="U24" s="485" t="s">
        <v>158</v>
      </c>
      <c r="V24" s="480">
        <v>77832.196733332006</v>
      </c>
      <c r="W24" s="480">
        <v>77798.615461331996</v>
      </c>
      <c r="X24" s="480">
        <f t="shared" si="7"/>
        <v>33.581272000010358</v>
      </c>
      <c r="Y24" s="481">
        <f t="shared" si="5"/>
        <v>4.3145733269056012E-2</v>
      </c>
      <c r="Z24" s="480">
        <v>15497</v>
      </c>
      <c r="AA24" s="480">
        <v>15497</v>
      </c>
      <c r="AB24" s="480">
        <f t="shared" si="4"/>
        <v>0</v>
      </c>
      <c r="AC24" s="481">
        <f t="shared" si="2"/>
        <v>0</v>
      </c>
      <c r="AD24" s="489" t="s">
        <v>39</v>
      </c>
    </row>
    <row r="25" spans="1:30" s="87" customFormat="1" ht="20.25" customHeight="1">
      <c r="A25" s="299" t="s">
        <v>39</v>
      </c>
      <c r="B25" s="443">
        <v>66489</v>
      </c>
      <c r="C25" s="443">
        <v>66427</v>
      </c>
      <c r="D25" s="301">
        <v>62</v>
      </c>
      <c r="E25" s="444">
        <f t="shared" si="0"/>
        <v>9.3248507271879555E-2</v>
      </c>
      <c r="F25" s="443">
        <v>13272</v>
      </c>
      <c r="G25" s="443">
        <v>13258</v>
      </c>
      <c r="H25" s="301">
        <v>14</v>
      </c>
      <c r="I25" s="445">
        <v>0.1</v>
      </c>
      <c r="J25" s="446" t="s">
        <v>158</v>
      </c>
      <c r="K25" s="299" t="s">
        <v>2049</v>
      </c>
      <c r="L25" s="443">
        <v>72799</v>
      </c>
      <c r="M25" s="443">
        <v>72796</v>
      </c>
      <c r="N25" s="443">
        <v>3</v>
      </c>
      <c r="O25" s="443">
        <v>0</v>
      </c>
      <c r="P25" s="443">
        <v>13272</v>
      </c>
      <c r="Q25" s="443">
        <v>13258</v>
      </c>
      <c r="R25" s="443">
        <v>14</v>
      </c>
      <c r="S25" s="443">
        <v>0.1</v>
      </c>
      <c r="T25" s="447" t="s">
        <v>145</v>
      </c>
      <c r="U25" s="452" t="s">
        <v>145</v>
      </c>
      <c r="V25" s="469">
        <v>75688.494574771568</v>
      </c>
      <c r="W25" s="469">
        <v>75662.810254771568</v>
      </c>
      <c r="X25" s="469">
        <f t="shared" si="7"/>
        <v>25.684320000000298</v>
      </c>
      <c r="Y25" s="470">
        <f t="shared" si="5"/>
        <v>3.3934246075705901E-2</v>
      </c>
      <c r="Z25" s="469">
        <v>15828</v>
      </c>
      <c r="AA25" s="469">
        <v>15828</v>
      </c>
      <c r="AB25" s="469">
        <f t="shared" si="4"/>
        <v>0</v>
      </c>
      <c r="AC25" s="470">
        <f t="shared" si="2"/>
        <v>0</v>
      </c>
      <c r="AD25" s="488" t="s">
        <v>28</v>
      </c>
    </row>
    <row r="26" spans="1:30" s="87" customFormat="1" ht="20.25" customHeight="1">
      <c r="A26" s="299" t="s">
        <v>28</v>
      </c>
      <c r="B26" s="443">
        <v>71764</v>
      </c>
      <c r="C26" s="443">
        <v>71695</v>
      </c>
      <c r="D26" s="301">
        <v>69</v>
      </c>
      <c r="E26" s="444">
        <f t="shared" si="0"/>
        <v>9.6148486706426617E-2</v>
      </c>
      <c r="F26" s="443">
        <v>4487</v>
      </c>
      <c r="G26" s="443">
        <v>4300</v>
      </c>
      <c r="H26" s="301">
        <v>186</v>
      </c>
      <c r="I26" s="445">
        <v>4.2</v>
      </c>
      <c r="J26" s="446" t="s">
        <v>145</v>
      </c>
      <c r="K26" s="299" t="s">
        <v>2050</v>
      </c>
      <c r="L26" s="443">
        <v>26315</v>
      </c>
      <c r="M26" s="443">
        <v>26265</v>
      </c>
      <c r="N26" s="443">
        <v>50</v>
      </c>
      <c r="O26" s="443">
        <v>0.2</v>
      </c>
      <c r="P26" s="443">
        <v>4487</v>
      </c>
      <c r="Q26" s="443">
        <v>4300</v>
      </c>
      <c r="R26" s="443">
        <v>186</v>
      </c>
      <c r="S26" s="443">
        <v>4.2</v>
      </c>
      <c r="T26" s="447" t="s">
        <v>146</v>
      </c>
      <c r="U26" s="485" t="s">
        <v>146</v>
      </c>
      <c r="V26" s="480">
        <v>27747.031946987325</v>
      </c>
      <c r="W26" s="480">
        <v>27726.030916987325</v>
      </c>
      <c r="X26" s="480">
        <f t="shared" si="7"/>
        <v>21.001029999999446</v>
      </c>
      <c r="Y26" s="481">
        <f t="shared" si="5"/>
        <v>7.5687482683277282E-2</v>
      </c>
      <c r="Z26" s="480">
        <v>4698.6931999999988</v>
      </c>
      <c r="AA26" s="480">
        <v>4369.9021999999995</v>
      </c>
      <c r="AB26" s="480">
        <f t="shared" si="4"/>
        <v>328.79099999999926</v>
      </c>
      <c r="AC26" s="481">
        <f t="shared" si="2"/>
        <v>6.9974987939199638</v>
      </c>
      <c r="AD26" s="489" t="s">
        <v>6</v>
      </c>
    </row>
    <row r="27" spans="1:30" s="87" customFormat="1" ht="20.25" customHeight="1">
      <c r="A27" s="299" t="s">
        <v>6</v>
      </c>
      <c r="B27" s="443">
        <v>25016</v>
      </c>
      <c r="C27" s="443">
        <v>24898</v>
      </c>
      <c r="D27" s="301">
        <v>118</v>
      </c>
      <c r="E27" s="444">
        <f t="shared" si="0"/>
        <v>0.47169811320754718</v>
      </c>
      <c r="F27" s="443">
        <v>15727</v>
      </c>
      <c r="G27" s="443">
        <v>15668</v>
      </c>
      <c r="H27" s="301">
        <v>59</v>
      </c>
      <c r="I27" s="445">
        <v>0.4</v>
      </c>
      <c r="J27" s="446" t="s">
        <v>146</v>
      </c>
      <c r="K27" s="299" t="s">
        <v>2051</v>
      </c>
      <c r="L27" s="443">
        <v>108816</v>
      </c>
      <c r="M27" s="443">
        <v>108812</v>
      </c>
      <c r="N27" s="443">
        <v>4</v>
      </c>
      <c r="O27" s="443">
        <v>0</v>
      </c>
      <c r="P27" s="443">
        <v>15727</v>
      </c>
      <c r="Q27" s="443">
        <v>15668</v>
      </c>
      <c r="R27" s="443">
        <v>59</v>
      </c>
      <c r="S27" s="443">
        <v>0.4</v>
      </c>
      <c r="T27" s="447" t="s">
        <v>157</v>
      </c>
      <c r="U27" s="452" t="s">
        <v>157</v>
      </c>
      <c r="V27" s="469">
        <v>114798.40717551</v>
      </c>
      <c r="W27" s="469">
        <v>114721.87209151001</v>
      </c>
      <c r="X27" s="469">
        <f t="shared" si="7"/>
        <v>76.535083999988274</v>
      </c>
      <c r="Y27" s="470">
        <f t="shared" si="5"/>
        <v>6.6669116656799338E-2</v>
      </c>
      <c r="Z27" s="469">
        <v>17729.2772</v>
      </c>
      <c r="AA27" s="469">
        <v>17729.2772</v>
      </c>
      <c r="AB27" s="469">
        <f t="shared" si="4"/>
        <v>0</v>
      </c>
      <c r="AC27" s="470">
        <f t="shared" si="2"/>
        <v>0</v>
      </c>
      <c r="AD27" s="488" t="s">
        <v>12</v>
      </c>
    </row>
    <row r="28" spans="1:30" s="87" customFormat="1" ht="20.25" customHeight="1">
      <c r="A28" s="299" t="s">
        <v>10</v>
      </c>
      <c r="B28" s="443">
        <v>2766</v>
      </c>
      <c r="C28" s="443">
        <v>2756</v>
      </c>
      <c r="D28" s="301">
        <v>10</v>
      </c>
      <c r="E28" s="444">
        <f t="shared" si="0"/>
        <v>0.36153289949385392</v>
      </c>
      <c r="F28" s="443">
        <v>470</v>
      </c>
      <c r="G28" s="443">
        <v>470</v>
      </c>
      <c r="H28" s="301">
        <v>0</v>
      </c>
      <c r="I28" s="445">
        <v>0</v>
      </c>
      <c r="J28" s="446" t="s">
        <v>168</v>
      </c>
      <c r="K28" s="299" t="s">
        <v>2052</v>
      </c>
      <c r="L28" s="443">
        <v>2847</v>
      </c>
      <c r="M28" s="443">
        <v>2846</v>
      </c>
      <c r="N28" s="443">
        <v>1</v>
      </c>
      <c r="O28" s="443">
        <v>0</v>
      </c>
      <c r="P28" s="443">
        <v>470</v>
      </c>
      <c r="Q28" s="443">
        <v>470</v>
      </c>
      <c r="R28" s="443">
        <v>0</v>
      </c>
      <c r="S28" s="443">
        <v>0</v>
      </c>
      <c r="T28" s="447" t="s">
        <v>168</v>
      </c>
      <c r="U28" s="485" t="s">
        <v>168</v>
      </c>
      <c r="V28" s="480">
        <v>3050.6118328610005</v>
      </c>
      <c r="W28" s="480">
        <v>3049.6266808609998</v>
      </c>
      <c r="X28" s="480">
        <f t="shared" si="7"/>
        <v>0.98515200000065306</v>
      </c>
      <c r="Y28" s="481">
        <f t="shared" si="5"/>
        <v>3.2293587449857011E-2</v>
      </c>
      <c r="Z28" s="480">
        <v>501.1</v>
      </c>
      <c r="AA28" s="480">
        <v>501.1</v>
      </c>
      <c r="AB28" s="480">
        <f t="shared" si="4"/>
        <v>0</v>
      </c>
      <c r="AC28" s="481">
        <f t="shared" si="2"/>
        <v>0</v>
      </c>
      <c r="AD28" s="489" t="s">
        <v>10</v>
      </c>
    </row>
    <row r="29" spans="1:30" s="87" customFormat="1" ht="20.25" customHeight="1">
      <c r="A29" s="299" t="s">
        <v>805</v>
      </c>
      <c r="B29" s="443">
        <v>46</v>
      </c>
      <c r="C29" s="443">
        <v>46</v>
      </c>
      <c r="D29" s="301">
        <v>0</v>
      </c>
      <c r="E29" s="444">
        <f t="shared" si="0"/>
        <v>0</v>
      </c>
      <c r="F29" s="443">
        <v>8</v>
      </c>
      <c r="G29" s="443">
        <v>8</v>
      </c>
      <c r="H29" s="301">
        <v>0</v>
      </c>
      <c r="I29" s="445">
        <v>0</v>
      </c>
      <c r="J29" s="446" t="s">
        <v>804</v>
      </c>
      <c r="K29" s="299" t="s">
        <v>2053</v>
      </c>
      <c r="L29" s="443">
        <v>46</v>
      </c>
      <c r="M29" s="443">
        <v>46</v>
      </c>
      <c r="N29" s="443">
        <v>0</v>
      </c>
      <c r="O29" s="443">
        <v>0</v>
      </c>
      <c r="P29" s="443">
        <v>8</v>
      </c>
      <c r="Q29" s="443">
        <v>8</v>
      </c>
      <c r="R29" s="443">
        <v>0</v>
      </c>
      <c r="S29" s="443">
        <v>0</v>
      </c>
      <c r="T29" s="447" t="s">
        <v>804</v>
      </c>
      <c r="U29" s="452" t="s">
        <v>804</v>
      </c>
      <c r="V29" s="469">
        <v>64.094949999999997</v>
      </c>
      <c r="W29" s="469">
        <v>64.094949999999997</v>
      </c>
      <c r="X29" s="469">
        <f t="shared" si="7"/>
        <v>0</v>
      </c>
      <c r="Y29" s="470">
        <f t="shared" si="5"/>
        <v>0</v>
      </c>
      <c r="Z29" s="469">
        <v>12.306149999999999</v>
      </c>
      <c r="AA29" s="469">
        <v>12.306149999999999</v>
      </c>
      <c r="AB29" s="469">
        <f t="shared" si="4"/>
        <v>0</v>
      </c>
      <c r="AC29" s="470">
        <f t="shared" si="2"/>
        <v>0</v>
      </c>
      <c r="AD29" s="492" t="s">
        <v>803</v>
      </c>
    </row>
    <row r="30" spans="1:30" s="87" customFormat="1" ht="20.25" customHeight="1">
      <c r="A30" s="302" t="s">
        <v>802</v>
      </c>
      <c r="B30" s="448">
        <v>339337</v>
      </c>
      <c r="C30" s="448">
        <v>338960</v>
      </c>
      <c r="D30" s="448">
        <v>417</v>
      </c>
      <c r="E30" s="444">
        <f t="shared" si="0"/>
        <v>0.1228866878648659</v>
      </c>
      <c r="F30" s="448">
        <v>53579</v>
      </c>
      <c r="G30" s="448">
        <v>53465</v>
      </c>
      <c r="H30" s="304">
        <v>114</v>
      </c>
      <c r="I30" s="444">
        <v>0.2</v>
      </c>
      <c r="J30" s="449" t="s">
        <v>801</v>
      </c>
      <c r="K30" s="299" t="s">
        <v>2054</v>
      </c>
      <c r="L30" s="448">
        <v>344535</v>
      </c>
      <c r="M30" s="448">
        <v>344436</v>
      </c>
      <c r="N30" s="448">
        <v>99</v>
      </c>
      <c r="O30" s="448">
        <v>0</v>
      </c>
      <c r="P30" s="448">
        <v>53579</v>
      </c>
      <c r="Q30" s="448">
        <v>53465</v>
      </c>
      <c r="R30" s="448">
        <v>114</v>
      </c>
      <c r="S30" s="448">
        <v>0.2</v>
      </c>
      <c r="T30" s="450" t="s">
        <v>801</v>
      </c>
      <c r="U30" s="503" t="s">
        <v>801</v>
      </c>
      <c r="V30" s="484">
        <v>371467</v>
      </c>
      <c r="W30" s="484">
        <v>370900</v>
      </c>
      <c r="X30" s="476">
        <f t="shared" si="7"/>
        <v>567</v>
      </c>
      <c r="Y30" s="477">
        <f t="shared" si="5"/>
        <v>0.15263805398595298</v>
      </c>
      <c r="Z30" s="478">
        <v>64337</v>
      </c>
      <c r="AA30" s="478">
        <v>64337</v>
      </c>
      <c r="AB30" s="476">
        <f t="shared" si="4"/>
        <v>0</v>
      </c>
      <c r="AC30" s="479">
        <f t="shared" si="2"/>
        <v>0</v>
      </c>
      <c r="AD30" s="491" t="s">
        <v>293</v>
      </c>
    </row>
    <row r="31" spans="1:30" s="87" customFormat="1" ht="20.25" customHeight="1">
      <c r="A31" s="299" t="s">
        <v>22</v>
      </c>
      <c r="B31" s="443">
        <v>30061</v>
      </c>
      <c r="C31" s="443">
        <v>29825</v>
      </c>
      <c r="D31" s="301">
        <v>236</v>
      </c>
      <c r="E31" s="444">
        <f t="shared" si="0"/>
        <v>0.78507035694088689</v>
      </c>
      <c r="F31" s="443">
        <v>5835</v>
      </c>
      <c r="G31" s="443">
        <v>5789</v>
      </c>
      <c r="H31" s="301">
        <v>46</v>
      </c>
      <c r="I31" s="445">
        <v>0.8</v>
      </c>
      <c r="J31" s="446" t="s">
        <v>136</v>
      </c>
      <c r="K31" s="299" t="s">
        <v>2055</v>
      </c>
      <c r="L31" s="443">
        <v>31627</v>
      </c>
      <c r="M31" s="443">
        <v>31533</v>
      </c>
      <c r="N31" s="443">
        <v>94</v>
      </c>
      <c r="O31" s="443">
        <v>0.3</v>
      </c>
      <c r="P31" s="443">
        <v>5835</v>
      </c>
      <c r="Q31" s="443">
        <v>5789</v>
      </c>
      <c r="R31" s="443">
        <v>46</v>
      </c>
      <c r="S31" s="443">
        <v>0.8</v>
      </c>
      <c r="T31" s="447" t="s">
        <v>136</v>
      </c>
      <c r="U31" s="452" t="s">
        <v>136</v>
      </c>
      <c r="V31" s="469">
        <v>39544.891462609608</v>
      </c>
      <c r="W31" s="469">
        <v>38761.500709790009</v>
      </c>
      <c r="X31" s="469">
        <f t="shared" si="7"/>
        <v>783.39075281959958</v>
      </c>
      <c r="Y31" s="470">
        <f t="shared" si="5"/>
        <v>1.9810163180250711</v>
      </c>
      <c r="Z31" s="469">
        <v>7851.5189980947516</v>
      </c>
      <c r="AA31" s="469">
        <v>6630.7391040000002</v>
      </c>
      <c r="AB31" s="469">
        <f t="shared" si="4"/>
        <v>1220.7798940947514</v>
      </c>
      <c r="AC31" s="470">
        <f t="shared" si="2"/>
        <v>15.548327583375723</v>
      </c>
      <c r="AD31" s="488" t="s">
        <v>22</v>
      </c>
    </row>
    <row r="32" spans="1:30" s="87" customFormat="1" ht="20.25" customHeight="1">
      <c r="A32" s="299" t="s">
        <v>800</v>
      </c>
      <c r="B32" s="443">
        <v>22745</v>
      </c>
      <c r="C32" s="443">
        <v>22372</v>
      </c>
      <c r="D32" s="301">
        <v>372</v>
      </c>
      <c r="E32" s="444">
        <f t="shared" si="0"/>
        <v>1.6355242910529786</v>
      </c>
      <c r="F32" s="443">
        <v>3014</v>
      </c>
      <c r="G32" s="443">
        <v>3014</v>
      </c>
      <c r="H32" s="301">
        <v>0</v>
      </c>
      <c r="I32" s="445">
        <v>0</v>
      </c>
      <c r="J32" s="446" t="s">
        <v>799</v>
      </c>
      <c r="K32" s="299" t="s">
        <v>2056</v>
      </c>
      <c r="L32" s="443">
        <v>22429</v>
      </c>
      <c r="M32" s="443">
        <v>22427</v>
      </c>
      <c r="N32" s="443">
        <v>2</v>
      </c>
      <c r="O32" s="443">
        <v>0</v>
      </c>
      <c r="P32" s="443">
        <v>3014</v>
      </c>
      <c r="Q32" s="443">
        <v>3014</v>
      </c>
      <c r="R32" s="443">
        <v>0</v>
      </c>
      <c r="S32" s="443">
        <v>0</v>
      </c>
      <c r="T32" s="447" t="s">
        <v>799</v>
      </c>
      <c r="U32" s="485" t="s">
        <v>799</v>
      </c>
      <c r="V32" s="480">
        <v>26338.542927251787</v>
      </c>
      <c r="W32" s="480">
        <v>26329.897835073571</v>
      </c>
      <c r="X32" s="480">
        <f t="shared" si="7"/>
        <v>8.6450921782161458</v>
      </c>
      <c r="Y32" s="481">
        <f t="shared" si="5"/>
        <v>3.2822970511672843E-2</v>
      </c>
      <c r="Z32" s="480">
        <v>3402.3930362800525</v>
      </c>
      <c r="AA32" s="480">
        <v>3395.5594728409606</v>
      </c>
      <c r="AB32" s="480">
        <f t="shared" si="4"/>
        <v>6.833563439091904</v>
      </c>
      <c r="AC32" s="481">
        <f t="shared" si="2"/>
        <v>0.20084579783184783</v>
      </c>
      <c r="AD32" s="489" t="s">
        <v>798</v>
      </c>
    </row>
    <row r="33" spans="1:30" s="87" customFormat="1" ht="20.25" customHeight="1">
      <c r="A33" s="299" t="s">
        <v>27</v>
      </c>
      <c r="B33" s="443">
        <v>8737</v>
      </c>
      <c r="C33" s="443">
        <v>8490</v>
      </c>
      <c r="D33" s="301">
        <v>247</v>
      </c>
      <c r="E33" s="444">
        <f t="shared" si="0"/>
        <v>2.8270573423371865</v>
      </c>
      <c r="F33" s="443">
        <v>1396</v>
      </c>
      <c r="G33" s="443">
        <v>1389</v>
      </c>
      <c r="H33" s="301">
        <v>6</v>
      </c>
      <c r="I33" s="445">
        <v>0.5</v>
      </c>
      <c r="J33" s="446" t="s">
        <v>144</v>
      </c>
      <c r="K33" s="299" t="s">
        <v>2057</v>
      </c>
      <c r="L33" s="443">
        <v>8941</v>
      </c>
      <c r="M33" s="443">
        <v>8872</v>
      </c>
      <c r="N33" s="443">
        <v>69</v>
      </c>
      <c r="O33" s="443">
        <v>0.8</v>
      </c>
      <c r="P33" s="443">
        <v>1396</v>
      </c>
      <c r="Q33" s="443">
        <v>1389</v>
      </c>
      <c r="R33" s="443">
        <v>6</v>
      </c>
      <c r="S33" s="443">
        <v>0.5</v>
      </c>
      <c r="T33" s="447" t="s">
        <v>144</v>
      </c>
      <c r="U33" s="452" t="s">
        <v>144</v>
      </c>
      <c r="V33" s="469">
        <v>13277.910116299661</v>
      </c>
      <c r="W33" s="469">
        <v>12287.824235197999</v>
      </c>
      <c r="X33" s="469">
        <f t="shared" si="7"/>
        <v>990.08588110166238</v>
      </c>
      <c r="Y33" s="470">
        <f t="shared" si="5"/>
        <v>7.4566394291693188</v>
      </c>
      <c r="Z33" s="469">
        <v>2253.4255441969572</v>
      </c>
      <c r="AA33" s="469">
        <v>1917.8103852607157</v>
      </c>
      <c r="AB33" s="469">
        <f t="shared" si="4"/>
        <v>335.61515893624141</v>
      </c>
      <c r="AC33" s="470">
        <f t="shared" si="2"/>
        <v>14.893554384369201</v>
      </c>
      <c r="AD33" s="488" t="s">
        <v>27</v>
      </c>
    </row>
    <row r="34" spans="1:30" s="87" customFormat="1" ht="20.25" customHeight="1">
      <c r="A34" s="299" t="s">
        <v>9</v>
      </c>
      <c r="B34" s="443">
        <v>32145</v>
      </c>
      <c r="C34" s="443">
        <v>32115</v>
      </c>
      <c r="D34" s="301">
        <v>30</v>
      </c>
      <c r="E34" s="444">
        <f t="shared" si="0"/>
        <v>9.3327111525898274E-2</v>
      </c>
      <c r="F34" s="443">
        <v>5292</v>
      </c>
      <c r="G34" s="443">
        <v>5292</v>
      </c>
      <c r="H34" s="301">
        <v>0</v>
      </c>
      <c r="I34" s="445">
        <v>0</v>
      </c>
      <c r="J34" s="446" t="s">
        <v>797</v>
      </c>
      <c r="K34" s="299" t="s">
        <v>2058</v>
      </c>
      <c r="L34" s="443">
        <v>29692</v>
      </c>
      <c r="M34" s="443">
        <v>29692</v>
      </c>
      <c r="N34" s="443">
        <v>0</v>
      </c>
      <c r="O34" s="443">
        <v>0</v>
      </c>
      <c r="P34" s="443">
        <v>5292</v>
      </c>
      <c r="Q34" s="443">
        <v>5292</v>
      </c>
      <c r="R34" s="443">
        <v>0</v>
      </c>
      <c r="S34" s="443">
        <v>0</v>
      </c>
      <c r="T34" s="447" t="s">
        <v>797</v>
      </c>
      <c r="U34" s="485" t="s">
        <v>797</v>
      </c>
      <c r="V34" s="480">
        <v>42631.166883781472</v>
      </c>
      <c r="W34" s="480">
        <v>42584.355357443354</v>
      </c>
      <c r="X34" s="480">
        <f t="shared" si="7"/>
        <v>46.811526338118711</v>
      </c>
      <c r="Y34" s="481">
        <f t="shared" si="5"/>
        <v>0.10980587621665032</v>
      </c>
      <c r="Z34" s="480">
        <v>6566.4012635317549</v>
      </c>
      <c r="AA34" s="480">
        <v>6391.2823807500008</v>
      </c>
      <c r="AB34" s="480">
        <f t="shared" si="4"/>
        <v>175.11888278175411</v>
      </c>
      <c r="AC34" s="481">
        <f t="shared" si="2"/>
        <v>2.6668928040435653</v>
      </c>
      <c r="AD34" s="489" t="s">
        <v>9</v>
      </c>
    </row>
    <row r="35" spans="1:30" s="87" customFormat="1" ht="20.25" customHeight="1">
      <c r="A35" s="299" t="s">
        <v>37</v>
      </c>
      <c r="B35" s="443">
        <v>51471</v>
      </c>
      <c r="C35" s="443">
        <v>51287</v>
      </c>
      <c r="D35" s="301">
        <v>184</v>
      </c>
      <c r="E35" s="444">
        <f t="shared" si="0"/>
        <v>0.35748285442287892</v>
      </c>
      <c r="F35" s="443">
        <v>9263</v>
      </c>
      <c r="G35" s="443">
        <v>9088</v>
      </c>
      <c r="H35" s="301">
        <v>175</v>
      </c>
      <c r="I35" s="445">
        <v>1.9</v>
      </c>
      <c r="J35" s="446" t="s">
        <v>162</v>
      </c>
      <c r="K35" s="299" t="s">
        <v>2059</v>
      </c>
      <c r="L35" s="443">
        <v>52948</v>
      </c>
      <c r="M35" s="443">
        <v>52824</v>
      </c>
      <c r="N35" s="443">
        <v>124</v>
      </c>
      <c r="O35" s="443">
        <v>0.2</v>
      </c>
      <c r="P35" s="443">
        <v>9263</v>
      </c>
      <c r="Q35" s="443">
        <v>9088</v>
      </c>
      <c r="R35" s="443">
        <v>175</v>
      </c>
      <c r="S35" s="443">
        <v>1.9</v>
      </c>
      <c r="T35" s="447" t="s">
        <v>162</v>
      </c>
      <c r="U35" s="452" t="s">
        <v>162</v>
      </c>
      <c r="V35" s="469">
        <v>60348.301210171499</v>
      </c>
      <c r="W35" s="469">
        <v>60274.475192540005</v>
      </c>
      <c r="X35" s="469">
        <f t="shared" si="7"/>
        <v>73.826017631494324</v>
      </c>
      <c r="Y35" s="470">
        <f t="shared" si="5"/>
        <v>0.12233321593326177</v>
      </c>
      <c r="Z35" s="469">
        <v>10124.867570046468</v>
      </c>
      <c r="AA35" s="469">
        <v>9900.1566679999996</v>
      </c>
      <c r="AB35" s="469">
        <f t="shared" si="4"/>
        <v>224.71090204646862</v>
      </c>
      <c r="AC35" s="470">
        <f t="shared" si="2"/>
        <v>2.2193959623852866</v>
      </c>
      <c r="AD35" s="486" t="s">
        <v>37</v>
      </c>
    </row>
    <row r="36" spans="1:30" s="87" customFormat="1" ht="20.25" customHeight="1">
      <c r="A36" s="299" t="s">
        <v>20</v>
      </c>
      <c r="B36" s="443">
        <v>527</v>
      </c>
      <c r="C36" s="443">
        <v>527</v>
      </c>
      <c r="D36" s="301">
        <v>0</v>
      </c>
      <c r="E36" s="444">
        <f t="shared" si="0"/>
        <v>0</v>
      </c>
      <c r="F36" s="443">
        <v>115</v>
      </c>
      <c r="G36" s="443">
        <v>115</v>
      </c>
      <c r="H36" s="301">
        <v>0</v>
      </c>
      <c r="I36" s="445">
        <v>0</v>
      </c>
      <c r="J36" s="446" t="s">
        <v>156</v>
      </c>
      <c r="K36" s="299" t="s">
        <v>2060</v>
      </c>
      <c r="L36" s="443">
        <v>554</v>
      </c>
      <c r="M36" s="443">
        <v>554</v>
      </c>
      <c r="N36" s="443">
        <v>0</v>
      </c>
      <c r="O36" s="443">
        <v>0</v>
      </c>
      <c r="P36" s="443">
        <v>115</v>
      </c>
      <c r="Q36" s="443">
        <v>115</v>
      </c>
      <c r="R36" s="443">
        <v>0</v>
      </c>
      <c r="S36" s="443">
        <v>0</v>
      </c>
      <c r="T36" s="447" t="s">
        <v>156</v>
      </c>
      <c r="U36" s="504" t="s">
        <v>156</v>
      </c>
      <c r="V36" s="480">
        <v>587.06123192992038</v>
      </c>
      <c r="W36" s="480">
        <v>586.87241179199998</v>
      </c>
      <c r="X36" s="480">
        <f t="shared" si="7"/>
        <v>0.18882013792040198</v>
      </c>
      <c r="Y36" s="481">
        <f t="shared" si="5"/>
        <v>3.2163618997573688E-2</v>
      </c>
      <c r="Z36" s="480">
        <v>124.16908799999999</v>
      </c>
      <c r="AA36" s="480">
        <v>124.16908799999999</v>
      </c>
      <c r="AB36" s="480">
        <f t="shared" si="4"/>
        <v>0</v>
      </c>
      <c r="AC36" s="481">
        <f t="shared" si="2"/>
        <v>0</v>
      </c>
      <c r="AD36" s="493" t="s">
        <v>20</v>
      </c>
    </row>
    <row r="37" spans="1:30" s="87" customFormat="1" ht="33.75" customHeight="1">
      <c r="A37" s="453" t="s">
        <v>796</v>
      </c>
      <c r="B37" s="443">
        <v>346</v>
      </c>
      <c r="C37" s="443">
        <v>323</v>
      </c>
      <c r="D37" s="301">
        <v>23</v>
      </c>
      <c r="E37" s="444">
        <f t="shared" si="0"/>
        <v>6.6473988439306355</v>
      </c>
      <c r="F37" s="443">
        <v>58</v>
      </c>
      <c r="G37" s="443">
        <v>54</v>
      </c>
      <c r="H37" s="301">
        <v>4</v>
      </c>
      <c r="I37" s="445">
        <v>6.9</v>
      </c>
      <c r="J37" s="454" t="s">
        <v>795</v>
      </c>
      <c r="K37" s="299" t="s">
        <v>2061</v>
      </c>
      <c r="L37" s="443">
        <v>346</v>
      </c>
      <c r="M37" s="443">
        <v>323</v>
      </c>
      <c r="N37" s="443">
        <v>23</v>
      </c>
      <c r="O37" s="443">
        <v>6.7</v>
      </c>
      <c r="P37" s="443">
        <v>58</v>
      </c>
      <c r="Q37" s="443">
        <v>54</v>
      </c>
      <c r="R37" s="443">
        <v>4</v>
      </c>
      <c r="S37" s="443">
        <v>6.9</v>
      </c>
      <c r="T37" s="455" t="s">
        <v>795</v>
      </c>
      <c r="U37" s="483" t="s">
        <v>795</v>
      </c>
      <c r="V37" s="469">
        <v>348.45</v>
      </c>
      <c r="W37" s="469">
        <v>348</v>
      </c>
      <c r="X37" s="469">
        <f t="shared" si="7"/>
        <v>0.44999999999998863</v>
      </c>
      <c r="Y37" s="470">
        <f t="shared" si="5"/>
        <v>0.12914334911751721</v>
      </c>
      <c r="Z37" s="469">
        <v>62.3</v>
      </c>
      <c r="AA37" s="469">
        <v>62.3</v>
      </c>
      <c r="AB37" s="469">
        <f t="shared" si="4"/>
        <v>0</v>
      </c>
      <c r="AC37" s="470">
        <f t="shared" si="2"/>
        <v>0</v>
      </c>
      <c r="AD37" s="488" t="s">
        <v>794</v>
      </c>
    </row>
    <row r="38" spans="1:30" s="87" customFormat="1" ht="20.25" customHeight="1">
      <c r="A38" s="302" t="s">
        <v>793</v>
      </c>
      <c r="B38" s="448">
        <f>SUM(B31:B36)</f>
        <v>145686</v>
      </c>
      <c r="C38" s="448">
        <f>SUM(C31:C36)</f>
        <v>144616</v>
      </c>
      <c r="D38" s="448">
        <v>1070</v>
      </c>
      <c r="E38" s="444">
        <f t="shared" si="0"/>
        <v>0.73445629641832433</v>
      </c>
      <c r="F38" s="448">
        <v>23421</v>
      </c>
      <c r="G38" s="448">
        <v>23398</v>
      </c>
      <c r="H38" s="304">
        <v>22</v>
      </c>
      <c r="I38" s="444">
        <v>0.1</v>
      </c>
      <c r="J38" s="449" t="s">
        <v>792</v>
      </c>
      <c r="K38" s="299" t="s">
        <v>2062</v>
      </c>
      <c r="L38" s="448">
        <v>146191</v>
      </c>
      <c r="M38" s="448">
        <v>145902</v>
      </c>
      <c r="N38" s="448">
        <v>289</v>
      </c>
      <c r="O38" s="448">
        <v>0.2</v>
      </c>
      <c r="P38" s="448">
        <v>23421</v>
      </c>
      <c r="Q38" s="448">
        <v>23398</v>
      </c>
      <c r="R38" s="448">
        <v>22</v>
      </c>
      <c r="S38" s="448">
        <v>0.1</v>
      </c>
      <c r="T38" s="450" t="s">
        <v>792</v>
      </c>
      <c r="U38" s="503" t="s">
        <v>792</v>
      </c>
      <c r="V38" s="484">
        <v>182791</v>
      </c>
      <c r="W38" s="484">
        <v>180888</v>
      </c>
      <c r="X38" s="476">
        <f t="shared" si="7"/>
        <v>1903</v>
      </c>
      <c r="Y38" s="479">
        <f t="shared" si="5"/>
        <v>1.0410797030488372</v>
      </c>
      <c r="Z38" s="478">
        <v>28275</v>
      </c>
      <c r="AA38" s="478">
        <v>27218</v>
      </c>
      <c r="AB38" s="476">
        <f t="shared" si="4"/>
        <v>1057</v>
      </c>
      <c r="AC38" s="479">
        <f t="shared" si="2"/>
        <v>3.7382847038019453</v>
      </c>
      <c r="AD38" s="491" t="s">
        <v>283</v>
      </c>
    </row>
    <row r="39" spans="1:30" s="87" customFormat="1" ht="20.25" customHeight="1">
      <c r="A39" s="299" t="s">
        <v>791</v>
      </c>
      <c r="B39" s="443">
        <v>869</v>
      </c>
      <c r="C39" s="443">
        <v>859</v>
      </c>
      <c r="D39" s="301">
        <v>9</v>
      </c>
      <c r="E39" s="444">
        <f t="shared" si="0"/>
        <v>1.0356731875719218</v>
      </c>
      <c r="F39" s="443">
        <v>158</v>
      </c>
      <c r="G39" s="443">
        <v>152</v>
      </c>
      <c r="H39" s="301">
        <v>6</v>
      </c>
      <c r="I39" s="445">
        <v>3.5</v>
      </c>
      <c r="J39" s="446" t="s">
        <v>790</v>
      </c>
      <c r="K39" s="299" t="s">
        <v>2063</v>
      </c>
      <c r="L39" s="443">
        <v>753</v>
      </c>
      <c r="M39" s="443">
        <v>749</v>
      </c>
      <c r="N39" s="443">
        <v>4</v>
      </c>
      <c r="O39" s="443">
        <v>0.5</v>
      </c>
      <c r="P39" s="443">
        <v>158</v>
      </c>
      <c r="Q39" s="443">
        <v>152</v>
      </c>
      <c r="R39" s="443">
        <v>6</v>
      </c>
      <c r="S39" s="443">
        <v>3.5</v>
      </c>
      <c r="T39" s="447" t="s">
        <v>790</v>
      </c>
      <c r="U39" s="452" t="s">
        <v>790</v>
      </c>
      <c r="V39" s="469">
        <v>915.44370287916274</v>
      </c>
      <c r="W39" s="469">
        <v>891.84083602933333</v>
      </c>
      <c r="X39" s="469">
        <f t="shared" si="7"/>
        <v>23.602866849829411</v>
      </c>
      <c r="Y39" s="470">
        <f t="shared" si="5"/>
        <v>2.5782980182829394</v>
      </c>
      <c r="Z39" s="469">
        <v>167</v>
      </c>
      <c r="AA39" s="469">
        <v>167</v>
      </c>
      <c r="AB39" s="469">
        <f t="shared" si="4"/>
        <v>0</v>
      </c>
      <c r="AC39" s="470">
        <f t="shared" si="2"/>
        <v>0</v>
      </c>
      <c r="AD39" s="488" t="s">
        <v>15</v>
      </c>
    </row>
    <row r="40" spans="1:30" s="87" customFormat="1" ht="20.25" customHeight="1">
      <c r="A40" s="299" t="s">
        <v>21</v>
      </c>
      <c r="B40" s="443">
        <v>9566</v>
      </c>
      <c r="C40" s="443">
        <v>9238</v>
      </c>
      <c r="D40" s="301">
        <v>328</v>
      </c>
      <c r="E40" s="444">
        <f t="shared" si="0"/>
        <v>3.4288103700606314</v>
      </c>
      <c r="F40" s="443">
        <v>2193</v>
      </c>
      <c r="G40" s="443">
        <v>1956</v>
      </c>
      <c r="H40" s="301">
        <v>237</v>
      </c>
      <c r="I40" s="445">
        <v>10.8</v>
      </c>
      <c r="J40" s="446" t="s">
        <v>135</v>
      </c>
      <c r="K40" s="299" t="s">
        <v>2064</v>
      </c>
      <c r="L40" s="443">
        <v>9804</v>
      </c>
      <c r="M40" s="443">
        <v>9288</v>
      </c>
      <c r="N40" s="443">
        <v>516</v>
      </c>
      <c r="O40" s="443">
        <v>5.3</v>
      </c>
      <c r="P40" s="443">
        <v>2193</v>
      </c>
      <c r="Q40" s="443">
        <v>1956</v>
      </c>
      <c r="R40" s="443">
        <v>237</v>
      </c>
      <c r="S40" s="443">
        <v>10.8</v>
      </c>
      <c r="T40" s="447" t="s">
        <v>135</v>
      </c>
      <c r="U40" s="485" t="s">
        <v>135</v>
      </c>
      <c r="V40" s="480">
        <v>11464.680275244044</v>
      </c>
      <c r="W40" s="480">
        <v>11464.680275244044</v>
      </c>
      <c r="X40" s="480">
        <f t="shared" si="7"/>
        <v>0</v>
      </c>
      <c r="Y40" s="481">
        <f t="shared" si="5"/>
        <v>0</v>
      </c>
      <c r="Z40" s="480">
        <v>2378.8510000000001</v>
      </c>
      <c r="AA40" s="480">
        <v>2376</v>
      </c>
      <c r="AB40" s="480">
        <f t="shared" si="4"/>
        <v>2.8510000000001128</v>
      </c>
      <c r="AC40" s="481">
        <f t="shared" si="2"/>
        <v>0.11984777524948441</v>
      </c>
      <c r="AD40" s="489" t="s">
        <v>21</v>
      </c>
    </row>
    <row r="41" spans="1:30" s="87" customFormat="1" ht="20.25" customHeight="1">
      <c r="A41" s="299" t="s">
        <v>19</v>
      </c>
      <c r="B41" s="443">
        <v>905</v>
      </c>
      <c r="C41" s="443">
        <v>895</v>
      </c>
      <c r="D41" s="301">
        <v>10</v>
      </c>
      <c r="E41" s="444">
        <f t="shared" si="0"/>
        <v>1.1049723756906078</v>
      </c>
      <c r="F41" s="443">
        <v>226</v>
      </c>
      <c r="G41" s="443">
        <v>218</v>
      </c>
      <c r="H41" s="301">
        <v>8</v>
      </c>
      <c r="I41" s="445">
        <v>3.6</v>
      </c>
      <c r="J41" s="446" t="s">
        <v>149</v>
      </c>
      <c r="K41" s="299" t="s">
        <v>2065</v>
      </c>
      <c r="L41" s="443">
        <v>924</v>
      </c>
      <c r="M41" s="443">
        <v>917</v>
      </c>
      <c r="N41" s="443">
        <v>6</v>
      </c>
      <c r="O41" s="443">
        <v>0.7</v>
      </c>
      <c r="P41" s="443">
        <v>226</v>
      </c>
      <c r="Q41" s="443">
        <v>218</v>
      </c>
      <c r="R41" s="443">
        <v>8</v>
      </c>
      <c r="S41" s="443">
        <v>3.6</v>
      </c>
      <c r="T41" s="447" t="s">
        <v>149</v>
      </c>
      <c r="U41" s="452" t="s">
        <v>149</v>
      </c>
      <c r="V41" s="469">
        <v>1014.1234028750852</v>
      </c>
      <c r="W41" s="469">
        <v>1013.6754221859999</v>
      </c>
      <c r="X41" s="469">
        <f t="shared" si="7"/>
        <v>0.44798068908528421</v>
      </c>
      <c r="Y41" s="470">
        <f t="shared" si="5"/>
        <v>4.4174179179302928E-2</v>
      </c>
      <c r="Z41" s="469">
        <v>248</v>
      </c>
      <c r="AA41" s="469">
        <v>248</v>
      </c>
      <c r="AB41" s="469">
        <f t="shared" si="4"/>
        <v>0</v>
      </c>
      <c r="AC41" s="470">
        <f t="shared" si="2"/>
        <v>0</v>
      </c>
      <c r="AD41" s="488" t="s">
        <v>19</v>
      </c>
    </row>
    <row r="42" spans="1:30" s="87" customFormat="1" ht="20.25" customHeight="1">
      <c r="A42" s="299" t="s">
        <v>8</v>
      </c>
      <c r="B42" s="443">
        <v>1957</v>
      </c>
      <c r="C42" s="443">
        <v>1956</v>
      </c>
      <c r="D42" s="301">
        <v>2</v>
      </c>
      <c r="E42" s="444">
        <f t="shared" si="0"/>
        <v>0.10219724067450178</v>
      </c>
      <c r="F42" s="443">
        <v>371</v>
      </c>
      <c r="G42" s="443">
        <v>371</v>
      </c>
      <c r="H42" s="301">
        <v>0</v>
      </c>
      <c r="I42" s="445">
        <v>0</v>
      </c>
      <c r="J42" s="446" t="s">
        <v>150</v>
      </c>
      <c r="K42" s="299" t="s">
        <v>2066</v>
      </c>
      <c r="L42" s="443">
        <v>2112</v>
      </c>
      <c r="M42" s="443">
        <v>2064</v>
      </c>
      <c r="N42" s="443">
        <v>48</v>
      </c>
      <c r="O42" s="443">
        <v>2.2999999999999998</v>
      </c>
      <c r="P42" s="443">
        <v>371</v>
      </c>
      <c r="Q42" s="443">
        <v>371</v>
      </c>
      <c r="R42" s="443">
        <v>0</v>
      </c>
      <c r="S42" s="443">
        <v>0</v>
      </c>
      <c r="T42" s="447" t="s">
        <v>150</v>
      </c>
      <c r="U42" s="485" t="s">
        <v>150</v>
      </c>
      <c r="V42" s="480">
        <v>2237.2620853043818</v>
      </c>
      <c r="W42" s="480">
        <v>2237.2142348420002</v>
      </c>
      <c r="X42" s="480">
        <f t="shared" si="7"/>
        <v>4.7850462381575198E-2</v>
      </c>
      <c r="Y42" s="481">
        <f t="shared" si="5"/>
        <v>2.1387955705272277E-3</v>
      </c>
      <c r="Z42" s="480">
        <v>404.12099999999998</v>
      </c>
      <c r="AA42" s="480">
        <v>404</v>
      </c>
      <c r="AB42" s="480">
        <f t="shared" si="4"/>
        <v>0.1209999999999809</v>
      </c>
      <c r="AC42" s="481">
        <f t="shared" si="2"/>
        <v>2.9941527413814405E-2</v>
      </c>
      <c r="AD42" s="489" t="s">
        <v>8</v>
      </c>
    </row>
    <row r="43" spans="1:30" s="87" customFormat="1" ht="20.25" customHeight="1">
      <c r="A43" s="299" t="s">
        <v>30</v>
      </c>
      <c r="B43" s="443">
        <v>643</v>
      </c>
      <c r="C43" s="443">
        <v>635</v>
      </c>
      <c r="D43" s="301">
        <v>8</v>
      </c>
      <c r="E43" s="444">
        <f t="shared" si="0"/>
        <v>1.2441679626749611</v>
      </c>
      <c r="F43" s="443">
        <v>133</v>
      </c>
      <c r="G43" s="443">
        <v>132</v>
      </c>
      <c r="H43" s="301">
        <v>0</v>
      </c>
      <c r="I43" s="445">
        <v>0.1</v>
      </c>
      <c r="J43" s="446" t="s">
        <v>151</v>
      </c>
      <c r="K43" s="299" t="s">
        <v>2067</v>
      </c>
      <c r="L43" s="443">
        <v>647</v>
      </c>
      <c r="M43" s="443">
        <v>643</v>
      </c>
      <c r="N43" s="443">
        <v>4</v>
      </c>
      <c r="O43" s="443">
        <v>0.7</v>
      </c>
      <c r="P43" s="443">
        <v>133</v>
      </c>
      <c r="Q43" s="443">
        <v>132</v>
      </c>
      <c r="R43" s="443">
        <v>0</v>
      </c>
      <c r="S43" s="443">
        <v>0.1</v>
      </c>
      <c r="T43" s="447" t="s">
        <v>151</v>
      </c>
      <c r="U43" s="452" t="s">
        <v>151</v>
      </c>
      <c r="V43" s="469">
        <v>644.71328239999991</v>
      </c>
      <c r="W43" s="469">
        <v>644.71328239999991</v>
      </c>
      <c r="X43" s="469">
        <f t="shared" si="7"/>
        <v>0</v>
      </c>
      <c r="Y43" s="470">
        <f t="shared" si="5"/>
        <v>0</v>
      </c>
      <c r="Z43" s="469">
        <v>159</v>
      </c>
      <c r="AA43" s="469">
        <v>159</v>
      </c>
      <c r="AB43" s="469">
        <f t="shared" si="4"/>
        <v>0</v>
      </c>
      <c r="AC43" s="470">
        <f t="shared" si="2"/>
        <v>0</v>
      </c>
      <c r="AD43" s="488" t="s">
        <v>30</v>
      </c>
    </row>
    <row r="44" spans="1:30" s="87" customFormat="1" ht="20.25" customHeight="1">
      <c r="A44" s="456" t="s">
        <v>712</v>
      </c>
      <c r="B44" s="457">
        <v>888</v>
      </c>
      <c r="C44" s="457">
        <v>795</v>
      </c>
      <c r="D44" s="458">
        <v>93</v>
      </c>
      <c r="E44" s="459">
        <f t="shared" si="0"/>
        <v>10.472972972972974</v>
      </c>
      <c r="F44" s="457">
        <v>186</v>
      </c>
      <c r="G44" s="457">
        <v>169</v>
      </c>
      <c r="H44" s="458">
        <v>17</v>
      </c>
      <c r="I44" s="460">
        <v>9.3000000000000007</v>
      </c>
      <c r="J44" s="461" t="s">
        <v>789</v>
      </c>
      <c r="K44" s="299" t="s">
        <v>2068</v>
      </c>
      <c r="L44" s="443">
        <v>814</v>
      </c>
      <c r="M44" s="443">
        <v>809</v>
      </c>
      <c r="N44" s="443">
        <v>5</v>
      </c>
      <c r="O44" s="443">
        <v>0.7</v>
      </c>
      <c r="P44" s="443">
        <v>186</v>
      </c>
      <c r="Q44" s="443">
        <v>169</v>
      </c>
      <c r="R44" s="443">
        <v>17</v>
      </c>
      <c r="S44" s="443">
        <v>9.3000000000000007</v>
      </c>
      <c r="T44" s="462" t="s">
        <v>789</v>
      </c>
      <c r="U44" s="505" t="s">
        <v>789</v>
      </c>
      <c r="V44" s="480">
        <v>926.4355967716964</v>
      </c>
      <c r="W44" s="480">
        <v>872.8478407932904</v>
      </c>
      <c r="X44" s="480">
        <f t="shared" si="7"/>
        <v>53.587755978405994</v>
      </c>
      <c r="Y44" s="481">
        <f t="shared" si="5"/>
        <v>5.7842937129294851</v>
      </c>
      <c r="Z44" s="480">
        <v>167.804</v>
      </c>
      <c r="AA44" s="480">
        <v>167</v>
      </c>
      <c r="AB44" s="480">
        <f t="shared" si="4"/>
        <v>0.80400000000000205</v>
      </c>
      <c r="AC44" s="481">
        <f t="shared" si="2"/>
        <v>0.47913041405449336</v>
      </c>
      <c r="AD44" s="489" t="s">
        <v>31</v>
      </c>
    </row>
    <row r="45" spans="1:30" s="87" customFormat="1" ht="20.25" customHeight="1">
      <c r="A45" s="299" t="s">
        <v>788</v>
      </c>
      <c r="B45" s="443">
        <v>1863</v>
      </c>
      <c r="C45" s="443">
        <v>1841</v>
      </c>
      <c r="D45" s="301">
        <v>22</v>
      </c>
      <c r="E45" s="444">
        <f t="shared" si="0"/>
        <v>1.1808910359634996</v>
      </c>
      <c r="F45" s="443">
        <v>320</v>
      </c>
      <c r="G45" s="443">
        <v>311</v>
      </c>
      <c r="H45" s="301">
        <v>9</v>
      </c>
      <c r="I45" s="445">
        <v>2.7</v>
      </c>
      <c r="J45" s="446" t="s">
        <v>787</v>
      </c>
      <c r="K45" s="299" t="s">
        <v>2069</v>
      </c>
      <c r="L45" s="443">
        <v>1538</v>
      </c>
      <c r="M45" s="443">
        <v>1515</v>
      </c>
      <c r="N45" s="443">
        <v>23</v>
      </c>
      <c r="O45" s="443">
        <v>1.5</v>
      </c>
      <c r="P45" s="443">
        <v>320</v>
      </c>
      <c r="Q45" s="443">
        <v>311</v>
      </c>
      <c r="R45" s="443">
        <v>9</v>
      </c>
      <c r="S45" s="443">
        <v>2.7</v>
      </c>
      <c r="T45" s="447" t="s">
        <v>787</v>
      </c>
      <c r="U45" s="452" t="s">
        <v>787</v>
      </c>
      <c r="V45" s="469">
        <v>1547.4699203499999</v>
      </c>
      <c r="W45" s="469">
        <v>1547.4699203499999</v>
      </c>
      <c r="X45" s="469">
        <f t="shared" si="7"/>
        <v>0</v>
      </c>
      <c r="Y45" s="470">
        <f t="shared" si="5"/>
        <v>0</v>
      </c>
      <c r="Z45" s="469">
        <v>333</v>
      </c>
      <c r="AA45" s="469">
        <v>333</v>
      </c>
      <c r="AB45" s="469">
        <f t="shared" si="4"/>
        <v>0</v>
      </c>
      <c r="AC45" s="470">
        <f t="shared" si="2"/>
        <v>0</v>
      </c>
      <c r="AD45" s="488" t="s">
        <v>786</v>
      </c>
    </row>
    <row r="46" spans="1:30" s="87" customFormat="1" ht="20.25" customHeight="1">
      <c r="A46" s="302" t="s">
        <v>785</v>
      </c>
      <c r="B46" s="448">
        <f>SUM(B39:B45)</f>
        <v>16691</v>
      </c>
      <c r="C46" s="448">
        <f>SUM(C39:C45)-1</f>
        <v>16218</v>
      </c>
      <c r="D46" s="304">
        <f>B46-C46-1</f>
        <v>472</v>
      </c>
      <c r="E46" s="444">
        <f t="shared" si="0"/>
        <v>2.8278713078904798</v>
      </c>
      <c r="F46" s="448">
        <v>2989</v>
      </c>
      <c r="G46" s="448">
        <v>2878</v>
      </c>
      <c r="H46" s="304">
        <v>111</v>
      </c>
      <c r="I46" s="444">
        <v>3.7</v>
      </c>
      <c r="J46" s="449" t="s">
        <v>784</v>
      </c>
      <c r="K46" s="299" t="s">
        <v>2070</v>
      </c>
      <c r="L46" s="448">
        <v>16591</v>
      </c>
      <c r="M46" s="448">
        <v>15984</v>
      </c>
      <c r="N46" s="448">
        <v>607</v>
      </c>
      <c r="O46" s="448">
        <v>3.7</v>
      </c>
      <c r="P46" s="448">
        <v>2989</v>
      </c>
      <c r="Q46" s="448">
        <v>2878</v>
      </c>
      <c r="R46" s="448">
        <v>111</v>
      </c>
      <c r="S46" s="448">
        <v>3.7</v>
      </c>
      <c r="T46" s="450" t="s">
        <v>784</v>
      </c>
      <c r="U46" s="503" t="s">
        <v>784</v>
      </c>
      <c r="V46" s="484">
        <v>18758</v>
      </c>
      <c r="W46" s="484">
        <v>18680</v>
      </c>
      <c r="X46" s="476">
        <f t="shared" si="7"/>
        <v>78</v>
      </c>
      <c r="Y46" s="479">
        <f t="shared" si="5"/>
        <v>0.41582258236485764</v>
      </c>
      <c r="Z46" s="478">
        <v>3603</v>
      </c>
      <c r="AA46" s="478">
        <v>3603</v>
      </c>
      <c r="AB46" s="476">
        <f t="shared" si="4"/>
        <v>0</v>
      </c>
      <c r="AC46" s="479">
        <f t="shared" si="2"/>
        <v>0</v>
      </c>
      <c r="AD46" s="491" t="s">
        <v>783</v>
      </c>
    </row>
    <row r="47" spans="1:30" s="87" customFormat="1" ht="20.25" customHeight="1">
      <c r="A47" s="302" t="s">
        <v>782</v>
      </c>
      <c r="B47" s="448">
        <v>1274595</v>
      </c>
      <c r="C47" s="448">
        <v>1267526</v>
      </c>
      <c r="D47" s="304">
        <v>7070</v>
      </c>
      <c r="E47" s="444">
        <f t="shared" si="0"/>
        <v>0.55468599829749843</v>
      </c>
      <c r="F47" s="448">
        <v>183804</v>
      </c>
      <c r="G47" s="448">
        <v>182533</v>
      </c>
      <c r="H47" s="304">
        <v>1271</v>
      </c>
      <c r="I47" s="444">
        <v>0.7</v>
      </c>
      <c r="J47" s="449" t="s">
        <v>781</v>
      </c>
      <c r="K47" s="463" t="s">
        <v>2071</v>
      </c>
      <c r="L47" s="464">
        <v>1291010</v>
      </c>
      <c r="M47" s="464">
        <v>1284444</v>
      </c>
      <c r="N47" s="464">
        <v>6566</v>
      </c>
      <c r="O47" s="465">
        <v>0.5</v>
      </c>
      <c r="P47" s="466">
        <v>183804</v>
      </c>
      <c r="Q47" s="467">
        <v>182533</v>
      </c>
      <c r="R47" s="464">
        <v>1271</v>
      </c>
      <c r="S47" s="468">
        <v>0.7</v>
      </c>
      <c r="T47" s="450" t="s">
        <v>781</v>
      </c>
      <c r="U47" s="506" t="s">
        <v>781</v>
      </c>
      <c r="V47" s="484">
        <v>1513497</v>
      </c>
      <c r="W47" s="484">
        <v>1505914</v>
      </c>
      <c r="X47" s="476">
        <f t="shared" si="7"/>
        <v>7583</v>
      </c>
      <c r="Y47" s="479">
        <f t="shared" si="5"/>
        <v>0.5010251093989615</v>
      </c>
      <c r="Z47" s="478">
        <v>215888</v>
      </c>
      <c r="AA47" s="478">
        <v>207231</v>
      </c>
      <c r="AB47" s="476">
        <f t="shared" si="4"/>
        <v>8657</v>
      </c>
      <c r="AC47" s="479">
        <f t="shared" si="2"/>
        <v>4.0099496034981099</v>
      </c>
      <c r="AD47" s="491" t="s">
        <v>737</v>
      </c>
    </row>
    <row r="48" spans="1:30" s="87" customFormat="1" ht="16.5" customHeight="1">
      <c r="A48" s="494" t="s">
        <v>780</v>
      </c>
      <c r="B48" s="357"/>
      <c r="C48" s="495" t="s">
        <v>779</v>
      </c>
      <c r="D48" s="357"/>
      <c r="E48" s="357"/>
      <c r="F48" s="357"/>
      <c r="G48" s="357"/>
      <c r="H48" s="357"/>
      <c r="I48" s="357"/>
      <c r="J48" s="357"/>
      <c r="K48" s="495" t="s">
        <v>780</v>
      </c>
      <c r="L48" s="357"/>
      <c r="M48" s="495" t="s">
        <v>779</v>
      </c>
      <c r="N48" s="357"/>
      <c r="O48" s="357"/>
      <c r="P48" s="357"/>
      <c r="Q48" s="357"/>
      <c r="R48" s="357"/>
      <c r="S48" s="357"/>
      <c r="T48" s="357"/>
      <c r="U48" s="507" t="s">
        <v>778</v>
      </c>
      <c r="V48" s="496"/>
      <c r="W48" s="497"/>
      <c r="X48" s="496"/>
      <c r="Y48" s="496"/>
      <c r="Z48" s="496"/>
      <c r="AA48" s="496"/>
      <c r="AB48" s="496"/>
      <c r="AC48" s="496"/>
      <c r="AD48" s="498"/>
    </row>
    <row r="49" spans="1:30" s="87" customFormat="1" ht="56.25" customHeight="1">
      <c r="A49" s="499" t="s">
        <v>777</v>
      </c>
      <c r="B49" s="500" t="s">
        <v>776</v>
      </c>
      <c r="C49" s="501"/>
      <c r="D49" s="357"/>
      <c r="E49" s="501"/>
      <c r="F49" s="501"/>
      <c r="G49" s="501"/>
      <c r="H49" s="1535" t="s">
        <v>774</v>
      </c>
      <c r="I49" s="1535"/>
      <c r="J49" s="1535"/>
      <c r="K49" s="501" t="s">
        <v>777</v>
      </c>
      <c r="L49" s="500" t="s">
        <v>776</v>
      </c>
      <c r="M49" s="501"/>
      <c r="N49" s="357" t="s">
        <v>775</v>
      </c>
      <c r="O49" s="501"/>
      <c r="P49" s="501"/>
      <c r="Q49" s="501"/>
      <c r="R49" s="1535" t="s">
        <v>774</v>
      </c>
      <c r="S49" s="1535"/>
      <c r="T49" s="1535"/>
      <c r="U49" s="1536" t="s">
        <v>2083</v>
      </c>
      <c r="V49" s="1537"/>
      <c r="W49" s="1537"/>
      <c r="X49" s="1537"/>
      <c r="Y49" s="1537"/>
      <c r="Z49" s="1537"/>
      <c r="AA49" s="1537"/>
      <c r="AB49" s="1537"/>
      <c r="AC49" s="1537"/>
      <c r="AD49" s="1538"/>
    </row>
    <row r="55" spans="1:30">
      <c r="B55" s="1222"/>
      <c r="C55" s="1222"/>
      <c r="D55" s="1222"/>
      <c r="E55" s="1222"/>
      <c r="F55" s="1222"/>
      <c r="G55" s="1222"/>
      <c r="H55" s="1222"/>
      <c r="I55" s="1222"/>
      <c r="J55" s="1222"/>
      <c r="K55" s="1222"/>
      <c r="L55" s="1222"/>
      <c r="M55" s="1222"/>
      <c r="N55" s="1222"/>
      <c r="O55" s="1222"/>
      <c r="P55" s="1222"/>
    </row>
    <row r="56" spans="1:30">
      <c r="B56" s="1222"/>
      <c r="C56" s="1222"/>
      <c r="D56" s="1222"/>
      <c r="E56" s="1222"/>
      <c r="F56" s="1222"/>
      <c r="G56" s="1222"/>
      <c r="H56" s="1222"/>
      <c r="I56" s="1222"/>
      <c r="J56" s="1222"/>
      <c r="K56" s="1222"/>
      <c r="L56" s="1222"/>
      <c r="M56" s="1222"/>
      <c r="N56" s="1222"/>
      <c r="O56" s="1222"/>
      <c r="P56" s="1222"/>
    </row>
  </sheetData>
  <mergeCells count="34">
    <mergeCell ref="A1:J1"/>
    <mergeCell ref="K1:T1"/>
    <mergeCell ref="U1:AD1"/>
    <mergeCell ref="F3:J3"/>
    <mergeCell ref="P3:T3"/>
    <mergeCell ref="Z3:AD3"/>
    <mergeCell ref="U2:AD2"/>
    <mergeCell ref="A4:A5"/>
    <mergeCell ref="AB4:AC4"/>
    <mergeCell ref="N4:O4"/>
    <mergeCell ref="D4:E4"/>
    <mergeCell ref="F4:F5"/>
    <mergeCell ref="B4:B5"/>
    <mergeCell ref="C4:C5"/>
    <mergeCell ref="Z4:Z5"/>
    <mergeCell ref="AA4:AA5"/>
    <mergeCell ref="M4:M5"/>
    <mergeCell ref="G4:G5"/>
    <mergeCell ref="H4:I4"/>
    <mergeCell ref="J4:J5"/>
    <mergeCell ref="K4:K5"/>
    <mergeCell ref="L4:L5"/>
    <mergeCell ref="H49:J49"/>
    <mergeCell ref="R49:T49"/>
    <mergeCell ref="U49:AD49"/>
    <mergeCell ref="AD4:AD5"/>
    <mergeCell ref="P4:P5"/>
    <mergeCell ref="Q4:Q5"/>
    <mergeCell ref="R4:S4"/>
    <mergeCell ref="T4:T5"/>
    <mergeCell ref="U4:U5"/>
    <mergeCell ref="V4:V5"/>
    <mergeCell ref="W4:W5"/>
    <mergeCell ref="X4:Y4"/>
  </mergeCells>
  <conditionalFormatting sqref="AF6:XFD47">
    <cfRule type="expression" dxfId="22" priority="7">
      <formula>MOD(ROW(),3)=1</formula>
    </cfRule>
  </conditionalFormatting>
  <printOptions horizontalCentered="1"/>
  <pageMargins left="0.23622047244094491" right="0.23622047244094491" top="0.74803149606299213" bottom="0.74803149606299213" header="0.31496062992125984" footer="0.31496062992125984"/>
  <pageSetup paperSize="9" scale="95" firstPageNumber="90" fitToHeight="0" pageOrder="overThenDown" orientation="landscape" r:id="rId1"/>
  <colBreaks count="1" manualBreakCount="1">
    <brk id="20" max="53"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61</vt:i4>
      </vt:variant>
    </vt:vector>
  </HeadingPairs>
  <TitlesOfParts>
    <vt:vector size="105" baseType="lpstr">
      <vt:lpstr>2.01 </vt:lpstr>
      <vt:lpstr>2.02 </vt:lpstr>
      <vt:lpstr> 2.03</vt:lpstr>
      <vt:lpstr>2.04</vt:lpstr>
      <vt:lpstr>2.05 </vt:lpstr>
      <vt:lpstr>2.06</vt:lpstr>
      <vt:lpstr>2.07 </vt:lpstr>
      <vt:lpstr>2.08 </vt:lpstr>
      <vt:lpstr>2.09 </vt:lpstr>
      <vt:lpstr>2.10  </vt:lpstr>
      <vt:lpstr>2.11</vt:lpstr>
      <vt:lpstr>2.12</vt:lpstr>
      <vt:lpstr>2.13</vt:lpstr>
      <vt:lpstr>2.14a</vt:lpstr>
      <vt:lpstr>2.14b</vt:lpstr>
      <vt:lpstr>2.14c</vt:lpstr>
      <vt:lpstr>2.14d</vt:lpstr>
      <vt:lpstr>2.15a </vt:lpstr>
      <vt:lpstr>2.15b </vt:lpstr>
      <vt:lpstr>2.16</vt:lpstr>
      <vt:lpstr>2.17</vt:lpstr>
      <vt:lpstr>2.18(a)</vt:lpstr>
      <vt:lpstr>2.18(b)</vt:lpstr>
      <vt:lpstr>2.19a</vt:lpstr>
      <vt:lpstr>2.19b</vt:lpstr>
      <vt:lpstr>2.19c</vt:lpstr>
      <vt:lpstr>2.20a</vt:lpstr>
      <vt:lpstr>2.20b</vt:lpstr>
      <vt:lpstr>2.21</vt:lpstr>
      <vt:lpstr>2.22</vt:lpstr>
      <vt:lpstr> 2.23 ab</vt:lpstr>
      <vt:lpstr>2.24a</vt:lpstr>
      <vt:lpstr>2.24b</vt:lpstr>
      <vt:lpstr>2.25a</vt:lpstr>
      <vt:lpstr>2.25b</vt:lpstr>
      <vt:lpstr>2.25c</vt:lpstr>
      <vt:lpstr>2.26</vt:lpstr>
      <vt:lpstr>2.27a</vt:lpstr>
      <vt:lpstr>2.27b</vt:lpstr>
      <vt:lpstr>2.28a</vt:lpstr>
      <vt:lpstr>2.61 </vt:lpstr>
      <vt:lpstr>2.28b</vt:lpstr>
      <vt:lpstr>2.29</vt:lpstr>
      <vt:lpstr>2.30</vt:lpstr>
      <vt:lpstr>' 2.03'!Print_Area</vt:lpstr>
      <vt:lpstr>' 2.23 ab'!Print_Area</vt:lpstr>
      <vt:lpstr>'2.04'!Print_Area</vt:lpstr>
      <vt:lpstr>'2.05 '!Print_Area</vt:lpstr>
      <vt:lpstr>'2.06'!Print_Area</vt:lpstr>
      <vt:lpstr>'2.07 '!Print_Area</vt:lpstr>
      <vt:lpstr>'2.08 '!Print_Area</vt:lpstr>
      <vt:lpstr>'2.09 '!Print_Area</vt:lpstr>
      <vt:lpstr>'2.10  '!Print_Area</vt:lpstr>
      <vt:lpstr>'2.11'!Print_Area</vt:lpstr>
      <vt:lpstr>'2.12'!Print_Area</vt:lpstr>
      <vt:lpstr>'2.13'!Print_Area</vt:lpstr>
      <vt:lpstr>'2.14a'!Print_Area</vt:lpstr>
      <vt:lpstr>'2.14b'!Print_Area</vt:lpstr>
      <vt:lpstr>'2.14c'!Print_Area</vt:lpstr>
      <vt:lpstr>'2.14d'!Print_Area</vt:lpstr>
      <vt:lpstr>'2.15a '!Print_Area</vt:lpstr>
      <vt:lpstr>'2.15b '!Print_Area</vt:lpstr>
      <vt:lpstr>'2.16'!Print_Area</vt:lpstr>
      <vt:lpstr>'2.17'!Print_Area</vt:lpstr>
      <vt:lpstr>'2.18(a)'!Print_Area</vt:lpstr>
      <vt:lpstr>'2.18(b)'!Print_Area</vt:lpstr>
      <vt:lpstr>'2.19a'!Print_Area</vt:lpstr>
      <vt:lpstr>'2.19b'!Print_Area</vt:lpstr>
      <vt:lpstr>'2.19c'!Print_Area</vt:lpstr>
      <vt:lpstr>'2.20a'!Print_Area</vt:lpstr>
      <vt:lpstr>'2.20b'!Print_Area</vt:lpstr>
      <vt:lpstr>'2.21'!Print_Area</vt:lpstr>
      <vt:lpstr>'2.22'!Print_Area</vt:lpstr>
      <vt:lpstr>'2.24a'!Print_Area</vt:lpstr>
      <vt:lpstr>'2.24b'!Print_Area</vt:lpstr>
      <vt:lpstr>'2.25a'!Print_Area</vt:lpstr>
      <vt:lpstr>'2.25b'!Print_Area</vt:lpstr>
      <vt:lpstr>'2.25c'!Print_Area</vt:lpstr>
      <vt:lpstr>'2.26'!Print_Area</vt:lpstr>
      <vt:lpstr>'2.27a'!Print_Area</vt:lpstr>
      <vt:lpstr>'2.27b'!Print_Area</vt:lpstr>
      <vt:lpstr>'2.28a'!Print_Area</vt:lpstr>
      <vt:lpstr>'2.28b'!Print_Area</vt:lpstr>
      <vt:lpstr>'2.29'!Print_Area</vt:lpstr>
      <vt:lpstr>'2.30'!Print_Area</vt:lpstr>
      <vt:lpstr>'2.61 '!Print_Area</vt:lpstr>
      <vt:lpstr>' 2.03'!Print_Titles</vt:lpstr>
      <vt:lpstr>'2.01 '!Print_Titles</vt:lpstr>
      <vt:lpstr>'2.04'!Print_Titles</vt:lpstr>
      <vt:lpstr>'2.05 '!Print_Titles</vt:lpstr>
      <vt:lpstr>'2.06'!Print_Titles</vt:lpstr>
      <vt:lpstr>'2.07 '!Print_Titles</vt:lpstr>
      <vt:lpstr>'2.08 '!Print_Titles</vt:lpstr>
      <vt:lpstr>'2.09 '!Print_Titles</vt:lpstr>
      <vt:lpstr>'2.10  '!Print_Titles</vt:lpstr>
      <vt:lpstr>'2.15b '!Print_Titles</vt:lpstr>
      <vt:lpstr>'2.17'!Print_Titles</vt:lpstr>
      <vt:lpstr>'2.18(a)'!Print_Titles</vt:lpstr>
      <vt:lpstr>'2.18(b)'!Print_Titles</vt:lpstr>
      <vt:lpstr>'2.22'!Print_Titles</vt:lpstr>
      <vt:lpstr>'2.27a'!Print_Titles</vt:lpstr>
      <vt:lpstr>'2.27b'!Print_Titles</vt:lpstr>
      <vt:lpstr>'2.28a'!Print_Titles</vt:lpstr>
      <vt:lpstr>'2.28b'!Print_Titles</vt:lpstr>
      <vt:lpstr>'2.61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2024-06-05T10:18:29Z</dcterms:modified>
</cp:coreProperties>
</file>